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gráficos!$A$7:$A$2391</f>
              <numCache>
                <formatCode>General</formatCode>
                <ptCount val="23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</numCache>
            </numRef>
          </xVal>
          <yVal>
            <numRef>
              <f>gráficos!$B$7:$B$2391</f>
              <numCache>
                <formatCode>General</formatCode>
                <ptCount val="23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21.96</v>
      </c>
      <c r="G2" t="n">
        <v>5.91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221</v>
      </c>
      <c r="N2" t="n">
        <v>39.4</v>
      </c>
      <c r="O2" t="n">
        <v>24256.19</v>
      </c>
      <c r="P2" t="n">
        <v>306.93</v>
      </c>
      <c r="Q2" t="n">
        <v>467.25</v>
      </c>
      <c r="R2" t="n">
        <v>266.97</v>
      </c>
      <c r="S2" t="n">
        <v>39.61</v>
      </c>
      <c r="T2" t="n">
        <v>107661.29</v>
      </c>
      <c r="U2" t="n">
        <v>0.15</v>
      </c>
      <c r="V2" t="n">
        <v>0.53</v>
      </c>
      <c r="W2" t="n">
        <v>2.95</v>
      </c>
      <c r="X2" t="n">
        <v>6.62</v>
      </c>
      <c r="Y2" t="n">
        <v>1</v>
      </c>
      <c r="Z2" t="n">
        <v>10</v>
      </c>
      <c r="AA2" t="n">
        <v>370.4526057353407</v>
      </c>
      <c r="AB2" t="n">
        <v>506.869598382613</v>
      </c>
      <c r="AC2" t="n">
        <v>458.4946753089249</v>
      </c>
      <c r="AD2" t="n">
        <v>370452.6057353407</v>
      </c>
      <c r="AE2" t="n">
        <v>506869.598382613</v>
      </c>
      <c r="AF2" t="n">
        <v>2.222965936500005e-06</v>
      </c>
      <c r="AG2" t="n">
        <v>13</v>
      </c>
      <c r="AH2" t="n">
        <v>458494.6753089249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3.4404</v>
      </c>
      <c r="E3" t="n">
        <v>29.07</v>
      </c>
      <c r="F3" t="n">
        <v>20.17</v>
      </c>
      <c r="G3" t="n">
        <v>7.38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281.62</v>
      </c>
      <c r="Q3" t="n">
        <v>467.27</v>
      </c>
      <c r="R3" t="n">
        <v>207.9</v>
      </c>
      <c r="S3" t="n">
        <v>39.61</v>
      </c>
      <c r="T3" t="n">
        <v>78419.75</v>
      </c>
      <c r="U3" t="n">
        <v>0.19</v>
      </c>
      <c r="V3" t="n">
        <v>0.58</v>
      </c>
      <c r="W3" t="n">
        <v>2.88</v>
      </c>
      <c r="X3" t="n">
        <v>4.83</v>
      </c>
      <c r="Y3" t="n">
        <v>1</v>
      </c>
      <c r="Z3" t="n">
        <v>10</v>
      </c>
      <c r="AA3" t="n">
        <v>310.2566843664204</v>
      </c>
      <c r="AB3" t="n">
        <v>424.5068831090322</v>
      </c>
      <c r="AC3" t="n">
        <v>383.9925419842578</v>
      </c>
      <c r="AD3" t="n">
        <v>310256.6843664204</v>
      </c>
      <c r="AE3" t="n">
        <v>424506.8831090322</v>
      </c>
      <c r="AF3" t="n">
        <v>2.53484869839734e-06</v>
      </c>
      <c r="AG3" t="n">
        <v>12</v>
      </c>
      <c r="AH3" t="n">
        <v>383992.5419842578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3.7525</v>
      </c>
      <c r="E4" t="n">
        <v>26.65</v>
      </c>
      <c r="F4" t="n">
        <v>19.12</v>
      </c>
      <c r="G4" t="n">
        <v>8.890000000000001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266.46</v>
      </c>
      <c r="Q4" t="n">
        <v>467.24</v>
      </c>
      <c r="R4" t="n">
        <v>173.09</v>
      </c>
      <c r="S4" t="n">
        <v>39.61</v>
      </c>
      <c r="T4" t="n">
        <v>61188.54</v>
      </c>
      <c r="U4" t="n">
        <v>0.23</v>
      </c>
      <c r="V4" t="n">
        <v>0.61</v>
      </c>
      <c r="W4" t="n">
        <v>2.82</v>
      </c>
      <c r="X4" t="n">
        <v>3.78</v>
      </c>
      <c r="Y4" t="n">
        <v>1</v>
      </c>
      <c r="Z4" t="n">
        <v>10</v>
      </c>
      <c r="AA4" t="n">
        <v>273.9140294420383</v>
      </c>
      <c r="AB4" t="n">
        <v>374.7812593167144</v>
      </c>
      <c r="AC4" t="n">
        <v>339.0126619363275</v>
      </c>
      <c r="AD4" t="n">
        <v>273914.0294420383</v>
      </c>
      <c r="AE4" t="n">
        <v>374781.2593167144</v>
      </c>
      <c r="AF4" t="n">
        <v>2.764800529222189e-06</v>
      </c>
      <c r="AG4" t="n">
        <v>11</v>
      </c>
      <c r="AH4" t="n">
        <v>339012.6619363275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3.9814</v>
      </c>
      <c r="E5" t="n">
        <v>25.12</v>
      </c>
      <c r="F5" t="n">
        <v>18.44</v>
      </c>
      <c r="G5" t="n">
        <v>10.34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256.65</v>
      </c>
      <c r="Q5" t="n">
        <v>467.12</v>
      </c>
      <c r="R5" t="n">
        <v>150.91</v>
      </c>
      <c r="S5" t="n">
        <v>39.61</v>
      </c>
      <c r="T5" t="n">
        <v>50208.57</v>
      </c>
      <c r="U5" t="n">
        <v>0.26</v>
      </c>
      <c r="V5" t="n">
        <v>0.63</v>
      </c>
      <c r="W5" t="n">
        <v>2.79</v>
      </c>
      <c r="X5" t="n">
        <v>3.1</v>
      </c>
      <c r="Y5" t="n">
        <v>1</v>
      </c>
      <c r="Z5" t="n">
        <v>10</v>
      </c>
      <c r="AA5" t="n">
        <v>248.9237511267881</v>
      </c>
      <c r="AB5" t="n">
        <v>340.5884580323592</v>
      </c>
      <c r="AC5" t="n">
        <v>308.0831736167554</v>
      </c>
      <c r="AD5" t="n">
        <v>248923.7511267881</v>
      </c>
      <c r="AE5" t="n">
        <v>340588.4580323592</v>
      </c>
      <c r="AF5" t="n">
        <v>2.933451519532372e-06</v>
      </c>
      <c r="AG5" t="n">
        <v>10</v>
      </c>
      <c r="AH5" t="n">
        <v>308083.1736167554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4.1647</v>
      </c>
      <c r="E6" t="n">
        <v>24.01</v>
      </c>
      <c r="F6" t="n">
        <v>17.96</v>
      </c>
      <c r="G6" t="n">
        <v>11.84</v>
      </c>
      <c r="H6" t="n">
        <v>0.18</v>
      </c>
      <c r="I6" t="n">
        <v>91</v>
      </c>
      <c r="J6" t="n">
        <v>196.32</v>
      </c>
      <c r="K6" t="n">
        <v>54.38</v>
      </c>
      <c r="L6" t="n">
        <v>2</v>
      </c>
      <c r="M6" t="n">
        <v>89</v>
      </c>
      <c r="N6" t="n">
        <v>39.95</v>
      </c>
      <c r="O6" t="n">
        <v>24447.22</v>
      </c>
      <c r="P6" t="n">
        <v>249.53</v>
      </c>
      <c r="Q6" t="n">
        <v>467.19</v>
      </c>
      <c r="R6" t="n">
        <v>135.68</v>
      </c>
      <c r="S6" t="n">
        <v>39.61</v>
      </c>
      <c r="T6" t="n">
        <v>42675.67</v>
      </c>
      <c r="U6" t="n">
        <v>0.29</v>
      </c>
      <c r="V6" t="n">
        <v>0.65</v>
      </c>
      <c r="W6" t="n">
        <v>2.75</v>
      </c>
      <c r="X6" t="n">
        <v>2.62</v>
      </c>
      <c r="Y6" t="n">
        <v>1</v>
      </c>
      <c r="Z6" t="n">
        <v>10</v>
      </c>
      <c r="AA6" t="n">
        <v>236.9304886867534</v>
      </c>
      <c r="AB6" t="n">
        <v>324.1787472565154</v>
      </c>
      <c r="AC6" t="n">
        <v>293.2395826061792</v>
      </c>
      <c r="AD6" t="n">
        <v>236930.4886867534</v>
      </c>
      <c r="AE6" t="n">
        <v>324178.7472565154</v>
      </c>
      <c r="AF6" t="n">
        <v>3.068504933791246e-06</v>
      </c>
      <c r="AG6" t="n">
        <v>10</v>
      </c>
      <c r="AH6" t="n">
        <v>293239.5826061792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4.2951</v>
      </c>
      <c r="E7" t="n">
        <v>23.28</v>
      </c>
      <c r="F7" t="n">
        <v>17.65</v>
      </c>
      <c r="G7" t="n">
        <v>13.24</v>
      </c>
      <c r="H7" t="n">
        <v>0.2</v>
      </c>
      <c r="I7" t="n">
        <v>80</v>
      </c>
      <c r="J7" t="n">
        <v>196.71</v>
      </c>
      <c r="K7" t="n">
        <v>54.38</v>
      </c>
      <c r="L7" t="n">
        <v>2.25</v>
      </c>
      <c r="M7" t="n">
        <v>78</v>
      </c>
      <c r="N7" t="n">
        <v>40.08</v>
      </c>
      <c r="O7" t="n">
        <v>24495.09</v>
      </c>
      <c r="P7" t="n">
        <v>244.97</v>
      </c>
      <c r="Q7" t="n">
        <v>467.17</v>
      </c>
      <c r="R7" t="n">
        <v>125.52</v>
      </c>
      <c r="S7" t="n">
        <v>39.61</v>
      </c>
      <c r="T7" t="n">
        <v>37652.91</v>
      </c>
      <c r="U7" t="n">
        <v>0.32</v>
      </c>
      <c r="V7" t="n">
        <v>0.66</v>
      </c>
      <c r="W7" t="n">
        <v>2.74</v>
      </c>
      <c r="X7" t="n">
        <v>2.32</v>
      </c>
      <c r="Y7" t="n">
        <v>1</v>
      </c>
      <c r="Z7" t="n">
        <v>10</v>
      </c>
      <c r="AA7" t="n">
        <v>221.6199155810345</v>
      </c>
      <c r="AB7" t="n">
        <v>303.2301456784672</v>
      </c>
      <c r="AC7" t="n">
        <v>274.2902861611863</v>
      </c>
      <c r="AD7" t="n">
        <v>221619.9155810345</v>
      </c>
      <c r="AE7" t="n">
        <v>303230.1456784672</v>
      </c>
      <c r="AF7" t="n">
        <v>3.16458221267481e-06</v>
      </c>
      <c r="AG7" t="n">
        <v>9</v>
      </c>
      <c r="AH7" t="n">
        <v>274290.2861611863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4.4291</v>
      </c>
      <c r="E8" t="n">
        <v>22.58</v>
      </c>
      <c r="F8" t="n">
        <v>17.34</v>
      </c>
      <c r="G8" t="n">
        <v>14.86</v>
      </c>
      <c r="H8" t="n">
        <v>0.23</v>
      </c>
      <c r="I8" t="n">
        <v>70</v>
      </c>
      <c r="J8" t="n">
        <v>197.1</v>
      </c>
      <c r="K8" t="n">
        <v>54.38</v>
      </c>
      <c r="L8" t="n">
        <v>2.5</v>
      </c>
      <c r="M8" t="n">
        <v>68</v>
      </c>
      <c r="N8" t="n">
        <v>40.22</v>
      </c>
      <c r="O8" t="n">
        <v>24543.01</v>
      </c>
      <c r="P8" t="n">
        <v>240.21</v>
      </c>
      <c r="Q8" t="n">
        <v>467.18</v>
      </c>
      <c r="R8" t="n">
        <v>114.79</v>
      </c>
      <c r="S8" t="n">
        <v>39.61</v>
      </c>
      <c r="T8" t="n">
        <v>32337.64</v>
      </c>
      <c r="U8" t="n">
        <v>0.35</v>
      </c>
      <c r="V8" t="n">
        <v>0.67</v>
      </c>
      <c r="W8" t="n">
        <v>2.74</v>
      </c>
      <c r="X8" t="n">
        <v>2</v>
      </c>
      <c r="Y8" t="n">
        <v>1</v>
      </c>
      <c r="Z8" t="n">
        <v>10</v>
      </c>
      <c r="AA8" t="n">
        <v>214.2404030094881</v>
      </c>
      <c r="AB8" t="n">
        <v>293.1331710169647</v>
      </c>
      <c r="AC8" t="n">
        <v>265.1569525901814</v>
      </c>
      <c r="AD8" t="n">
        <v>214240.4030094881</v>
      </c>
      <c r="AE8" t="n">
        <v>293133.1710169647</v>
      </c>
      <c r="AF8" t="n">
        <v>3.263311931772951e-06</v>
      </c>
      <c r="AG8" t="n">
        <v>9</v>
      </c>
      <c r="AH8" t="n">
        <v>265156.9525901814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4.5227</v>
      </c>
      <c r="E9" t="n">
        <v>22.11</v>
      </c>
      <c r="F9" t="n">
        <v>17.14</v>
      </c>
      <c r="G9" t="n">
        <v>16.33</v>
      </c>
      <c r="H9" t="n">
        <v>0.25</v>
      </c>
      <c r="I9" t="n">
        <v>63</v>
      </c>
      <c r="J9" t="n">
        <v>197.49</v>
      </c>
      <c r="K9" t="n">
        <v>54.38</v>
      </c>
      <c r="L9" t="n">
        <v>2.75</v>
      </c>
      <c r="M9" t="n">
        <v>61</v>
      </c>
      <c r="N9" t="n">
        <v>40.36</v>
      </c>
      <c r="O9" t="n">
        <v>24590.98</v>
      </c>
      <c r="P9" t="n">
        <v>237.16</v>
      </c>
      <c r="Q9" t="n">
        <v>467.15</v>
      </c>
      <c r="R9" t="n">
        <v>108.83</v>
      </c>
      <c r="S9" t="n">
        <v>39.61</v>
      </c>
      <c r="T9" t="n">
        <v>29391.34</v>
      </c>
      <c r="U9" t="n">
        <v>0.36</v>
      </c>
      <c r="V9" t="n">
        <v>0.68</v>
      </c>
      <c r="W9" t="n">
        <v>2.72</v>
      </c>
      <c r="X9" t="n">
        <v>1.81</v>
      </c>
      <c r="Y9" t="n">
        <v>1</v>
      </c>
      <c r="Z9" t="n">
        <v>10</v>
      </c>
      <c r="AA9" t="n">
        <v>209.5035844418584</v>
      </c>
      <c r="AB9" t="n">
        <v>286.6520468790504</v>
      </c>
      <c r="AC9" t="n">
        <v>259.2943778436727</v>
      </c>
      <c r="AD9" t="n">
        <v>209503.5844418583</v>
      </c>
      <c r="AE9" t="n">
        <v>286652.0468790504</v>
      </c>
      <c r="AF9" t="n">
        <v>3.332275377351951e-06</v>
      </c>
      <c r="AG9" t="n">
        <v>9</v>
      </c>
      <c r="AH9" t="n">
        <v>259294.3778436728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4.5937</v>
      </c>
      <c r="E10" t="n">
        <v>21.77</v>
      </c>
      <c r="F10" t="n">
        <v>17</v>
      </c>
      <c r="G10" t="n">
        <v>17.58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234.85</v>
      </c>
      <c r="Q10" t="n">
        <v>467.12</v>
      </c>
      <c r="R10" t="n">
        <v>104.15</v>
      </c>
      <c r="S10" t="n">
        <v>39.61</v>
      </c>
      <c r="T10" t="n">
        <v>27078.24</v>
      </c>
      <c r="U10" t="n">
        <v>0.38</v>
      </c>
      <c r="V10" t="n">
        <v>0.6899999999999999</v>
      </c>
      <c r="W10" t="n">
        <v>2.7</v>
      </c>
      <c r="X10" t="n">
        <v>1.66</v>
      </c>
      <c r="Y10" t="n">
        <v>1</v>
      </c>
      <c r="Z10" t="n">
        <v>10</v>
      </c>
      <c r="AA10" t="n">
        <v>206.0490684522112</v>
      </c>
      <c r="AB10" t="n">
        <v>281.9254256995281</v>
      </c>
      <c r="AC10" t="n">
        <v>255.018858755668</v>
      </c>
      <c r="AD10" t="n">
        <v>206049.0684522112</v>
      </c>
      <c r="AE10" t="n">
        <v>281925.4256995281</v>
      </c>
      <c r="AF10" t="n">
        <v>3.384587392694996e-06</v>
      </c>
      <c r="AG10" t="n">
        <v>9</v>
      </c>
      <c r="AH10" t="n">
        <v>255018.858755668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4.6704</v>
      </c>
      <c r="E11" t="n">
        <v>21.41</v>
      </c>
      <c r="F11" t="n">
        <v>16.83</v>
      </c>
      <c r="G11" t="n">
        <v>19.06</v>
      </c>
      <c r="H11" t="n">
        <v>0.29</v>
      </c>
      <c r="I11" t="n">
        <v>53</v>
      </c>
      <c r="J11" t="n">
        <v>198.27</v>
      </c>
      <c r="K11" t="n">
        <v>54.38</v>
      </c>
      <c r="L11" t="n">
        <v>3.25</v>
      </c>
      <c r="M11" t="n">
        <v>51</v>
      </c>
      <c r="N11" t="n">
        <v>40.64</v>
      </c>
      <c r="O11" t="n">
        <v>24687.06</v>
      </c>
      <c r="P11" t="n">
        <v>232.12</v>
      </c>
      <c r="Q11" t="n">
        <v>467.1</v>
      </c>
      <c r="R11" t="n">
        <v>98.91</v>
      </c>
      <c r="S11" t="n">
        <v>39.61</v>
      </c>
      <c r="T11" t="n">
        <v>24482.35</v>
      </c>
      <c r="U11" t="n">
        <v>0.4</v>
      </c>
      <c r="V11" t="n">
        <v>0.6899999999999999</v>
      </c>
      <c r="W11" t="n">
        <v>2.69</v>
      </c>
      <c r="X11" t="n">
        <v>1.5</v>
      </c>
      <c r="Y11" t="n">
        <v>1</v>
      </c>
      <c r="Z11" t="n">
        <v>10</v>
      </c>
      <c r="AA11" t="n">
        <v>202.3012305843516</v>
      </c>
      <c r="AB11" t="n">
        <v>276.7974685857877</v>
      </c>
      <c r="AC11" t="n">
        <v>250.3803066717284</v>
      </c>
      <c r="AD11" t="n">
        <v>202301.2305843516</v>
      </c>
      <c r="AE11" t="n">
        <v>276797.4685857877</v>
      </c>
      <c r="AF11" t="n">
        <v>3.441099105044454e-06</v>
      </c>
      <c r="AG11" t="n">
        <v>9</v>
      </c>
      <c r="AH11" t="n">
        <v>250380.3066717284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4.7224</v>
      </c>
      <c r="E12" t="n">
        <v>21.18</v>
      </c>
      <c r="F12" t="n">
        <v>16.75</v>
      </c>
      <c r="G12" t="n">
        <v>20.51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230.72</v>
      </c>
      <c r="Q12" t="n">
        <v>467.1</v>
      </c>
      <c r="R12" t="n">
        <v>96.13</v>
      </c>
      <c r="S12" t="n">
        <v>39.61</v>
      </c>
      <c r="T12" t="n">
        <v>23112.03</v>
      </c>
      <c r="U12" t="n">
        <v>0.41</v>
      </c>
      <c r="V12" t="n">
        <v>0.7</v>
      </c>
      <c r="W12" t="n">
        <v>2.69</v>
      </c>
      <c r="X12" t="n">
        <v>1.42</v>
      </c>
      <c r="Y12" t="n">
        <v>1</v>
      </c>
      <c r="Z12" t="n">
        <v>10</v>
      </c>
      <c r="AA12" t="n">
        <v>200.0837860077634</v>
      </c>
      <c r="AB12" t="n">
        <v>273.7634630893508</v>
      </c>
      <c r="AC12" t="n">
        <v>247.635862401617</v>
      </c>
      <c r="AD12" t="n">
        <v>200083.7860077634</v>
      </c>
      <c r="AE12" t="n">
        <v>273763.4630893507</v>
      </c>
      <c r="AF12" t="n">
        <v>3.479412130366121e-06</v>
      </c>
      <c r="AG12" t="n">
        <v>9</v>
      </c>
      <c r="AH12" t="n">
        <v>247635.862401617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4.7918</v>
      </c>
      <c r="E13" t="n">
        <v>20.87</v>
      </c>
      <c r="F13" t="n">
        <v>16.6</v>
      </c>
      <c r="G13" t="n">
        <v>22.14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228.24</v>
      </c>
      <c r="Q13" t="n">
        <v>467.16</v>
      </c>
      <c r="R13" t="n">
        <v>91.43000000000001</v>
      </c>
      <c r="S13" t="n">
        <v>39.61</v>
      </c>
      <c r="T13" t="n">
        <v>20779.45</v>
      </c>
      <c r="U13" t="n">
        <v>0.43</v>
      </c>
      <c r="V13" t="n">
        <v>0.7</v>
      </c>
      <c r="W13" t="n">
        <v>2.68</v>
      </c>
      <c r="X13" t="n">
        <v>1.27</v>
      </c>
      <c r="Y13" t="n">
        <v>1</v>
      </c>
      <c r="Z13" t="n">
        <v>10</v>
      </c>
      <c r="AA13" t="n">
        <v>196.862489175041</v>
      </c>
      <c r="AB13" t="n">
        <v>269.3559426492359</v>
      </c>
      <c r="AC13" t="n">
        <v>243.6489895263115</v>
      </c>
      <c r="AD13" t="n">
        <v>196862.489175041</v>
      </c>
      <c r="AE13" t="n">
        <v>269355.9426492359</v>
      </c>
      <c r="AF13" t="n">
        <v>3.530545283391576e-06</v>
      </c>
      <c r="AG13" t="n">
        <v>9</v>
      </c>
      <c r="AH13" t="n">
        <v>243648.9895263115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4.8424</v>
      </c>
      <c r="E14" t="n">
        <v>20.65</v>
      </c>
      <c r="F14" t="n">
        <v>16.5</v>
      </c>
      <c r="G14" t="n">
        <v>23.57</v>
      </c>
      <c r="H14" t="n">
        <v>0.36</v>
      </c>
      <c r="I14" t="n">
        <v>42</v>
      </c>
      <c r="J14" t="n">
        <v>199.44</v>
      </c>
      <c r="K14" t="n">
        <v>54.38</v>
      </c>
      <c r="L14" t="n">
        <v>4</v>
      </c>
      <c r="M14" t="n">
        <v>40</v>
      </c>
      <c r="N14" t="n">
        <v>41.06</v>
      </c>
      <c r="O14" t="n">
        <v>24831.54</v>
      </c>
      <c r="P14" t="n">
        <v>226.5</v>
      </c>
      <c r="Q14" t="n">
        <v>467.09</v>
      </c>
      <c r="R14" t="n">
        <v>88.01000000000001</v>
      </c>
      <c r="S14" t="n">
        <v>39.61</v>
      </c>
      <c r="T14" t="n">
        <v>19084.14</v>
      </c>
      <c r="U14" t="n">
        <v>0.45</v>
      </c>
      <c r="V14" t="n">
        <v>0.71</v>
      </c>
      <c r="W14" t="n">
        <v>2.67</v>
      </c>
      <c r="X14" t="n">
        <v>1.17</v>
      </c>
      <c r="Y14" t="n">
        <v>1</v>
      </c>
      <c r="Z14" t="n">
        <v>10</v>
      </c>
      <c r="AA14" t="n">
        <v>186.9030703966169</v>
      </c>
      <c r="AB14" t="n">
        <v>255.7290264980561</v>
      </c>
      <c r="AC14" t="n">
        <v>231.3226071270991</v>
      </c>
      <c r="AD14" t="n">
        <v>186903.0703966169</v>
      </c>
      <c r="AE14" t="n">
        <v>255729.0264980561</v>
      </c>
      <c r="AF14" t="n">
        <v>3.56782680418535e-06</v>
      </c>
      <c r="AG14" t="n">
        <v>8</v>
      </c>
      <c r="AH14" t="n">
        <v>231322.6071270991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4.8892</v>
      </c>
      <c r="E15" t="n">
        <v>20.45</v>
      </c>
      <c r="F15" t="n">
        <v>16.42</v>
      </c>
      <c r="G15" t="n">
        <v>25.26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37</v>
      </c>
      <c r="N15" t="n">
        <v>41.2</v>
      </c>
      <c r="O15" t="n">
        <v>24879.79</v>
      </c>
      <c r="P15" t="n">
        <v>225.03</v>
      </c>
      <c r="Q15" t="n">
        <v>467.12</v>
      </c>
      <c r="R15" t="n">
        <v>85.28</v>
      </c>
      <c r="S15" t="n">
        <v>39.61</v>
      </c>
      <c r="T15" t="n">
        <v>17733.49</v>
      </c>
      <c r="U15" t="n">
        <v>0.46</v>
      </c>
      <c r="V15" t="n">
        <v>0.71</v>
      </c>
      <c r="W15" t="n">
        <v>2.67</v>
      </c>
      <c r="X15" t="n">
        <v>1.08</v>
      </c>
      <c r="Y15" t="n">
        <v>1</v>
      </c>
      <c r="Z15" t="n">
        <v>10</v>
      </c>
      <c r="AA15" t="n">
        <v>184.9400630115334</v>
      </c>
      <c r="AB15" t="n">
        <v>253.0431531920124</v>
      </c>
      <c r="AC15" t="n">
        <v>228.8930697997364</v>
      </c>
      <c r="AD15" t="n">
        <v>184940.0630115334</v>
      </c>
      <c r="AE15" t="n">
        <v>253043.1531920124</v>
      </c>
      <c r="AF15" t="n">
        <v>3.602308526974851e-06</v>
      </c>
      <c r="AG15" t="n">
        <v>8</v>
      </c>
      <c r="AH15" t="n">
        <v>228893.0697997364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4.919</v>
      </c>
      <c r="E16" t="n">
        <v>20.33</v>
      </c>
      <c r="F16" t="n">
        <v>16.37</v>
      </c>
      <c r="G16" t="n">
        <v>26.55</v>
      </c>
      <c r="H16" t="n">
        <v>0.4</v>
      </c>
      <c r="I16" t="n">
        <v>37</v>
      </c>
      <c r="J16" t="n">
        <v>200.22</v>
      </c>
      <c r="K16" t="n">
        <v>54.38</v>
      </c>
      <c r="L16" t="n">
        <v>4.5</v>
      </c>
      <c r="M16" t="n">
        <v>35</v>
      </c>
      <c r="N16" t="n">
        <v>41.35</v>
      </c>
      <c r="O16" t="n">
        <v>24928.09</v>
      </c>
      <c r="P16" t="n">
        <v>224.18</v>
      </c>
      <c r="Q16" t="n">
        <v>467.11</v>
      </c>
      <c r="R16" t="n">
        <v>83.7</v>
      </c>
      <c r="S16" t="n">
        <v>39.61</v>
      </c>
      <c r="T16" t="n">
        <v>16957.5</v>
      </c>
      <c r="U16" t="n">
        <v>0.47</v>
      </c>
      <c r="V16" t="n">
        <v>0.71</v>
      </c>
      <c r="W16" t="n">
        <v>2.67</v>
      </c>
      <c r="X16" t="n">
        <v>1.04</v>
      </c>
      <c r="Y16" t="n">
        <v>1</v>
      </c>
      <c r="Z16" t="n">
        <v>10</v>
      </c>
      <c r="AA16" t="n">
        <v>183.752473503464</v>
      </c>
      <c r="AB16" t="n">
        <v>251.4182408343213</v>
      </c>
      <c r="AC16" t="n">
        <v>227.4232367968841</v>
      </c>
      <c r="AD16" t="n">
        <v>183752.473503464</v>
      </c>
      <c r="AE16" t="n">
        <v>251418.2408343213</v>
      </c>
      <c r="AF16" t="n">
        <v>3.62426483763996e-06</v>
      </c>
      <c r="AG16" t="n">
        <v>8</v>
      </c>
      <c r="AH16" t="n">
        <v>227423.236796884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4.948</v>
      </c>
      <c r="E17" t="n">
        <v>20.21</v>
      </c>
      <c r="F17" t="n">
        <v>16.33</v>
      </c>
      <c r="G17" t="n">
        <v>28</v>
      </c>
      <c r="H17" t="n">
        <v>0.42</v>
      </c>
      <c r="I17" t="n">
        <v>35</v>
      </c>
      <c r="J17" t="n">
        <v>200.61</v>
      </c>
      <c r="K17" t="n">
        <v>54.38</v>
      </c>
      <c r="L17" t="n">
        <v>4.75</v>
      </c>
      <c r="M17" t="n">
        <v>33</v>
      </c>
      <c r="N17" t="n">
        <v>41.49</v>
      </c>
      <c r="O17" t="n">
        <v>24976.45</v>
      </c>
      <c r="P17" t="n">
        <v>223.23</v>
      </c>
      <c r="Q17" t="n">
        <v>467.09</v>
      </c>
      <c r="R17" t="n">
        <v>82.56999999999999</v>
      </c>
      <c r="S17" t="n">
        <v>39.61</v>
      </c>
      <c r="T17" t="n">
        <v>16401.53</v>
      </c>
      <c r="U17" t="n">
        <v>0.48</v>
      </c>
      <c r="V17" t="n">
        <v>0.71</v>
      </c>
      <c r="W17" t="n">
        <v>2.66</v>
      </c>
      <c r="X17" t="n">
        <v>1</v>
      </c>
      <c r="Y17" t="n">
        <v>1</v>
      </c>
      <c r="Z17" t="n">
        <v>10</v>
      </c>
      <c r="AA17" t="n">
        <v>182.5559267428588</v>
      </c>
      <c r="AB17" t="n">
        <v>249.7810727685446</v>
      </c>
      <c r="AC17" t="n">
        <v>225.9423177535247</v>
      </c>
      <c r="AD17" t="n">
        <v>182555.9267428588</v>
      </c>
      <c r="AE17" t="n">
        <v>249781.0727685446</v>
      </c>
      <c r="AF17" t="n">
        <v>3.645631717146274e-06</v>
      </c>
      <c r="AG17" t="n">
        <v>8</v>
      </c>
      <c r="AH17" t="n">
        <v>225942.3177535248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4.985</v>
      </c>
      <c r="E18" t="n">
        <v>20.06</v>
      </c>
      <c r="F18" t="n">
        <v>16.26</v>
      </c>
      <c r="G18" t="n">
        <v>29.56</v>
      </c>
      <c r="H18" t="n">
        <v>0.44</v>
      </c>
      <c r="I18" t="n">
        <v>33</v>
      </c>
      <c r="J18" t="n">
        <v>201.01</v>
      </c>
      <c r="K18" t="n">
        <v>54.38</v>
      </c>
      <c r="L18" t="n">
        <v>5</v>
      </c>
      <c r="M18" t="n">
        <v>31</v>
      </c>
      <c r="N18" t="n">
        <v>41.63</v>
      </c>
      <c r="O18" t="n">
        <v>25024.84</v>
      </c>
      <c r="P18" t="n">
        <v>221.83</v>
      </c>
      <c r="Q18" t="n">
        <v>467.12</v>
      </c>
      <c r="R18" t="n">
        <v>80.31999999999999</v>
      </c>
      <c r="S18" t="n">
        <v>39.61</v>
      </c>
      <c r="T18" t="n">
        <v>15287.78</v>
      </c>
      <c r="U18" t="n">
        <v>0.49</v>
      </c>
      <c r="V18" t="n">
        <v>0.72</v>
      </c>
      <c r="W18" t="n">
        <v>2.66</v>
      </c>
      <c r="X18" t="n">
        <v>0.93</v>
      </c>
      <c r="Y18" t="n">
        <v>1</v>
      </c>
      <c r="Z18" t="n">
        <v>10</v>
      </c>
      <c r="AA18" t="n">
        <v>180.9464512773669</v>
      </c>
      <c r="AB18" t="n">
        <v>247.5789174316135</v>
      </c>
      <c r="AC18" t="n">
        <v>223.9503330312052</v>
      </c>
      <c r="AD18" t="n">
        <v>180946.4512773669</v>
      </c>
      <c r="AE18" t="n">
        <v>247578.9174316135</v>
      </c>
      <c r="AF18" t="n">
        <v>3.672892908240537e-06</v>
      </c>
      <c r="AG18" t="n">
        <v>8</v>
      </c>
      <c r="AH18" t="n">
        <v>223950.3330312052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4.9994</v>
      </c>
      <c r="E19" t="n">
        <v>20</v>
      </c>
      <c r="F19" t="n">
        <v>16.24</v>
      </c>
      <c r="G19" t="n">
        <v>30.45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221.32</v>
      </c>
      <c r="Q19" t="n">
        <v>467.07</v>
      </c>
      <c r="R19" t="n">
        <v>79.45</v>
      </c>
      <c r="S19" t="n">
        <v>39.61</v>
      </c>
      <c r="T19" t="n">
        <v>14855.14</v>
      </c>
      <c r="U19" t="n">
        <v>0.5</v>
      </c>
      <c r="V19" t="n">
        <v>0.72</v>
      </c>
      <c r="W19" t="n">
        <v>2.66</v>
      </c>
      <c r="X19" t="n">
        <v>0.91</v>
      </c>
      <c r="Y19" t="n">
        <v>1</v>
      </c>
      <c r="Z19" t="n">
        <v>10</v>
      </c>
      <c r="AA19" t="n">
        <v>180.3478912768061</v>
      </c>
      <c r="AB19" t="n">
        <v>246.759941232243</v>
      </c>
      <c r="AC19" t="n">
        <v>223.2095187708621</v>
      </c>
      <c r="AD19" t="n">
        <v>180347.8912768061</v>
      </c>
      <c r="AE19" t="n">
        <v>246759.941232243</v>
      </c>
      <c r="AF19" t="n">
        <v>3.683502669098844e-06</v>
      </c>
      <c r="AG19" t="n">
        <v>8</v>
      </c>
      <c r="AH19" t="n">
        <v>223209.5187708621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5.0337</v>
      </c>
      <c r="E20" t="n">
        <v>19.87</v>
      </c>
      <c r="F20" t="n">
        <v>16.18</v>
      </c>
      <c r="G20" t="n">
        <v>32.37</v>
      </c>
      <c r="H20" t="n">
        <v>0.48</v>
      </c>
      <c r="I20" t="n">
        <v>30</v>
      </c>
      <c r="J20" t="n">
        <v>201.79</v>
      </c>
      <c r="K20" t="n">
        <v>54.38</v>
      </c>
      <c r="L20" t="n">
        <v>5.5</v>
      </c>
      <c r="M20" t="n">
        <v>28</v>
      </c>
      <c r="N20" t="n">
        <v>41.92</v>
      </c>
      <c r="O20" t="n">
        <v>25121.79</v>
      </c>
      <c r="P20" t="n">
        <v>220.07</v>
      </c>
      <c r="Q20" t="n">
        <v>467.07</v>
      </c>
      <c r="R20" t="n">
        <v>77.72</v>
      </c>
      <c r="S20" t="n">
        <v>39.61</v>
      </c>
      <c r="T20" t="n">
        <v>14002.47</v>
      </c>
      <c r="U20" t="n">
        <v>0.51</v>
      </c>
      <c r="V20" t="n">
        <v>0.72</v>
      </c>
      <c r="W20" t="n">
        <v>2.65</v>
      </c>
      <c r="X20" t="n">
        <v>0.85</v>
      </c>
      <c r="Y20" t="n">
        <v>1</v>
      </c>
      <c r="Z20" t="n">
        <v>10</v>
      </c>
      <c r="AA20" t="n">
        <v>178.9113644725406</v>
      </c>
      <c r="AB20" t="n">
        <v>244.7944218835581</v>
      </c>
      <c r="AC20" t="n">
        <v>221.4315858301913</v>
      </c>
      <c r="AD20" t="n">
        <v>178911.3644725406</v>
      </c>
      <c r="AE20" t="n">
        <v>244794.4218835581</v>
      </c>
      <c r="AF20" t="n">
        <v>3.708774530032174e-06</v>
      </c>
      <c r="AG20" t="n">
        <v>8</v>
      </c>
      <c r="AH20" t="n">
        <v>221431.5858301913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5.0523</v>
      </c>
      <c r="E21" t="n">
        <v>19.79</v>
      </c>
      <c r="F21" t="n">
        <v>16.15</v>
      </c>
      <c r="G21" t="n">
        <v>33.41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219.09</v>
      </c>
      <c r="Q21" t="n">
        <v>467.15</v>
      </c>
      <c r="R21" t="n">
        <v>76.38</v>
      </c>
      <c r="S21" t="n">
        <v>39.61</v>
      </c>
      <c r="T21" t="n">
        <v>13333.95</v>
      </c>
      <c r="U21" t="n">
        <v>0.52</v>
      </c>
      <c r="V21" t="n">
        <v>0.72</v>
      </c>
      <c r="W21" t="n">
        <v>2.66</v>
      </c>
      <c r="X21" t="n">
        <v>0.8100000000000001</v>
      </c>
      <c r="Y21" t="n">
        <v>1</v>
      </c>
      <c r="Z21" t="n">
        <v>10</v>
      </c>
      <c r="AA21" t="n">
        <v>177.9974475444909</v>
      </c>
      <c r="AB21" t="n">
        <v>243.543960423432</v>
      </c>
      <c r="AC21" t="n">
        <v>220.3004666567855</v>
      </c>
      <c r="AD21" t="n">
        <v>177997.4475444909</v>
      </c>
      <c r="AE21" t="n">
        <v>243543.960423432</v>
      </c>
      <c r="AF21" t="n">
        <v>3.722478804474155e-06</v>
      </c>
      <c r="AG21" t="n">
        <v>8</v>
      </c>
      <c r="AH21" t="n">
        <v>220300.4666567855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5.0886</v>
      </c>
      <c r="E22" t="n">
        <v>19.65</v>
      </c>
      <c r="F22" t="n">
        <v>16.09</v>
      </c>
      <c r="G22" t="n">
        <v>35.74</v>
      </c>
      <c r="H22" t="n">
        <v>0.53</v>
      </c>
      <c r="I22" t="n">
        <v>27</v>
      </c>
      <c r="J22" t="n">
        <v>202.58</v>
      </c>
      <c r="K22" t="n">
        <v>54.38</v>
      </c>
      <c r="L22" t="n">
        <v>6</v>
      </c>
      <c r="M22" t="n">
        <v>25</v>
      </c>
      <c r="N22" t="n">
        <v>42.2</v>
      </c>
      <c r="O22" t="n">
        <v>25218.93</v>
      </c>
      <c r="P22" t="n">
        <v>217.86</v>
      </c>
      <c r="Q22" t="n">
        <v>467.07</v>
      </c>
      <c r="R22" t="n">
        <v>74.41</v>
      </c>
      <c r="S22" t="n">
        <v>39.61</v>
      </c>
      <c r="T22" t="n">
        <v>12358.58</v>
      </c>
      <c r="U22" t="n">
        <v>0.53</v>
      </c>
      <c r="V22" t="n">
        <v>0.73</v>
      </c>
      <c r="W22" t="n">
        <v>2.65</v>
      </c>
      <c r="X22" t="n">
        <v>0.75</v>
      </c>
      <c r="Y22" t="n">
        <v>1</v>
      </c>
      <c r="Z22" t="n">
        <v>10</v>
      </c>
      <c r="AA22" t="n">
        <v>176.5566234491422</v>
      </c>
      <c r="AB22" t="n">
        <v>241.5725613315039</v>
      </c>
      <c r="AC22" t="n">
        <v>218.5172151273144</v>
      </c>
      <c r="AD22" t="n">
        <v>176556.6234491422</v>
      </c>
      <c r="AE22" t="n">
        <v>241572.5613315039</v>
      </c>
      <c r="AF22" t="n">
        <v>3.749224243304472e-06</v>
      </c>
      <c r="AG22" t="n">
        <v>8</v>
      </c>
      <c r="AH22" t="n">
        <v>218517.2151273144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5.1104</v>
      </c>
      <c r="E23" t="n">
        <v>19.57</v>
      </c>
      <c r="F23" t="n">
        <v>16.04</v>
      </c>
      <c r="G23" t="n">
        <v>37.02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217.14</v>
      </c>
      <c r="Q23" t="n">
        <v>467.08</v>
      </c>
      <c r="R23" t="n">
        <v>73.06999999999999</v>
      </c>
      <c r="S23" t="n">
        <v>39.61</v>
      </c>
      <c r="T23" t="n">
        <v>11697.19</v>
      </c>
      <c r="U23" t="n">
        <v>0.54</v>
      </c>
      <c r="V23" t="n">
        <v>0.73</v>
      </c>
      <c r="W23" t="n">
        <v>2.65</v>
      </c>
      <c r="X23" t="n">
        <v>0.71</v>
      </c>
      <c r="Y23" t="n">
        <v>1</v>
      </c>
      <c r="Z23" t="n">
        <v>10</v>
      </c>
      <c r="AA23" t="n">
        <v>175.7014798589801</v>
      </c>
      <c r="AB23" t="n">
        <v>240.4025161451721</v>
      </c>
      <c r="AC23" t="n">
        <v>217.458837411397</v>
      </c>
      <c r="AD23" t="n">
        <v>175701.4798589801</v>
      </c>
      <c r="AE23" t="n">
        <v>240402.5161451721</v>
      </c>
      <c r="AF23" t="n">
        <v>3.765286242381633e-06</v>
      </c>
      <c r="AG23" t="n">
        <v>8</v>
      </c>
      <c r="AH23" t="n">
        <v>217458.837411397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5.1235</v>
      </c>
      <c r="E24" t="n">
        <v>19.52</v>
      </c>
      <c r="F24" t="n">
        <v>16.03</v>
      </c>
      <c r="G24" t="n">
        <v>38.47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216.53</v>
      </c>
      <c r="Q24" t="n">
        <v>467.09</v>
      </c>
      <c r="R24" t="n">
        <v>72.48</v>
      </c>
      <c r="S24" t="n">
        <v>39.61</v>
      </c>
      <c r="T24" t="n">
        <v>11405.89</v>
      </c>
      <c r="U24" t="n">
        <v>0.55</v>
      </c>
      <c r="V24" t="n">
        <v>0.73</v>
      </c>
      <c r="W24" t="n">
        <v>2.65</v>
      </c>
      <c r="X24" t="n">
        <v>0.6899999999999999</v>
      </c>
      <c r="Y24" t="n">
        <v>1</v>
      </c>
      <c r="Z24" t="n">
        <v>10</v>
      </c>
      <c r="AA24" t="n">
        <v>175.1196078222369</v>
      </c>
      <c r="AB24" t="n">
        <v>239.6063731541179</v>
      </c>
      <c r="AC24" t="n">
        <v>216.738677190015</v>
      </c>
      <c r="AD24" t="n">
        <v>175119.6078222369</v>
      </c>
      <c r="AE24" t="n">
        <v>239606.3731541179</v>
      </c>
      <c r="AF24" t="n">
        <v>3.774938177606899e-06</v>
      </c>
      <c r="AG24" t="n">
        <v>8</v>
      </c>
      <c r="AH24" t="n">
        <v>216738.677190015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5.1432</v>
      </c>
      <c r="E25" t="n">
        <v>19.44</v>
      </c>
      <c r="F25" t="n">
        <v>15.99</v>
      </c>
      <c r="G25" t="n">
        <v>39.98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215.77</v>
      </c>
      <c r="Q25" t="n">
        <v>467.12</v>
      </c>
      <c r="R25" t="n">
        <v>71.19</v>
      </c>
      <c r="S25" t="n">
        <v>39.61</v>
      </c>
      <c r="T25" t="n">
        <v>10764.19</v>
      </c>
      <c r="U25" t="n">
        <v>0.5600000000000001</v>
      </c>
      <c r="V25" t="n">
        <v>0.73</v>
      </c>
      <c r="W25" t="n">
        <v>2.65</v>
      </c>
      <c r="X25" t="n">
        <v>0.66</v>
      </c>
      <c r="Y25" t="n">
        <v>1</v>
      </c>
      <c r="Z25" t="n">
        <v>10</v>
      </c>
      <c r="AA25" t="n">
        <v>174.3089925450026</v>
      </c>
      <c r="AB25" t="n">
        <v>238.4972535699843</v>
      </c>
      <c r="AC25" t="n">
        <v>215.7354104223318</v>
      </c>
      <c r="AD25" t="n">
        <v>174308.9925450026</v>
      </c>
      <c r="AE25" t="n">
        <v>238497.2535699843</v>
      </c>
      <c r="AF25" t="n">
        <v>3.789452919892223e-06</v>
      </c>
      <c r="AG25" t="n">
        <v>8</v>
      </c>
      <c r="AH25" t="n">
        <v>215735.4104223318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5.1626</v>
      </c>
      <c r="E26" t="n">
        <v>19.37</v>
      </c>
      <c r="F26" t="n">
        <v>15.96</v>
      </c>
      <c r="G26" t="n">
        <v>41.63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214.83</v>
      </c>
      <c r="Q26" t="n">
        <v>467.08</v>
      </c>
      <c r="R26" t="n">
        <v>70.26000000000001</v>
      </c>
      <c r="S26" t="n">
        <v>39.61</v>
      </c>
      <c r="T26" t="n">
        <v>10305.95</v>
      </c>
      <c r="U26" t="n">
        <v>0.5600000000000001</v>
      </c>
      <c r="V26" t="n">
        <v>0.73</v>
      </c>
      <c r="W26" t="n">
        <v>2.65</v>
      </c>
      <c r="X26" t="n">
        <v>0.63</v>
      </c>
      <c r="Y26" t="n">
        <v>1</v>
      </c>
      <c r="Z26" t="n">
        <v>10</v>
      </c>
      <c r="AA26" t="n">
        <v>173.4326953373046</v>
      </c>
      <c r="AB26" t="n">
        <v>237.2982650709081</v>
      </c>
      <c r="AC26" t="n">
        <v>214.6508517028161</v>
      </c>
      <c r="AD26" t="n">
        <v>173432.6953373046</v>
      </c>
      <c r="AE26" t="n">
        <v>237298.2650709081</v>
      </c>
      <c r="AF26" t="n">
        <v>3.803746625492998e-06</v>
      </c>
      <c r="AG26" t="n">
        <v>8</v>
      </c>
      <c r="AH26" t="n">
        <v>214650.8517028161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5.1579</v>
      </c>
      <c r="E27" t="n">
        <v>19.39</v>
      </c>
      <c r="F27" t="n">
        <v>15.98</v>
      </c>
      <c r="G27" t="n">
        <v>41.68</v>
      </c>
      <c r="H27" t="n">
        <v>0.63</v>
      </c>
      <c r="I27" t="n">
        <v>23</v>
      </c>
      <c r="J27" t="n">
        <v>204.56</v>
      </c>
      <c r="K27" t="n">
        <v>54.38</v>
      </c>
      <c r="L27" t="n">
        <v>7.25</v>
      </c>
      <c r="M27" t="n">
        <v>21</v>
      </c>
      <c r="N27" t="n">
        <v>42.93</v>
      </c>
      <c r="O27" t="n">
        <v>25462.78</v>
      </c>
      <c r="P27" t="n">
        <v>214.62</v>
      </c>
      <c r="Q27" t="n">
        <v>467.07</v>
      </c>
      <c r="R27" t="n">
        <v>70.55</v>
      </c>
      <c r="S27" t="n">
        <v>39.61</v>
      </c>
      <c r="T27" t="n">
        <v>10449.95</v>
      </c>
      <c r="U27" t="n">
        <v>0.5600000000000001</v>
      </c>
      <c r="V27" t="n">
        <v>0.73</v>
      </c>
      <c r="W27" t="n">
        <v>2.66</v>
      </c>
      <c r="X27" t="n">
        <v>0.64</v>
      </c>
      <c r="Y27" t="n">
        <v>1</v>
      </c>
      <c r="Z27" t="n">
        <v>10</v>
      </c>
      <c r="AA27" t="n">
        <v>173.4468337427522</v>
      </c>
      <c r="AB27" t="n">
        <v>237.3176098609841</v>
      </c>
      <c r="AC27" t="n">
        <v>214.6683502532778</v>
      </c>
      <c r="AD27" t="n">
        <v>173446.8337427522</v>
      </c>
      <c r="AE27" t="n">
        <v>237317.6098609841</v>
      </c>
      <c r="AF27" t="n">
        <v>3.800283717435078e-06</v>
      </c>
      <c r="AG27" t="n">
        <v>8</v>
      </c>
      <c r="AH27" t="n">
        <v>214668.3502532778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5.1775</v>
      </c>
      <c r="E28" t="n">
        <v>19.31</v>
      </c>
      <c r="F28" t="n">
        <v>15.94</v>
      </c>
      <c r="G28" t="n">
        <v>43.48</v>
      </c>
      <c r="H28" t="n">
        <v>0.65</v>
      </c>
      <c r="I28" t="n">
        <v>22</v>
      </c>
      <c r="J28" t="n">
        <v>204.95</v>
      </c>
      <c r="K28" t="n">
        <v>54.38</v>
      </c>
      <c r="L28" t="n">
        <v>7.5</v>
      </c>
      <c r="M28" t="n">
        <v>20</v>
      </c>
      <c r="N28" t="n">
        <v>43.08</v>
      </c>
      <c r="O28" t="n">
        <v>25511.67</v>
      </c>
      <c r="P28" t="n">
        <v>213.82</v>
      </c>
      <c r="Q28" t="n">
        <v>467.12</v>
      </c>
      <c r="R28" t="n">
        <v>69.67</v>
      </c>
      <c r="S28" t="n">
        <v>39.61</v>
      </c>
      <c r="T28" t="n">
        <v>10016.63</v>
      </c>
      <c r="U28" t="n">
        <v>0.57</v>
      </c>
      <c r="V28" t="n">
        <v>0.73</v>
      </c>
      <c r="W28" t="n">
        <v>2.65</v>
      </c>
      <c r="X28" t="n">
        <v>0.61</v>
      </c>
      <c r="Y28" t="n">
        <v>1</v>
      </c>
      <c r="Z28" t="n">
        <v>10</v>
      </c>
      <c r="AA28" t="n">
        <v>172.6313981945409</v>
      </c>
      <c r="AB28" t="n">
        <v>236.2018949694444</v>
      </c>
      <c r="AC28" t="n">
        <v>213.6591176250706</v>
      </c>
      <c r="AD28" t="n">
        <v>172631.3981945409</v>
      </c>
      <c r="AE28" t="n">
        <v>236201.8949694444</v>
      </c>
      <c r="AF28" t="n">
        <v>3.814724780825553e-06</v>
      </c>
      <c r="AG28" t="n">
        <v>8</v>
      </c>
      <c r="AH28" t="n">
        <v>213659.1176250706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5.1974</v>
      </c>
      <c r="E29" t="n">
        <v>19.24</v>
      </c>
      <c r="F29" t="n">
        <v>15.91</v>
      </c>
      <c r="G29" t="n">
        <v>45.45</v>
      </c>
      <c r="H29" t="n">
        <v>0.67</v>
      </c>
      <c r="I29" t="n">
        <v>21</v>
      </c>
      <c r="J29" t="n">
        <v>205.35</v>
      </c>
      <c r="K29" t="n">
        <v>54.38</v>
      </c>
      <c r="L29" t="n">
        <v>7.75</v>
      </c>
      <c r="M29" t="n">
        <v>19</v>
      </c>
      <c r="N29" t="n">
        <v>43.22</v>
      </c>
      <c r="O29" t="n">
        <v>25560.62</v>
      </c>
      <c r="P29" t="n">
        <v>213.01</v>
      </c>
      <c r="Q29" t="n">
        <v>467.07</v>
      </c>
      <c r="R29" t="n">
        <v>68.48</v>
      </c>
      <c r="S29" t="n">
        <v>39.61</v>
      </c>
      <c r="T29" t="n">
        <v>9425.530000000001</v>
      </c>
      <c r="U29" t="n">
        <v>0.58</v>
      </c>
      <c r="V29" t="n">
        <v>0.73</v>
      </c>
      <c r="W29" t="n">
        <v>2.65</v>
      </c>
      <c r="X29" t="n">
        <v>0.57</v>
      </c>
      <c r="Y29" t="n">
        <v>1</v>
      </c>
      <c r="Z29" t="n">
        <v>10</v>
      </c>
      <c r="AA29" t="n">
        <v>171.8171928683903</v>
      </c>
      <c r="AB29" t="n">
        <v>235.087863322002</v>
      </c>
      <c r="AC29" t="n">
        <v>212.6514075945065</v>
      </c>
      <c r="AD29" t="n">
        <v>171817.1928683903</v>
      </c>
      <c r="AE29" t="n">
        <v>235087.863322002</v>
      </c>
      <c r="AF29" t="n">
        <v>3.829386880900575e-06</v>
      </c>
      <c r="AG29" t="n">
        <v>8</v>
      </c>
      <c r="AH29" t="n">
        <v>212651.4075945065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5.2149</v>
      </c>
      <c r="E30" t="n">
        <v>19.18</v>
      </c>
      <c r="F30" t="n">
        <v>15.88</v>
      </c>
      <c r="G30" t="n">
        <v>47.64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211.91</v>
      </c>
      <c r="Q30" t="n">
        <v>467.07</v>
      </c>
      <c r="R30" t="n">
        <v>67.75</v>
      </c>
      <c r="S30" t="n">
        <v>39.61</v>
      </c>
      <c r="T30" t="n">
        <v>9068.18</v>
      </c>
      <c r="U30" t="n">
        <v>0.58</v>
      </c>
      <c r="V30" t="n">
        <v>0.73</v>
      </c>
      <c r="W30" t="n">
        <v>2.64</v>
      </c>
      <c r="X30" t="n">
        <v>0.55</v>
      </c>
      <c r="Y30" t="n">
        <v>1</v>
      </c>
      <c r="Z30" t="n">
        <v>10</v>
      </c>
      <c r="AA30" t="n">
        <v>170.9243439474102</v>
      </c>
      <c r="AB30" t="n">
        <v>233.8662280386031</v>
      </c>
      <c r="AC30" t="n">
        <v>211.546363467979</v>
      </c>
      <c r="AD30" t="n">
        <v>170924.3439474102</v>
      </c>
      <c r="AE30" t="n">
        <v>233866.2280386031</v>
      </c>
      <c r="AF30" t="n">
        <v>3.842280687499213e-06</v>
      </c>
      <c r="AG30" t="n">
        <v>8</v>
      </c>
      <c r="AH30" t="n">
        <v>211546.363467979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5.2174</v>
      </c>
      <c r="E31" t="n">
        <v>19.17</v>
      </c>
      <c r="F31" t="n">
        <v>15.87</v>
      </c>
      <c r="G31" t="n">
        <v>47.62</v>
      </c>
      <c r="H31" t="n">
        <v>0.71</v>
      </c>
      <c r="I31" t="n">
        <v>20</v>
      </c>
      <c r="J31" t="n">
        <v>206.15</v>
      </c>
      <c r="K31" t="n">
        <v>54.38</v>
      </c>
      <c r="L31" t="n">
        <v>8.25</v>
      </c>
      <c r="M31" t="n">
        <v>18</v>
      </c>
      <c r="N31" t="n">
        <v>43.52</v>
      </c>
      <c r="O31" t="n">
        <v>25658.66</v>
      </c>
      <c r="P31" t="n">
        <v>211.98</v>
      </c>
      <c r="Q31" t="n">
        <v>467.09</v>
      </c>
      <c r="R31" t="n">
        <v>67.45</v>
      </c>
      <c r="S31" t="n">
        <v>39.61</v>
      </c>
      <c r="T31" t="n">
        <v>8913.68</v>
      </c>
      <c r="U31" t="n">
        <v>0.59</v>
      </c>
      <c r="V31" t="n">
        <v>0.73</v>
      </c>
      <c r="W31" t="n">
        <v>2.64</v>
      </c>
      <c r="X31" t="n">
        <v>0.54</v>
      </c>
      <c r="Y31" t="n">
        <v>1</v>
      </c>
      <c r="Z31" t="n">
        <v>10</v>
      </c>
      <c r="AA31" t="n">
        <v>170.8991611425852</v>
      </c>
      <c r="AB31" t="n">
        <v>233.8317718140547</v>
      </c>
      <c r="AC31" t="n">
        <v>211.5151956971418</v>
      </c>
      <c r="AD31" t="n">
        <v>170899.1611425852</v>
      </c>
      <c r="AE31" t="n">
        <v>233831.7718140547</v>
      </c>
      <c r="AF31" t="n">
        <v>3.844122659870446e-06</v>
      </c>
      <c r="AG31" t="n">
        <v>8</v>
      </c>
      <c r="AH31" t="n">
        <v>211515.1956971418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5.2307</v>
      </c>
      <c r="E32" t="n">
        <v>19.12</v>
      </c>
      <c r="F32" t="n">
        <v>15.86</v>
      </c>
      <c r="G32" t="n">
        <v>50.09</v>
      </c>
      <c r="H32" t="n">
        <v>0.73</v>
      </c>
      <c r="I32" t="n">
        <v>19</v>
      </c>
      <c r="J32" t="n">
        <v>206.54</v>
      </c>
      <c r="K32" t="n">
        <v>54.38</v>
      </c>
      <c r="L32" t="n">
        <v>8.5</v>
      </c>
      <c r="M32" t="n">
        <v>17</v>
      </c>
      <c r="N32" t="n">
        <v>43.67</v>
      </c>
      <c r="O32" t="n">
        <v>25707.76</v>
      </c>
      <c r="P32" t="n">
        <v>211.57</v>
      </c>
      <c r="Q32" t="n">
        <v>467.1</v>
      </c>
      <c r="R32" t="n">
        <v>67.12</v>
      </c>
      <c r="S32" t="n">
        <v>39.61</v>
      </c>
      <c r="T32" t="n">
        <v>8755.25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  <c r="AA32" t="n">
        <v>170.4295998472338</v>
      </c>
      <c r="AB32" t="n">
        <v>233.1892973341729</v>
      </c>
      <c r="AC32" t="n">
        <v>210.9340380799011</v>
      </c>
      <c r="AD32" t="n">
        <v>170429.5998472338</v>
      </c>
      <c r="AE32" t="n">
        <v>233189.2973341729</v>
      </c>
      <c r="AF32" t="n">
        <v>3.853921952885411e-06</v>
      </c>
      <c r="AG32" t="n">
        <v>8</v>
      </c>
      <c r="AH32" t="n">
        <v>210934.0380799011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5.2312</v>
      </c>
      <c r="E33" t="n">
        <v>19.12</v>
      </c>
      <c r="F33" t="n">
        <v>15.86</v>
      </c>
      <c r="G33" t="n">
        <v>50.09</v>
      </c>
      <c r="H33" t="n">
        <v>0.75</v>
      </c>
      <c r="I33" t="n">
        <v>19</v>
      </c>
      <c r="J33" t="n">
        <v>206.94</v>
      </c>
      <c r="K33" t="n">
        <v>54.38</v>
      </c>
      <c r="L33" t="n">
        <v>8.75</v>
      </c>
      <c r="M33" t="n">
        <v>17</v>
      </c>
      <c r="N33" t="n">
        <v>43.81</v>
      </c>
      <c r="O33" t="n">
        <v>25756.9</v>
      </c>
      <c r="P33" t="n">
        <v>211.15</v>
      </c>
      <c r="Q33" t="n">
        <v>467.07</v>
      </c>
      <c r="R33" t="n">
        <v>67.09</v>
      </c>
      <c r="S33" t="n">
        <v>39.61</v>
      </c>
      <c r="T33" t="n">
        <v>8741.42</v>
      </c>
      <c r="U33" t="n">
        <v>0.59</v>
      </c>
      <c r="V33" t="n">
        <v>0.74</v>
      </c>
      <c r="W33" t="n">
        <v>2.64</v>
      </c>
      <c r="X33" t="n">
        <v>0.53</v>
      </c>
      <c r="Y33" t="n">
        <v>1</v>
      </c>
      <c r="Z33" t="n">
        <v>10</v>
      </c>
      <c r="AA33" t="n">
        <v>170.2251573163635</v>
      </c>
      <c r="AB33" t="n">
        <v>232.9095700440684</v>
      </c>
      <c r="AC33" t="n">
        <v>210.6810075697644</v>
      </c>
      <c r="AD33" t="n">
        <v>170225.1573163635</v>
      </c>
      <c r="AE33" t="n">
        <v>232909.5700440684</v>
      </c>
      <c r="AF33" t="n">
        <v>3.854290347359658e-06</v>
      </c>
      <c r="AG33" t="n">
        <v>8</v>
      </c>
      <c r="AH33" t="n">
        <v>210681.0075697644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5.2499</v>
      </c>
      <c r="E34" t="n">
        <v>19.05</v>
      </c>
      <c r="F34" t="n">
        <v>15.83</v>
      </c>
      <c r="G34" t="n">
        <v>52.77</v>
      </c>
      <c r="H34" t="n">
        <v>0.77</v>
      </c>
      <c r="I34" t="n">
        <v>18</v>
      </c>
      <c r="J34" t="n">
        <v>207.34</v>
      </c>
      <c r="K34" t="n">
        <v>54.38</v>
      </c>
      <c r="L34" t="n">
        <v>9</v>
      </c>
      <c r="M34" t="n">
        <v>16</v>
      </c>
      <c r="N34" t="n">
        <v>43.96</v>
      </c>
      <c r="O34" t="n">
        <v>25806.1</v>
      </c>
      <c r="P34" t="n">
        <v>210.56</v>
      </c>
      <c r="Q34" t="n">
        <v>467.08</v>
      </c>
      <c r="R34" t="n">
        <v>66.26000000000001</v>
      </c>
      <c r="S34" t="n">
        <v>39.61</v>
      </c>
      <c r="T34" t="n">
        <v>8329.07</v>
      </c>
      <c r="U34" t="n">
        <v>0.6</v>
      </c>
      <c r="V34" t="n">
        <v>0.74</v>
      </c>
      <c r="W34" t="n">
        <v>2.64</v>
      </c>
      <c r="X34" t="n">
        <v>0.5</v>
      </c>
      <c r="Y34" t="n">
        <v>1</v>
      </c>
      <c r="Z34" t="n">
        <v>10</v>
      </c>
      <c r="AA34" t="n">
        <v>169.5540482894706</v>
      </c>
      <c r="AB34" t="n">
        <v>231.9913290662332</v>
      </c>
      <c r="AC34" t="n">
        <v>209.8504022220942</v>
      </c>
      <c r="AD34" t="n">
        <v>169554.0482894705</v>
      </c>
      <c r="AE34" t="n">
        <v>231991.3290662332</v>
      </c>
      <c r="AF34" t="n">
        <v>3.868068300696488e-06</v>
      </c>
      <c r="AG34" t="n">
        <v>8</v>
      </c>
      <c r="AH34" t="n">
        <v>209850.4022220942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5.2568</v>
      </c>
      <c r="E35" t="n">
        <v>19.02</v>
      </c>
      <c r="F35" t="n">
        <v>15.81</v>
      </c>
      <c r="G35" t="n">
        <v>52.69</v>
      </c>
      <c r="H35" t="n">
        <v>0.79</v>
      </c>
      <c r="I35" t="n">
        <v>18</v>
      </c>
      <c r="J35" t="n">
        <v>207.74</v>
      </c>
      <c r="K35" t="n">
        <v>54.38</v>
      </c>
      <c r="L35" t="n">
        <v>9.25</v>
      </c>
      <c r="M35" t="n">
        <v>16</v>
      </c>
      <c r="N35" t="n">
        <v>44.11</v>
      </c>
      <c r="O35" t="n">
        <v>25855.35</v>
      </c>
      <c r="P35" t="n">
        <v>209.31</v>
      </c>
      <c r="Q35" t="n">
        <v>467.07</v>
      </c>
      <c r="R35" t="n">
        <v>65.37</v>
      </c>
      <c r="S35" t="n">
        <v>39.61</v>
      </c>
      <c r="T35" t="n">
        <v>7885.76</v>
      </c>
      <c r="U35" t="n">
        <v>0.61</v>
      </c>
      <c r="V35" t="n">
        <v>0.74</v>
      </c>
      <c r="W35" t="n">
        <v>2.64</v>
      </c>
      <c r="X35" t="n">
        <v>0.47</v>
      </c>
      <c r="Y35" t="n">
        <v>1</v>
      </c>
      <c r="Z35" t="n">
        <v>10</v>
      </c>
      <c r="AA35" t="n">
        <v>168.8273620769293</v>
      </c>
      <c r="AB35" t="n">
        <v>230.9970449311017</v>
      </c>
      <c r="AC35" t="n">
        <v>208.9510111693328</v>
      </c>
      <c r="AD35" t="n">
        <v>168827.3620769293</v>
      </c>
      <c r="AE35" t="n">
        <v>230997.0449311017</v>
      </c>
      <c r="AF35" t="n">
        <v>3.873152144441094e-06</v>
      </c>
      <c r="AG35" t="n">
        <v>8</v>
      </c>
      <c r="AH35" t="n">
        <v>208951.0111693328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5.272</v>
      </c>
      <c r="E36" t="n">
        <v>18.97</v>
      </c>
      <c r="F36" t="n">
        <v>15.79</v>
      </c>
      <c r="G36" t="n">
        <v>55.73</v>
      </c>
      <c r="H36" t="n">
        <v>0.8100000000000001</v>
      </c>
      <c r="I36" t="n">
        <v>17</v>
      </c>
      <c r="J36" t="n">
        <v>208.14</v>
      </c>
      <c r="K36" t="n">
        <v>54.38</v>
      </c>
      <c r="L36" t="n">
        <v>9.5</v>
      </c>
      <c r="M36" t="n">
        <v>15</v>
      </c>
      <c r="N36" t="n">
        <v>44.26</v>
      </c>
      <c r="O36" t="n">
        <v>25904.65</v>
      </c>
      <c r="P36" t="n">
        <v>208.79</v>
      </c>
      <c r="Q36" t="n">
        <v>467.07</v>
      </c>
      <c r="R36" t="n">
        <v>64.89</v>
      </c>
      <c r="S36" t="n">
        <v>39.61</v>
      </c>
      <c r="T36" t="n">
        <v>7649.25</v>
      </c>
      <c r="U36" t="n">
        <v>0.61</v>
      </c>
      <c r="V36" t="n">
        <v>0.74</v>
      </c>
      <c r="W36" t="n">
        <v>2.63</v>
      </c>
      <c r="X36" t="n">
        <v>0.46</v>
      </c>
      <c r="Y36" t="n">
        <v>1</v>
      </c>
      <c r="Z36" t="n">
        <v>10</v>
      </c>
      <c r="AA36" t="n">
        <v>168.2722280334409</v>
      </c>
      <c r="AB36" t="n">
        <v>230.2374860420157</v>
      </c>
      <c r="AC36" t="n">
        <v>208.2639435145734</v>
      </c>
      <c r="AD36" t="n">
        <v>168272.2280334409</v>
      </c>
      <c r="AE36" t="n">
        <v>230237.4860420157</v>
      </c>
      <c r="AF36" t="n">
        <v>3.884351336458197e-06</v>
      </c>
      <c r="AG36" t="n">
        <v>8</v>
      </c>
      <c r="AH36" t="n">
        <v>208263.9435145734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5.2716</v>
      </c>
      <c r="E37" t="n">
        <v>18.97</v>
      </c>
      <c r="F37" t="n">
        <v>15.79</v>
      </c>
      <c r="G37" t="n">
        <v>55.74</v>
      </c>
      <c r="H37" t="n">
        <v>0.83</v>
      </c>
      <c r="I37" t="n">
        <v>17</v>
      </c>
      <c r="J37" t="n">
        <v>208.54</v>
      </c>
      <c r="K37" t="n">
        <v>54.38</v>
      </c>
      <c r="L37" t="n">
        <v>9.75</v>
      </c>
      <c r="M37" t="n">
        <v>15</v>
      </c>
      <c r="N37" t="n">
        <v>44.41</v>
      </c>
      <c r="O37" t="n">
        <v>25954</v>
      </c>
      <c r="P37" t="n">
        <v>208.84</v>
      </c>
      <c r="Q37" t="n">
        <v>467.12</v>
      </c>
      <c r="R37" t="n">
        <v>64.7</v>
      </c>
      <c r="S37" t="n">
        <v>39.61</v>
      </c>
      <c r="T37" t="n">
        <v>7554.31</v>
      </c>
      <c r="U37" t="n">
        <v>0.61</v>
      </c>
      <c r="V37" t="n">
        <v>0.74</v>
      </c>
      <c r="W37" t="n">
        <v>2.64</v>
      </c>
      <c r="X37" t="n">
        <v>0.46</v>
      </c>
      <c r="Y37" t="n">
        <v>1</v>
      </c>
      <c r="Z37" t="n">
        <v>10</v>
      </c>
      <c r="AA37" t="n">
        <v>168.3031460593151</v>
      </c>
      <c r="AB37" t="n">
        <v>230.2797894490239</v>
      </c>
      <c r="AC37" t="n">
        <v>208.3022095437898</v>
      </c>
      <c r="AD37" t="n">
        <v>168303.1460593151</v>
      </c>
      <c r="AE37" t="n">
        <v>230279.7894490239</v>
      </c>
      <c r="AF37" t="n">
        <v>3.8840566208788e-06</v>
      </c>
      <c r="AG37" t="n">
        <v>8</v>
      </c>
      <c r="AH37" t="n">
        <v>208302.2095437898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5.2869</v>
      </c>
      <c r="E38" t="n">
        <v>18.91</v>
      </c>
      <c r="F38" t="n">
        <v>15.78</v>
      </c>
      <c r="G38" t="n">
        <v>59.16</v>
      </c>
      <c r="H38" t="n">
        <v>0.85</v>
      </c>
      <c r="I38" t="n">
        <v>16</v>
      </c>
      <c r="J38" t="n">
        <v>208.94</v>
      </c>
      <c r="K38" t="n">
        <v>54.38</v>
      </c>
      <c r="L38" t="n">
        <v>10</v>
      </c>
      <c r="M38" t="n">
        <v>14</v>
      </c>
      <c r="N38" t="n">
        <v>44.56</v>
      </c>
      <c r="O38" t="n">
        <v>26003.41</v>
      </c>
      <c r="P38" t="n">
        <v>208.14</v>
      </c>
      <c r="Q38" t="n">
        <v>467.07</v>
      </c>
      <c r="R38" t="n">
        <v>64.38</v>
      </c>
      <c r="S38" t="n">
        <v>39.61</v>
      </c>
      <c r="T38" t="n">
        <v>7400.72</v>
      </c>
      <c r="U38" t="n">
        <v>0.62</v>
      </c>
      <c r="V38" t="n">
        <v>0.74</v>
      </c>
      <c r="W38" t="n">
        <v>2.64</v>
      </c>
      <c r="X38" t="n">
        <v>0.44</v>
      </c>
      <c r="Y38" t="n">
        <v>1</v>
      </c>
      <c r="Z38" t="n">
        <v>10</v>
      </c>
      <c r="AA38" t="n">
        <v>167.6726532640835</v>
      </c>
      <c r="AB38" t="n">
        <v>229.4171213912093</v>
      </c>
      <c r="AC38" t="n">
        <v>207.5218733146505</v>
      </c>
      <c r="AD38" t="n">
        <v>167672.6532640835</v>
      </c>
      <c r="AE38" t="n">
        <v>229417.1213912093</v>
      </c>
      <c r="AF38" t="n">
        <v>3.895329491790751e-06</v>
      </c>
      <c r="AG38" t="n">
        <v>8</v>
      </c>
      <c r="AH38" t="n">
        <v>207521.8733146506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5.2895</v>
      </c>
      <c r="E39" t="n">
        <v>18.91</v>
      </c>
      <c r="F39" t="n">
        <v>15.77</v>
      </c>
      <c r="G39" t="n">
        <v>59.12</v>
      </c>
      <c r="H39" t="n">
        <v>0.87</v>
      </c>
      <c r="I39" t="n">
        <v>16</v>
      </c>
      <c r="J39" t="n">
        <v>209.34</v>
      </c>
      <c r="K39" t="n">
        <v>54.38</v>
      </c>
      <c r="L39" t="n">
        <v>10.25</v>
      </c>
      <c r="M39" t="n">
        <v>14</v>
      </c>
      <c r="N39" t="n">
        <v>44.71</v>
      </c>
      <c r="O39" t="n">
        <v>26052.86</v>
      </c>
      <c r="P39" t="n">
        <v>207.91</v>
      </c>
      <c r="Q39" t="n">
        <v>467.07</v>
      </c>
      <c r="R39" t="n">
        <v>64.04000000000001</v>
      </c>
      <c r="S39" t="n">
        <v>39.61</v>
      </c>
      <c r="T39" t="n">
        <v>7230.68</v>
      </c>
      <c r="U39" t="n">
        <v>0.62</v>
      </c>
      <c r="V39" t="n">
        <v>0.74</v>
      </c>
      <c r="W39" t="n">
        <v>2.64</v>
      </c>
      <c r="X39" t="n">
        <v>0.43</v>
      </c>
      <c r="Y39" t="n">
        <v>1</v>
      </c>
      <c r="Z39" t="n">
        <v>10</v>
      </c>
      <c r="AA39" t="n">
        <v>167.5101978674575</v>
      </c>
      <c r="AB39" t="n">
        <v>229.1948427505195</v>
      </c>
      <c r="AC39" t="n">
        <v>207.3208086354581</v>
      </c>
      <c r="AD39" t="n">
        <v>167510.1978674575</v>
      </c>
      <c r="AE39" t="n">
        <v>229194.8427505195</v>
      </c>
      <c r="AF39" t="n">
        <v>3.897245143056835e-06</v>
      </c>
      <c r="AG39" t="n">
        <v>8</v>
      </c>
      <c r="AH39" t="n">
        <v>207320.8086354581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5.2851</v>
      </c>
      <c r="E40" t="n">
        <v>18.92</v>
      </c>
      <c r="F40" t="n">
        <v>15.78</v>
      </c>
      <c r="G40" t="n">
        <v>59.18</v>
      </c>
      <c r="H40" t="n">
        <v>0.89</v>
      </c>
      <c r="I40" t="n">
        <v>16</v>
      </c>
      <c r="J40" t="n">
        <v>209.74</v>
      </c>
      <c r="K40" t="n">
        <v>54.38</v>
      </c>
      <c r="L40" t="n">
        <v>10.5</v>
      </c>
      <c r="M40" t="n">
        <v>14</v>
      </c>
      <c r="N40" t="n">
        <v>44.87</v>
      </c>
      <c r="O40" t="n">
        <v>26102.37</v>
      </c>
      <c r="P40" t="n">
        <v>207.62</v>
      </c>
      <c r="Q40" t="n">
        <v>467.09</v>
      </c>
      <c r="R40" t="n">
        <v>64.48999999999999</v>
      </c>
      <c r="S40" t="n">
        <v>39.61</v>
      </c>
      <c r="T40" t="n">
        <v>7453.57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  <c r="AA40" t="n">
        <v>167.4702864992317</v>
      </c>
      <c r="AB40" t="n">
        <v>229.1402342557477</v>
      </c>
      <c r="AC40" t="n">
        <v>207.2714118987838</v>
      </c>
      <c r="AD40" t="n">
        <v>167470.2864992317</v>
      </c>
      <c r="AE40" t="n">
        <v>229140.2342557477</v>
      </c>
      <c r="AF40" t="n">
        <v>3.894003271683462e-06</v>
      </c>
      <c r="AG40" t="n">
        <v>8</v>
      </c>
      <c r="AH40" t="n">
        <v>207271.4118987838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5.3114</v>
      </c>
      <c r="E41" t="n">
        <v>18.83</v>
      </c>
      <c r="F41" t="n">
        <v>15.73</v>
      </c>
      <c r="G41" t="n">
        <v>62.91</v>
      </c>
      <c r="H41" t="n">
        <v>0.91</v>
      </c>
      <c r="I41" t="n">
        <v>15</v>
      </c>
      <c r="J41" t="n">
        <v>210.14</v>
      </c>
      <c r="K41" t="n">
        <v>54.38</v>
      </c>
      <c r="L41" t="n">
        <v>10.75</v>
      </c>
      <c r="M41" t="n">
        <v>13</v>
      </c>
      <c r="N41" t="n">
        <v>45.02</v>
      </c>
      <c r="O41" t="n">
        <v>26151.93</v>
      </c>
      <c r="P41" t="n">
        <v>206.29</v>
      </c>
      <c r="Q41" t="n">
        <v>467.08</v>
      </c>
      <c r="R41" t="n">
        <v>62.79</v>
      </c>
      <c r="S41" t="n">
        <v>39.61</v>
      </c>
      <c r="T41" t="n">
        <v>6610.82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166.3186259772971</v>
      </c>
      <c r="AB41" t="n">
        <v>227.5644815219612</v>
      </c>
      <c r="AC41" t="n">
        <v>205.8460467943265</v>
      </c>
      <c r="AD41" t="n">
        <v>166318.6259772971</v>
      </c>
      <c r="AE41" t="n">
        <v>227564.4815219612</v>
      </c>
      <c r="AF41" t="n">
        <v>3.913380821028843e-06</v>
      </c>
      <c r="AG41" t="n">
        <v>8</v>
      </c>
      <c r="AH41" t="n">
        <v>205846.0467943265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5.31</v>
      </c>
      <c r="E42" t="n">
        <v>18.83</v>
      </c>
      <c r="F42" t="n">
        <v>15.73</v>
      </c>
      <c r="G42" t="n">
        <v>62.93</v>
      </c>
      <c r="H42" t="n">
        <v>0.93</v>
      </c>
      <c r="I42" t="n">
        <v>15</v>
      </c>
      <c r="J42" t="n">
        <v>210.55</v>
      </c>
      <c r="K42" t="n">
        <v>54.38</v>
      </c>
      <c r="L42" t="n">
        <v>11</v>
      </c>
      <c r="M42" t="n">
        <v>13</v>
      </c>
      <c r="N42" t="n">
        <v>45.17</v>
      </c>
      <c r="O42" t="n">
        <v>26201.54</v>
      </c>
      <c r="P42" t="n">
        <v>206.16</v>
      </c>
      <c r="Q42" t="n">
        <v>467.12</v>
      </c>
      <c r="R42" t="n">
        <v>62.93</v>
      </c>
      <c r="S42" t="n">
        <v>39.61</v>
      </c>
      <c r="T42" t="n">
        <v>6681.25</v>
      </c>
      <c r="U42" t="n">
        <v>0.63</v>
      </c>
      <c r="V42" t="n">
        <v>0.74</v>
      </c>
      <c r="W42" t="n">
        <v>2.63</v>
      </c>
      <c r="X42" t="n">
        <v>0.4</v>
      </c>
      <c r="Y42" t="n">
        <v>1</v>
      </c>
      <c r="Z42" t="n">
        <v>10</v>
      </c>
      <c r="AA42" t="n">
        <v>166.2866171954632</v>
      </c>
      <c r="AB42" t="n">
        <v>227.5206856945282</v>
      </c>
      <c r="AC42" t="n">
        <v>205.8064307791959</v>
      </c>
      <c r="AD42" t="n">
        <v>166286.6171954632</v>
      </c>
      <c r="AE42" t="n">
        <v>227520.6856945282</v>
      </c>
      <c r="AF42" t="n">
        <v>3.912349316500953e-06</v>
      </c>
      <c r="AG42" t="n">
        <v>8</v>
      </c>
      <c r="AH42" t="n">
        <v>205806.4307791959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5.3102</v>
      </c>
      <c r="E43" t="n">
        <v>18.83</v>
      </c>
      <c r="F43" t="n">
        <v>15.73</v>
      </c>
      <c r="G43" t="n">
        <v>62.93</v>
      </c>
      <c r="H43" t="n">
        <v>0.95</v>
      </c>
      <c r="I43" t="n">
        <v>15</v>
      </c>
      <c r="J43" t="n">
        <v>210.95</v>
      </c>
      <c r="K43" t="n">
        <v>54.38</v>
      </c>
      <c r="L43" t="n">
        <v>11.25</v>
      </c>
      <c r="M43" t="n">
        <v>13</v>
      </c>
      <c r="N43" t="n">
        <v>45.32</v>
      </c>
      <c r="O43" t="n">
        <v>26251.2</v>
      </c>
      <c r="P43" t="n">
        <v>205.94</v>
      </c>
      <c r="Q43" t="n">
        <v>467.07</v>
      </c>
      <c r="R43" t="n">
        <v>62.99</v>
      </c>
      <c r="S43" t="n">
        <v>39.61</v>
      </c>
      <c r="T43" t="n">
        <v>6712.18</v>
      </c>
      <c r="U43" t="n">
        <v>0.63</v>
      </c>
      <c r="V43" t="n">
        <v>0.74</v>
      </c>
      <c r="W43" t="n">
        <v>2.63</v>
      </c>
      <c r="X43" t="n">
        <v>0.4</v>
      </c>
      <c r="Y43" t="n">
        <v>1</v>
      </c>
      <c r="Z43" t="n">
        <v>10</v>
      </c>
      <c r="AA43" t="n">
        <v>166.1825282685737</v>
      </c>
      <c r="AB43" t="n">
        <v>227.3782666326788</v>
      </c>
      <c r="AC43" t="n">
        <v>205.6776039927229</v>
      </c>
      <c r="AD43" t="n">
        <v>166182.5282685737</v>
      </c>
      <c r="AE43" t="n">
        <v>227378.2666326788</v>
      </c>
      <c r="AF43" t="n">
        <v>3.912496674290652e-06</v>
      </c>
      <c r="AG43" t="n">
        <v>8</v>
      </c>
      <c r="AH43" t="n">
        <v>205677.6039927229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5.3272</v>
      </c>
      <c r="E44" t="n">
        <v>18.77</v>
      </c>
      <c r="F44" t="n">
        <v>15.71</v>
      </c>
      <c r="G44" t="n">
        <v>67.33</v>
      </c>
      <c r="H44" t="n">
        <v>0.97</v>
      </c>
      <c r="I44" t="n">
        <v>14</v>
      </c>
      <c r="J44" t="n">
        <v>211.35</v>
      </c>
      <c r="K44" t="n">
        <v>54.38</v>
      </c>
      <c r="L44" t="n">
        <v>11.5</v>
      </c>
      <c r="M44" t="n">
        <v>12</v>
      </c>
      <c r="N44" t="n">
        <v>45.48</v>
      </c>
      <c r="O44" t="n">
        <v>26300.92</v>
      </c>
      <c r="P44" t="n">
        <v>205.47</v>
      </c>
      <c r="Q44" t="n">
        <v>467.1</v>
      </c>
      <c r="R44" t="n">
        <v>62.13</v>
      </c>
      <c r="S44" t="n">
        <v>39.61</v>
      </c>
      <c r="T44" t="n">
        <v>6284.04</v>
      </c>
      <c r="U44" t="n">
        <v>0.64</v>
      </c>
      <c r="V44" t="n">
        <v>0.74</v>
      </c>
      <c r="W44" t="n">
        <v>2.63</v>
      </c>
      <c r="X44" t="n">
        <v>0.38</v>
      </c>
      <c r="Y44" t="n">
        <v>1</v>
      </c>
      <c r="Z44" t="n">
        <v>10</v>
      </c>
      <c r="AA44" t="n">
        <v>165.628575147252</v>
      </c>
      <c r="AB44" t="n">
        <v>226.6203235333998</v>
      </c>
      <c r="AC44" t="n">
        <v>204.9919979190591</v>
      </c>
      <c r="AD44" t="n">
        <v>165628.575147252</v>
      </c>
      <c r="AE44" t="n">
        <v>226620.3235333998</v>
      </c>
      <c r="AF44" t="n">
        <v>3.925022086415043e-06</v>
      </c>
      <c r="AG44" t="n">
        <v>8</v>
      </c>
      <c r="AH44" t="n">
        <v>204991.9979190591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5.3289</v>
      </c>
      <c r="E45" t="n">
        <v>18.77</v>
      </c>
      <c r="F45" t="n">
        <v>15.7</v>
      </c>
      <c r="G45" t="n">
        <v>67.3</v>
      </c>
      <c r="H45" t="n">
        <v>0.99</v>
      </c>
      <c r="I45" t="n">
        <v>14</v>
      </c>
      <c r="J45" t="n">
        <v>211.76</v>
      </c>
      <c r="K45" t="n">
        <v>54.38</v>
      </c>
      <c r="L45" t="n">
        <v>11.75</v>
      </c>
      <c r="M45" t="n">
        <v>12</v>
      </c>
      <c r="N45" t="n">
        <v>45.63</v>
      </c>
      <c r="O45" t="n">
        <v>26350.68</v>
      </c>
      <c r="P45" t="n">
        <v>204.64</v>
      </c>
      <c r="Q45" t="n">
        <v>467.07</v>
      </c>
      <c r="R45" t="n">
        <v>62.01</v>
      </c>
      <c r="S45" t="n">
        <v>39.61</v>
      </c>
      <c r="T45" t="n">
        <v>6224.8</v>
      </c>
      <c r="U45" t="n">
        <v>0.64</v>
      </c>
      <c r="V45" t="n">
        <v>0.74</v>
      </c>
      <c r="W45" t="n">
        <v>2.63</v>
      </c>
      <c r="X45" t="n">
        <v>0.37</v>
      </c>
      <c r="Y45" t="n">
        <v>1</v>
      </c>
      <c r="Z45" t="n">
        <v>10</v>
      </c>
      <c r="AA45" t="n">
        <v>165.21330415553</v>
      </c>
      <c r="AB45" t="n">
        <v>226.0521314420629</v>
      </c>
      <c r="AC45" t="n">
        <v>204.4780332834566</v>
      </c>
      <c r="AD45" t="n">
        <v>165213.3041555299</v>
      </c>
      <c r="AE45" t="n">
        <v>226052.1314420629</v>
      </c>
      <c r="AF45" t="n">
        <v>3.926274627627482e-06</v>
      </c>
      <c r="AG45" t="n">
        <v>8</v>
      </c>
      <c r="AH45" t="n">
        <v>204478.0332834566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5.3323</v>
      </c>
      <c r="E46" t="n">
        <v>18.75</v>
      </c>
      <c r="F46" t="n">
        <v>15.69</v>
      </c>
      <c r="G46" t="n">
        <v>67.25</v>
      </c>
      <c r="H46" t="n">
        <v>1</v>
      </c>
      <c r="I46" t="n">
        <v>14</v>
      </c>
      <c r="J46" t="n">
        <v>212.16</v>
      </c>
      <c r="K46" t="n">
        <v>54.38</v>
      </c>
      <c r="L46" t="n">
        <v>12</v>
      </c>
      <c r="M46" t="n">
        <v>12</v>
      </c>
      <c r="N46" t="n">
        <v>45.78</v>
      </c>
      <c r="O46" t="n">
        <v>26400.51</v>
      </c>
      <c r="P46" t="n">
        <v>203.69</v>
      </c>
      <c r="Q46" t="n">
        <v>467.07</v>
      </c>
      <c r="R46" t="n">
        <v>61.85</v>
      </c>
      <c r="S46" t="n">
        <v>39.61</v>
      </c>
      <c r="T46" t="n">
        <v>6148.19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  <c r="AA46" t="n">
        <v>164.7114563187065</v>
      </c>
      <c r="AB46" t="n">
        <v>225.3654810917573</v>
      </c>
      <c r="AC46" t="n">
        <v>203.8569158788642</v>
      </c>
      <c r="AD46" t="n">
        <v>164711.4563187065</v>
      </c>
      <c r="AE46" t="n">
        <v>225365.4810917573</v>
      </c>
      <c r="AF46" t="n">
        <v>3.92877971005236e-06</v>
      </c>
      <c r="AG46" t="n">
        <v>8</v>
      </c>
      <c r="AH46" t="n">
        <v>203856.9158788642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5.3462</v>
      </c>
      <c r="E47" t="n">
        <v>18.7</v>
      </c>
      <c r="F47" t="n">
        <v>15.68</v>
      </c>
      <c r="G47" t="n">
        <v>72.38</v>
      </c>
      <c r="H47" t="n">
        <v>1.02</v>
      </c>
      <c r="I47" t="n">
        <v>13</v>
      </c>
      <c r="J47" t="n">
        <v>212.56</v>
      </c>
      <c r="K47" t="n">
        <v>54.38</v>
      </c>
      <c r="L47" t="n">
        <v>12.25</v>
      </c>
      <c r="M47" t="n">
        <v>11</v>
      </c>
      <c r="N47" t="n">
        <v>45.94</v>
      </c>
      <c r="O47" t="n">
        <v>26450.38</v>
      </c>
      <c r="P47" t="n">
        <v>203.62</v>
      </c>
      <c r="Q47" t="n">
        <v>467.07</v>
      </c>
      <c r="R47" t="n">
        <v>61.34</v>
      </c>
      <c r="S47" t="n">
        <v>39.61</v>
      </c>
      <c r="T47" t="n">
        <v>5894.92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  <c r="AA47" t="n">
        <v>164.409850785125</v>
      </c>
      <c r="AB47" t="n">
        <v>224.9528110948143</v>
      </c>
      <c r="AC47" t="n">
        <v>203.4836305272432</v>
      </c>
      <c r="AD47" t="n">
        <v>164409.850785125</v>
      </c>
      <c r="AE47" t="n">
        <v>224952.8110948142</v>
      </c>
      <c r="AF47" t="n">
        <v>3.939021076436421e-06</v>
      </c>
      <c r="AG47" t="n">
        <v>8</v>
      </c>
      <c r="AH47" t="n">
        <v>203483.6305272432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5.3498</v>
      </c>
      <c r="E48" t="n">
        <v>18.69</v>
      </c>
      <c r="F48" t="n">
        <v>15.67</v>
      </c>
      <c r="G48" t="n">
        <v>72.31999999999999</v>
      </c>
      <c r="H48" t="n">
        <v>1.04</v>
      </c>
      <c r="I48" t="n">
        <v>13</v>
      </c>
      <c r="J48" t="n">
        <v>212.97</v>
      </c>
      <c r="K48" t="n">
        <v>54.38</v>
      </c>
      <c r="L48" t="n">
        <v>12.5</v>
      </c>
      <c r="M48" t="n">
        <v>11</v>
      </c>
      <c r="N48" t="n">
        <v>46.09</v>
      </c>
      <c r="O48" t="n">
        <v>26500.31</v>
      </c>
      <c r="P48" t="n">
        <v>203.89</v>
      </c>
      <c r="Q48" t="n">
        <v>467.08</v>
      </c>
      <c r="R48" t="n">
        <v>60.95</v>
      </c>
      <c r="S48" t="n">
        <v>39.61</v>
      </c>
      <c r="T48" t="n">
        <v>5699.05</v>
      </c>
      <c r="U48" t="n">
        <v>0.65</v>
      </c>
      <c r="V48" t="n">
        <v>0.74</v>
      </c>
      <c r="W48" t="n">
        <v>2.63</v>
      </c>
      <c r="X48" t="n">
        <v>0.34</v>
      </c>
      <c r="Y48" t="n">
        <v>1</v>
      </c>
      <c r="Z48" t="n">
        <v>10</v>
      </c>
      <c r="AA48" t="n">
        <v>164.4579318980138</v>
      </c>
      <c r="AB48" t="n">
        <v>225.0185977946577</v>
      </c>
      <c r="AC48" t="n">
        <v>203.5431386367858</v>
      </c>
      <c r="AD48" t="n">
        <v>164457.9318980138</v>
      </c>
      <c r="AE48" t="n">
        <v>225018.5977946577</v>
      </c>
      <c r="AF48" t="n">
        <v>3.941673516650997e-06</v>
      </c>
      <c r="AG48" t="n">
        <v>8</v>
      </c>
      <c r="AH48" t="n">
        <v>203543.1386367858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5.3472</v>
      </c>
      <c r="E49" t="n">
        <v>18.7</v>
      </c>
      <c r="F49" t="n">
        <v>15.68</v>
      </c>
      <c r="G49" t="n">
        <v>72.37</v>
      </c>
      <c r="H49" t="n">
        <v>1.06</v>
      </c>
      <c r="I49" t="n">
        <v>13</v>
      </c>
      <c r="J49" t="n">
        <v>213.37</v>
      </c>
      <c r="K49" t="n">
        <v>54.38</v>
      </c>
      <c r="L49" t="n">
        <v>12.75</v>
      </c>
      <c r="M49" t="n">
        <v>11</v>
      </c>
      <c r="N49" t="n">
        <v>46.25</v>
      </c>
      <c r="O49" t="n">
        <v>26550.29</v>
      </c>
      <c r="P49" t="n">
        <v>204.01</v>
      </c>
      <c r="Q49" t="n">
        <v>467.11</v>
      </c>
      <c r="R49" t="n">
        <v>61.25</v>
      </c>
      <c r="S49" t="n">
        <v>39.61</v>
      </c>
      <c r="T49" t="n">
        <v>5848.62</v>
      </c>
      <c r="U49" t="n">
        <v>0.65</v>
      </c>
      <c r="V49" t="n">
        <v>0.74</v>
      </c>
      <c r="W49" t="n">
        <v>2.63</v>
      </c>
      <c r="X49" t="n">
        <v>0.35</v>
      </c>
      <c r="Y49" t="n">
        <v>1</v>
      </c>
      <c r="Z49" t="n">
        <v>10</v>
      </c>
      <c r="AA49" t="n">
        <v>164.567315919031</v>
      </c>
      <c r="AB49" t="n">
        <v>225.1682618378958</v>
      </c>
      <c r="AC49" t="n">
        <v>203.6785189537922</v>
      </c>
      <c r="AD49" t="n">
        <v>164567.315919031</v>
      </c>
      <c r="AE49" t="n">
        <v>225168.2618378958</v>
      </c>
      <c r="AF49" t="n">
        <v>3.939757865384915e-06</v>
      </c>
      <c r="AG49" t="n">
        <v>8</v>
      </c>
      <c r="AH49" t="n">
        <v>203678.5189537922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5.3435</v>
      </c>
      <c r="E50" t="n">
        <v>18.71</v>
      </c>
      <c r="F50" t="n">
        <v>15.69</v>
      </c>
      <c r="G50" t="n">
        <v>72.42</v>
      </c>
      <c r="H50" t="n">
        <v>1.08</v>
      </c>
      <c r="I50" t="n">
        <v>13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203.1</v>
      </c>
      <c r="Q50" t="n">
        <v>467.07</v>
      </c>
      <c r="R50" t="n">
        <v>61.63</v>
      </c>
      <c r="S50" t="n">
        <v>39.61</v>
      </c>
      <c r="T50" t="n">
        <v>6039.86</v>
      </c>
      <c r="U50" t="n">
        <v>0.64</v>
      </c>
      <c r="V50" t="n">
        <v>0.74</v>
      </c>
      <c r="W50" t="n">
        <v>2.63</v>
      </c>
      <c r="X50" t="n">
        <v>0.36</v>
      </c>
      <c r="Y50" t="n">
        <v>1</v>
      </c>
      <c r="Z50" t="n">
        <v>10</v>
      </c>
      <c r="AA50" t="n">
        <v>164.2314968729787</v>
      </c>
      <c r="AB50" t="n">
        <v>224.7087794037967</v>
      </c>
      <c r="AC50" t="n">
        <v>203.2628888783156</v>
      </c>
      <c r="AD50" t="n">
        <v>164231.4968729788</v>
      </c>
      <c r="AE50" t="n">
        <v>224708.7794037967</v>
      </c>
      <c r="AF50" t="n">
        <v>3.937031746275488e-06</v>
      </c>
      <c r="AG50" t="n">
        <v>8</v>
      </c>
      <c r="AH50" t="n">
        <v>203262.8888783156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5.3694</v>
      </c>
      <c r="E51" t="n">
        <v>18.62</v>
      </c>
      <c r="F51" t="n">
        <v>15.64</v>
      </c>
      <c r="G51" t="n">
        <v>78.2</v>
      </c>
      <c r="H51" t="n">
        <v>1.1</v>
      </c>
      <c r="I51" t="n">
        <v>12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201.58</v>
      </c>
      <c r="Q51" t="n">
        <v>467.07</v>
      </c>
      <c r="R51" t="n">
        <v>60.01</v>
      </c>
      <c r="S51" t="n">
        <v>39.61</v>
      </c>
      <c r="T51" t="n">
        <v>5235.82</v>
      </c>
      <c r="U51" t="n">
        <v>0.66</v>
      </c>
      <c r="V51" t="n">
        <v>0.75</v>
      </c>
      <c r="W51" t="n">
        <v>2.63</v>
      </c>
      <c r="X51" t="n">
        <v>0.31</v>
      </c>
      <c r="Y51" t="n">
        <v>1</v>
      </c>
      <c r="Z51" t="n">
        <v>10</v>
      </c>
      <c r="AA51" t="n">
        <v>163.0300862988412</v>
      </c>
      <c r="AB51" t="n">
        <v>223.0649564537686</v>
      </c>
      <c r="AC51" t="n">
        <v>201.7759500835178</v>
      </c>
      <c r="AD51" t="n">
        <v>163030.0862988412</v>
      </c>
      <c r="AE51" t="n">
        <v>223064.9564537687</v>
      </c>
      <c r="AF51" t="n">
        <v>3.956114580041472e-06</v>
      </c>
      <c r="AG51" t="n">
        <v>8</v>
      </c>
      <c r="AH51" t="n">
        <v>201775.9500835178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5.3679</v>
      </c>
      <c r="E52" t="n">
        <v>18.63</v>
      </c>
      <c r="F52" t="n">
        <v>15.65</v>
      </c>
      <c r="G52" t="n">
        <v>78.23</v>
      </c>
      <c r="H52" t="n">
        <v>1.12</v>
      </c>
      <c r="I52" t="n">
        <v>12</v>
      </c>
      <c r="J52" t="n">
        <v>214.59</v>
      </c>
      <c r="K52" t="n">
        <v>54.38</v>
      </c>
      <c r="L52" t="n">
        <v>13.5</v>
      </c>
      <c r="M52" t="n">
        <v>10</v>
      </c>
      <c r="N52" t="n">
        <v>46.72</v>
      </c>
      <c r="O52" t="n">
        <v>26700.55</v>
      </c>
      <c r="P52" t="n">
        <v>201.74</v>
      </c>
      <c r="Q52" t="n">
        <v>467.07</v>
      </c>
      <c r="R52" t="n">
        <v>60.24</v>
      </c>
      <c r="S52" t="n">
        <v>39.61</v>
      </c>
      <c r="T52" t="n">
        <v>5350.35</v>
      </c>
      <c r="U52" t="n">
        <v>0.66</v>
      </c>
      <c r="V52" t="n">
        <v>0.75</v>
      </c>
      <c r="W52" t="n">
        <v>2.62</v>
      </c>
      <c r="X52" t="n">
        <v>0.31</v>
      </c>
      <c r="Y52" t="n">
        <v>1</v>
      </c>
      <c r="Z52" t="n">
        <v>10</v>
      </c>
      <c r="AA52" t="n">
        <v>163.135909196057</v>
      </c>
      <c r="AB52" t="n">
        <v>223.209748010316</v>
      </c>
      <c r="AC52" t="n">
        <v>201.9069229371245</v>
      </c>
      <c r="AD52" t="n">
        <v>163135.909196057</v>
      </c>
      <c r="AE52" t="n">
        <v>223209.748010316</v>
      </c>
      <c r="AF52" t="n">
        <v>3.955009396618731e-06</v>
      </c>
      <c r="AG52" t="n">
        <v>8</v>
      </c>
      <c r="AH52" t="n">
        <v>201906.9229371245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5.3699</v>
      </c>
      <c r="E53" t="n">
        <v>18.62</v>
      </c>
      <c r="F53" t="n">
        <v>15.64</v>
      </c>
      <c r="G53" t="n">
        <v>78.19</v>
      </c>
      <c r="H53" t="n">
        <v>1.14</v>
      </c>
      <c r="I53" t="n">
        <v>12</v>
      </c>
      <c r="J53" t="n">
        <v>215</v>
      </c>
      <c r="K53" t="n">
        <v>54.38</v>
      </c>
      <c r="L53" t="n">
        <v>13.75</v>
      </c>
      <c r="M53" t="n">
        <v>10</v>
      </c>
      <c r="N53" t="n">
        <v>46.87</v>
      </c>
      <c r="O53" t="n">
        <v>26750.75</v>
      </c>
      <c r="P53" t="n">
        <v>201.42</v>
      </c>
      <c r="Q53" t="n">
        <v>467.07</v>
      </c>
      <c r="R53" t="n">
        <v>59.95</v>
      </c>
      <c r="S53" t="n">
        <v>39.61</v>
      </c>
      <c r="T53" t="n">
        <v>5206.89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  <c r="AA53" t="n">
        <v>162.9487195200932</v>
      </c>
      <c r="AB53" t="n">
        <v>222.9536268374367</v>
      </c>
      <c r="AC53" t="n">
        <v>201.6752456095165</v>
      </c>
      <c r="AD53" t="n">
        <v>162948.7195200932</v>
      </c>
      <c r="AE53" t="n">
        <v>222953.6268374367</v>
      </c>
      <c r="AF53" t="n">
        <v>3.956482974515719e-06</v>
      </c>
      <c r="AG53" t="n">
        <v>8</v>
      </c>
      <c r="AH53" t="n">
        <v>201675.2456095165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5.3659</v>
      </c>
      <c r="E54" t="n">
        <v>18.64</v>
      </c>
      <c r="F54" t="n">
        <v>15.65</v>
      </c>
      <c r="G54" t="n">
        <v>78.26000000000001</v>
      </c>
      <c r="H54" t="n">
        <v>1.15</v>
      </c>
      <c r="I54" t="n">
        <v>12</v>
      </c>
      <c r="J54" t="n">
        <v>215.41</v>
      </c>
      <c r="K54" t="n">
        <v>54.38</v>
      </c>
      <c r="L54" t="n">
        <v>14</v>
      </c>
      <c r="M54" t="n">
        <v>10</v>
      </c>
      <c r="N54" t="n">
        <v>47.03</v>
      </c>
      <c r="O54" t="n">
        <v>26801</v>
      </c>
      <c r="P54" t="n">
        <v>201.3</v>
      </c>
      <c r="Q54" t="n">
        <v>467.08</v>
      </c>
      <c r="R54" t="n">
        <v>60.44</v>
      </c>
      <c r="S54" t="n">
        <v>39.61</v>
      </c>
      <c r="T54" t="n">
        <v>5451.17</v>
      </c>
      <c r="U54" t="n">
        <v>0.66</v>
      </c>
      <c r="V54" t="n">
        <v>0.75</v>
      </c>
      <c r="W54" t="n">
        <v>2.63</v>
      </c>
      <c r="X54" t="n">
        <v>0.32</v>
      </c>
      <c r="Y54" t="n">
        <v>1</v>
      </c>
      <c r="Z54" t="n">
        <v>10</v>
      </c>
      <c r="AA54" t="n">
        <v>162.9748546468575</v>
      </c>
      <c r="AB54" t="n">
        <v>222.989386070876</v>
      </c>
      <c r="AC54" t="n">
        <v>201.7075920319047</v>
      </c>
      <c r="AD54" t="n">
        <v>162974.8546468575</v>
      </c>
      <c r="AE54" t="n">
        <v>222989.386070876</v>
      </c>
      <c r="AF54" t="n">
        <v>3.953535818721745e-06</v>
      </c>
      <c r="AG54" t="n">
        <v>8</v>
      </c>
      <c r="AH54" t="n">
        <v>201707.5920319047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5.3674</v>
      </c>
      <c r="E55" t="n">
        <v>18.63</v>
      </c>
      <c r="F55" t="n">
        <v>15.65</v>
      </c>
      <c r="G55" t="n">
        <v>78.23999999999999</v>
      </c>
      <c r="H55" t="n">
        <v>1.17</v>
      </c>
      <c r="I55" t="n">
        <v>12</v>
      </c>
      <c r="J55" t="n">
        <v>215.82</v>
      </c>
      <c r="K55" t="n">
        <v>54.38</v>
      </c>
      <c r="L55" t="n">
        <v>14.25</v>
      </c>
      <c r="M55" t="n">
        <v>10</v>
      </c>
      <c r="N55" t="n">
        <v>47.19</v>
      </c>
      <c r="O55" t="n">
        <v>26851.31</v>
      </c>
      <c r="P55" t="n">
        <v>200.29</v>
      </c>
      <c r="Q55" t="n">
        <v>467.07</v>
      </c>
      <c r="R55" t="n">
        <v>60.2</v>
      </c>
      <c r="S55" t="n">
        <v>39.61</v>
      </c>
      <c r="T55" t="n">
        <v>5328.93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  <c r="AA55" t="n">
        <v>162.491828391749</v>
      </c>
      <c r="AB55" t="n">
        <v>222.3284882390226</v>
      </c>
      <c r="AC55" t="n">
        <v>201.1097693615472</v>
      </c>
      <c r="AD55" t="n">
        <v>162491.828391749</v>
      </c>
      <c r="AE55" t="n">
        <v>222328.4882390226</v>
      </c>
      <c r="AF55" t="n">
        <v>3.954641002144485e-06</v>
      </c>
      <c r="AG55" t="n">
        <v>8</v>
      </c>
      <c r="AH55" t="n">
        <v>201109.7693615472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5.3911</v>
      </c>
      <c r="E56" t="n">
        <v>18.55</v>
      </c>
      <c r="F56" t="n">
        <v>15.6</v>
      </c>
      <c r="G56" t="n">
        <v>85.12</v>
      </c>
      <c r="H56" t="n">
        <v>1.19</v>
      </c>
      <c r="I56" t="n">
        <v>11</v>
      </c>
      <c r="J56" t="n">
        <v>216.22</v>
      </c>
      <c r="K56" t="n">
        <v>54.38</v>
      </c>
      <c r="L56" t="n">
        <v>14.5</v>
      </c>
      <c r="M56" t="n">
        <v>9</v>
      </c>
      <c r="N56" t="n">
        <v>47.35</v>
      </c>
      <c r="O56" t="n">
        <v>26901.66</v>
      </c>
      <c r="P56" t="n">
        <v>199.39</v>
      </c>
      <c r="Q56" t="n">
        <v>467.1</v>
      </c>
      <c r="R56" t="n">
        <v>58.8</v>
      </c>
      <c r="S56" t="n">
        <v>39.61</v>
      </c>
      <c r="T56" t="n">
        <v>4635.99</v>
      </c>
      <c r="U56" t="n">
        <v>0.67</v>
      </c>
      <c r="V56" t="n">
        <v>0.75</v>
      </c>
      <c r="W56" t="n">
        <v>2.63</v>
      </c>
      <c r="X56" t="n">
        <v>0.27</v>
      </c>
      <c r="Y56" t="n">
        <v>1</v>
      </c>
      <c r="Z56" t="n">
        <v>10</v>
      </c>
      <c r="AA56" t="n">
        <v>161.6223122082619</v>
      </c>
      <c r="AB56" t="n">
        <v>221.1387778364295</v>
      </c>
      <c r="AC56" t="n">
        <v>200.0336032500082</v>
      </c>
      <c r="AD56" t="n">
        <v>161622.312208262</v>
      </c>
      <c r="AE56" t="n">
        <v>221138.7778364295</v>
      </c>
      <c r="AF56" t="n">
        <v>3.972102900223782e-06</v>
      </c>
      <c r="AG56" t="n">
        <v>8</v>
      </c>
      <c r="AH56" t="n">
        <v>200033.6032500082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5.3861</v>
      </c>
      <c r="E57" t="n">
        <v>18.57</v>
      </c>
      <c r="F57" t="n">
        <v>15.62</v>
      </c>
      <c r="G57" t="n">
        <v>85.20999999999999</v>
      </c>
      <c r="H57" t="n">
        <v>1.21</v>
      </c>
      <c r="I57" t="n">
        <v>11</v>
      </c>
      <c r="J57" t="n">
        <v>216.63</v>
      </c>
      <c r="K57" t="n">
        <v>54.38</v>
      </c>
      <c r="L57" t="n">
        <v>14.75</v>
      </c>
      <c r="M57" t="n">
        <v>9</v>
      </c>
      <c r="N57" t="n">
        <v>47.51</v>
      </c>
      <c r="O57" t="n">
        <v>26952.08</v>
      </c>
      <c r="P57" t="n">
        <v>199.41</v>
      </c>
      <c r="Q57" t="n">
        <v>467.07</v>
      </c>
      <c r="R57" t="n">
        <v>59.3</v>
      </c>
      <c r="S57" t="n">
        <v>39.61</v>
      </c>
      <c r="T57" t="n">
        <v>4885.32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  <c r="AA57" t="n">
        <v>161.7343136737768</v>
      </c>
      <c r="AB57" t="n">
        <v>221.2920231827028</v>
      </c>
      <c r="AC57" t="n">
        <v>200.1722230755144</v>
      </c>
      <c r="AD57" t="n">
        <v>161734.3136737768</v>
      </c>
      <c r="AE57" t="n">
        <v>221292.0231827028</v>
      </c>
      <c r="AF57" t="n">
        <v>3.968418955481315e-06</v>
      </c>
      <c r="AG57" t="n">
        <v>8</v>
      </c>
      <c r="AH57" t="n">
        <v>200172.2230755144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5.3869</v>
      </c>
      <c r="E58" t="n">
        <v>18.56</v>
      </c>
      <c r="F58" t="n">
        <v>15.62</v>
      </c>
      <c r="G58" t="n">
        <v>85.2</v>
      </c>
      <c r="H58" t="n">
        <v>1.23</v>
      </c>
      <c r="I58" t="n">
        <v>11</v>
      </c>
      <c r="J58" t="n">
        <v>217.04</v>
      </c>
      <c r="K58" t="n">
        <v>54.38</v>
      </c>
      <c r="L58" t="n">
        <v>15</v>
      </c>
      <c r="M58" t="n">
        <v>9</v>
      </c>
      <c r="N58" t="n">
        <v>47.66</v>
      </c>
      <c r="O58" t="n">
        <v>27002.55</v>
      </c>
      <c r="P58" t="n">
        <v>199.18</v>
      </c>
      <c r="Q58" t="n">
        <v>467.07</v>
      </c>
      <c r="R58" t="n">
        <v>59.28</v>
      </c>
      <c r="S58" t="n">
        <v>39.61</v>
      </c>
      <c r="T58" t="n">
        <v>4877.09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  <c r="AA58" t="n">
        <v>161.6164037679559</v>
      </c>
      <c r="AB58" t="n">
        <v>221.1306936477408</v>
      </c>
      <c r="AC58" t="n">
        <v>200.0262906049417</v>
      </c>
      <c r="AD58" t="n">
        <v>161616.4037679559</v>
      </c>
      <c r="AE58" t="n">
        <v>221130.6936477408</v>
      </c>
      <c r="AF58" t="n">
        <v>3.96900838664011e-06</v>
      </c>
      <c r="AG58" t="n">
        <v>8</v>
      </c>
      <c r="AH58" t="n">
        <v>200026.2906049417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5.3892</v>
      </c>
      <c r="E59" t="n">
        <v>18.56</v>
      </c>
      <c r="F59" t="n">
        <v>15.61</v>
      </c>
      <c r="G59" t="n">
        <v>85.15000000000001</v>
      </c>
      <c r="H59" t="n">
        <v>1.25</v>
      </c>
      <c r="I59" t="n">
        <v>11</v>
      </c>
      <c r="J59" t="n">
        <v>217.45</v>
      </c>
      <c r="K59" t="n">
        <v>54.38</v>
      </c>
      <c r="L59" t="n">
        <v>15.25</v>
      </c>
      <c r="M59" t="n">
        <v>9</v>
      </c>
      <c r="N59" t="n">
        <v>47.82</v>
      </c>
      <c r="O59" t="n">
        <v>27053.07</v>
      </c>
      <c r="P59" t="n">
        <v>199.15</v>
      </c>
      <c r="Q59" t="n">
        <v>467.07</v>
      </c>
      <c r="R59" t="n">
        <v>59</v>
      </c>
      <c r="S59" t="n">
        <v>39.61</v>
      </c>
      <c r="T59" t="n">
        <v>4735.98</v>
      </c>
      <c r="U59" t="n">
        <v>0.67</v>
      </c>
      <c r="V59" t="n">
        <v>0.75</v>
      </c>
      <c r="W59" t="n">
        <v>2.63</v>
      </c>
      <c r="X59" t="n">
        <v>0.28</v>
      </c>
      <c r="Y59" t="n">
        <v>1</v>
      </c>
      <c r="Z59" t="n">
        <v>10</v>
      </c>
      <c r="AA59" t="n">
        <v>161.5551168646683</v>
      </c>
      <c r="AB59" t="n">
        <v>221.0468382028754</v>
      </c>
      <c r="AC59" t="n">
        <v>199.9504382060424</v>
      </c>
      <c r="AD59" t="n">
        <v>161555.1168646684</v>
      </c>
      <c r="AE59" t="n">
        <v>221046.8382028754</v>
      </c>
      <c r="AF59" t="n">
        <v>3.970703001221645e-06</v>
      </c>
      <c r="AG59" t="n">
        <v>8</v>
      </c>
      <c r="AH59" t="n">
        <v>199950.4382060424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5.3894</v>
      </c>
      <c r="E60" t="n">
        <v>18.56</v>
      </c>
      <c r="F60" t="n">
        <v>15.61</v>
      </c>
      <c r="G60" t="n">
        <v>85.15000000000001</v>
      </c>
      <c r="H60" t="n">
        <v>1.26</v>
      </c>
      <c r="I60" t="n">
        <v>11</v>
      </c>
      <c r="J60" t="n">
        <v>217.86</v>
      </c>
      <c r="K60" t="n">
        <v>54.38</v>
      </c>
      <c r="L60" t="n">
        <v>15.5</v>
      </c>
      <c r="M60" t="n">
        <v>9</v>
      </c>
      <c r="N60" t="n">
        <v>47.98</v>
      </c>
      <c r="O60" t="n">
        <v>27103.65</v>
      </c>
      <c r="P60" t="n">
        <v>198.38</v>
      </c>
      <c r="Q60" t="n">
        <v>467.08</v>
      </c>
      <c r="R60" t="n">
        <v>59.12</v>
      </c>
      <c r="S60" t="n">
        <v>39.61</v>
      </c>
      <c r="T60" t="n">
        <v>4797.59</v>
      </c>
      <c r="U60" t="n">
        <v>0.67</v>
      </c>
      <c r="V60" t="n">
        <v>0.75</v>
      </c>
      <c r="W60" t="n">
        <v>2.62</v>
      </c>
      <c r="X60" t="n">
        <v>0.28</v>
      </c>
      <c r="Y60" t="n">
        <v>1</v>
      </c>
      <c r="Z60" t="n">
        <v>10</v>
      </c>
      <c r="AA60" t="n">
        <v>161.2059048451316</v>
      </c>
      <c r="AB60" t="n">
        <v>220.5690309115984</v>
      </c>
      <c r="AC60" t="n">
        <v>199.5182321720379</v>
      </c>
      <c r="AD60" t="n">
        <v>161205.9048451316</v>
      </c>
      <c r="AE60" t="n">
        <v>220569.0309115984</v>
      </c>
      <c r="AF60" t="n">
        <v>3.970850359011344e-06</v>
      </c>
      <c r="AG60" t="n">
        <v>8</v>
      </c>
      <c r="AH60" t="n">
        <v>199518.2321720379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5.4069</v>
      </c>
      <c r="E61" t="n">
        <v>18.5</v>
      </c>
      <c r="F61" t="n">
        <v>15.59</v>
      </c>
      <c r="G61" t="n">
        <v>93.54000000000001</v>
      </c>
      <c r="H61" t="n">
        <v>1.28</v>
      </c>
      <c r="I61" t="n">
        <v>10</v>
      </c>
      <c r="J61" t="n">
        <v>218.27</v>
      </c>
      <c r="K61" t="n">
        <v>54.38</v>
      </c>
      <c r="L61" t="n">
        <v>15.75</v>
      </c>
      <c r="M61" t="n">
        <v>8</v>
      </c>
      <c r="N61" t="n">
        <v>48.15</v>
      </c>
      <c r="O61" t="n">
        <v>27154.29</v>
      </c>
      <c r="P61" t="n">
        <v>197.18</v>
      </c>
      <c r="Q61" t="n">
        <v>467.07</v>
      </c>
      <c r="R61" t="n">
        <v>58.36</v>
      </c>
      <c r="S61" t="n">
        <v>39.61</v>
      </c>
      <c r="T61" t="n">
        <v>4420.18</v>
      </c>
      <c r="U61" t="n">
        <v>0.68</v>
      </c>
      <c r="V61" t="n">
        <v>0.75</v>
      </c>
      <c r="W61" t="n">
        <v>2.62</v>
      </c>
      <c r="X61" t="n">
        <v>0.26</v>
      </c>
      <c r="Y61" t="n">
        <v>1</v>
      </c>
      <c r="Z61" t="n">
        <v>10</v>
      </c>
      <c r="AA61" t="n">
        <v>160.3401471377931</v>
      </c>
      <c r="AB61" t="n">
        <v>219.3844630218842</v>
      </c>
      <c r="AC61" t="n">
        <v>198.4467177791662</v>
      </c>
      <c r="AD61" t="n">
        <v>160340.1471377931</v>
      </c>
      <c r="AE61" t="n">
        <v>219384.4630218841</v>
      </c>
      <c r="AF61" t="n">
        <v>3.983744165609982e-06</v>
      </c>
      <c r="AG61" t="n">
        <v>8</v>
      </c>
      <c r="AH61" t="n">
        <v>198446.7177791662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5.4057</v>
      </c>
      <c r="E62" t="n">
        <v>18.5</v>
      </c>
      <c r="F62" t="n">
        <v>15.59</v>
      </c>
      <c r="G62" t="n">
        <v>93.56</v>
      </c>
      <c r="H62" t="n">
        <v>1.3</v>
      </c>
      <c r="I62" t="n">
        <v>10</v>
      </c>
      <c r="J62" t="n">
        <v>218.68</v>
      </c>
      <c r="K62" t="n">
        <v>54.38</v>
      </c>
      <c r="L62" t="n">
        <v>16</v>
      </c>
      <c r="M62" t="n">
        <v>8</v>
      </c>
      <c r="N62" t="n">
        <v>48.31</v>
      </c>
      <c r="O62" t="n">
        <v>27204.98</v>
      </c>
      <c r="P62" t="n">
        <v>197.27</v>
      </c>
      <c r="Q62" t="n">
        <v>467.07</v>
      </c>
      <c r="R62" t="n">
        <v>58.32</v>
      </c>
      <c r="S62" t="n">
        <v>39.61</v>
      </c>
      <c r="T62" t="n">
        <v>4401.75</v>
      </c>
      <c r="U62" t="n">
        <v>0.68</v>
      </c>
      <c r="V62" t="n">
        <v>0.75</v>
      </c>
      <c r="W62" t="n">
        <v>2.63</v>
      </c>
      <c r="X62" t="n">
        <v>0.26</v>
      </c>
      <c r="Y62" t="n">
        <v>1</v>
      </c>
      <c r="Z62" t="n">
        <v>10</v>
      </c>
      <c r="AA62" t="n">
        <v>160.4019938927743</v>
      </c>
      <c r="AB62" t="n">
        <v>219.4690844805356</v>
      </c>
      <c r="AC62" t="n">
        <v>198.5232630845709</v>
      </c>
      <c r="AD62" t="n">
        <v>160401.9938927743</v>
      </c>
      <c r="AE62" t="n">
        <v>219469.0844805356</v>
      </c>
      <c r="AF62" t="n">
        <v>3.98286001887179e-06</v>
      </c>
      <c r="AG62" t="n">
        <v>8</v>
      </c>
      <c r="AH62" t="n">
        <v>198523.2630845709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5.4063</v>
      </c>
      <c r="E63" t="n">
        <v>18.5</v>
      </c>
      <c r="F63" t="n">
        <v>15.59</v>
      </c>
      <c r="G63" t="n">
        <v>93.55</v>
      </c>
      <c r="H63" t="n">
        <v>1.32</v>
      </c>
      <c r="I63" t="n">
        <v>10</v>
      </c>
      <c r="J63" t="n">
        <v>219.09</v>
      </c>
      <c r="K63" t="n">
        <v>54.38</v>
      </c>
      <c r="L63" t="n">
        <v>16.25</v>
      </c>
      <c r="M63" t="n">
        <v>8</v>
      </c>
      <c r="N63" t="n">
        <v>48.47</v>
      </c>
      <c r="O63" t="n">
        <v>27255.72</v>
      </c>
      <c r="P63" t="n">
        <v>197.01</v>
      </c>
      <c r="Q63" t="n">
        <v>467.08</v>
      </c>
      <c r="R63" t="n">
        <v>58.35</v>
      </c>
      <c r="S63" t="n">
        <v>39.61</v>
      </c>
      <c r="T63" t="n">
        <v>4415.65</v>
      </c>
      <c r="U63" t="n">
        <v>0.68</v>
      </c>
      <c r="V63" t="n">
        <v>0.75</v>
      </c>
      <c r="W63" t="n">
        <v>2.63</v>
      </c>
      <c r="X63" t="n">
        <v>0.26</v>
      </c>
      <c r="Y63" t="n">
        <v>1</v>
      </c>
      <c r="Z63" t="n">
        <v>10</v>
      </c>
      <c r="AA63" t="n">
        <v>160.2748812678867</v>
      </c>
      <c r="AB63" t="n">
        <v>219.2951633793512</v>
      </c>
      <c r="AC63" t="n">
        <v>198.3659407691837</v>
      </c>
      <c r="AD63" t="n">
        <v>160274.8812678867</v>
      </c>
      <c r="AE63" t="n">
        <v>219295.1633793512</v>
      </c>
      <c r="AF63" t="n">
        <v>3.983302092240885e-06</v>
      </c>
      <c r="AG63" t="n">
        <v>8</v>
      </c>
      <c r="AH63" t="n">
        <v>198365.9407691837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5.4061</v>
      </c>
      <c r="E64" t="n">
        <v>18.5</v>
      </c>
      <c r="F64" t="n">
        <v>15.59</v>
      </c>
      <c r="G64" t="n">
        <v>93.55</v>
      </c>
      <c r="H64" t="n">
        <v>1.34</v>
      </c>
      <c r="I64" t="n">
        <v>10</v>
      </c>
      <c r="J64" t="n">
        <v>219.51</v>
      </c>
      <c r="K64" t="n">
        <v>54.38</v>
      </c>
      <c r="L64" t="n">
        <v>16.5</v>
      </c>
      <c r="M64" t="n">
        <v>8</v>
      </c>
      <c r="N64" t="n">
        <v>48.63</v>
      </c>
      <c r="O64" t="n">
        <v>27306.53</v>
      </c>
      <c r="P64" t="n">
        <v>197.05</v>
      </c>
      <c r="Q64" t="n">
        <v>467.07</v>
      </c>
      <c r="R64" t="n">
        <v>58.55</v>
      </c>
      <c r="S64" t="n">
        <v>39.61</v>
      </c>
      <c r="T64" t="n">
        <v>4517.49</v>
      </c>
      <c r="U64" t="n">
        <v>0.68</v>
      </c>
      <c r="V64" t="n">
        <v>0.75</v>
      </c>
      <c r="W64" t="n">
        <v>2.62</v>
      </c>
      <c r="X64" t="n">
        <v>0.26</v>
      </c>
      <c r="Y64" t="n">
        <v>1</v>
      </c>
      <c r="Z64" t="n">
        <v>10</v>
      </c>
      <c r="AA64" t="n">
        <v>160.2963706940952</v>
      </c>
      <c r="AB64" t="n">
        <v>219.3245661603363</v>
      </c>
      <c r="AC64" t="n">
        <v>198.3925373900186</v>
      </c>
      <c r="AD64" t="n">
        <v>160296.3706940952</v>
      </c>
      <c r="AE64" t="n">
        <v>219324.5661603363</v>
      </c>
      <c r="AF64" t="n">
        <v>3.983154734451187e-06</v>
      </c>
      <c r="AG64" t="n">
        <v>8</v>
      </c>
      <c r="AH64" t="n">
        <v>198392.5373900186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5.4065</v>
      </c>
      <c r="E65" t="n">
        <v>18.5</v>
      </c>
      <c r="F65" t="n">
        <v>15.59</v>
      </c>
      <c r="G65" t="n">
        <v>93.54000000000001</v>
      </c>
      <c r="H65" t="n">
        <v>1.35</v>
      </c>
      <c r="I65" t="n">
        <v>10</v>
      </c>
      <c r="J65" t="n">
        <v>219.92</v>
      </c>
      <c r="K65" t="n">
        <v>54.38</v>
      </c>
      <c r="L65" t="n">
        <v>16.75</v>
      </c>
      <c r="M65" t="n">
        <v>8</v>
      </c>
      <c r="N65" t="n">
        <v>48.79</v>
      </c>
      <c r="O65" t="n">
        <v>27357.38</v>
      </c>
      <c r="P65" t="n">
        <v>196.05</v>
      </c>
      <c r="Q65" t="n">
        <v>467.07</v>
      </c>
      <c r="R65" t="n">
        <v>58.41</v>
      </c>
      <c r="S65" t="n">
        <v>39.61</v>
      </c>
      <c r="T65" t="n">
        <v>4443.97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  <c r="AA65" t="n">
        <v>159.8418228421309</v>
      </c>
      <c r="AB65" t="n">
        <v>218.7026337360431</v>
      </c>
      <c r="AC65" t="n">
        <v>197.8299613234121</v>
      </c>
      <c r="AD65" t="n">
        <v>159841.8228421308</v>
      </c>
      <c r="AE65" t="n">
        <v>218702.6337360431</v>
      </c>
      <c r="AF65" t="n">
        <v>3.983449450030584e-06</v>
      </c>
      <c r="AG65" t="n">
        <v>8</v>
      </c>
      <c r="AH65" t="n">
        <v>197829.9613234121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5.4076</v>
      </c>
      <c r="E66" t="n">
        <v>18.49</v>
      </c>
      <c r="F66" t="n">
        <v>15.59</v>
      </c>
      <c r="G66" t="n">
        <v>93.52</v>
      </c>
      <c r="H66" t="n">
        <v>1.37</v>
      </c>
      <c r="I66" t="n">
        <v>10</v>
      </c>
      <c r="J66" t="n">
        <v>220.33</v>
      </c>
      <c r="K66" t="n">
        <v>54.38</v>
      </c>
      <c r="L66" t="n">
        <v>17</v>
      </c>
      <c r="M66" t="n">
        <v>8</v>
      </c>
      <c r="N66" t="n">
        <v>48.95</v>
      </c>
      <c r="O66" t="n">
        <v>27408.3</v>
      </c>
      <c r="P66" t="n">
        <v>194.9</v>
      </c>
      <c r="Q66" t="n">
        <v>467.07</v>
      </c>
      <c r="R66" t="n">
        <v>58.19</v>
      </c>
      <c r="S66" t="n">
        <v>39.61</v>
      </c>
      <c r="T66" t="n">
        <v>4335.92</v>
      </c>
      <c r="U66" t="n">
        <v>0.68</v>
      </c>
      <c r="V66" t="n">
        <v>0.75</v>
      </c>
      <c r="W66" t="n">
        <v>2.62</v>
      </c>
      <c r="X66" t="n">
        <v>0.25</v>
      </c>
      <c r="Y66" t="n">
        <v>1</v>
      </c>
      <c r="Z66" t="n">
        <v>10</v>
      </c>
      <c r="AA66" t="n">
        <v>159.3077923223593</v>
      </c>
      <c r="AB66" t="n">
        <v>217.9719496191283</v>
      </c>
      <c r="AC66" t="n">
        <v>197.1690126730938</v>
      </c>
      <c r="AD66" t="n">
        <v>159307.7923223593</v>
      </c>
      <c r="AE66" t="n">
        <v>217971.9496191283</v>
      </c>
      <c r="AF66" t="n">
        <v>3.984259917873927e-06</v>
      </c>
      <c r="AG66" t="n">
        <v>8</v>
      </c>
      <c r="AH66" t="n">
        <v>197169.0126730938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5.4069</v>
      </c>
      <c r="E67" t="n">
        <v>18.5</v>
      </c>
      <c r="F67" t="n">
        <v>15.59</v>
      </c>
      <c r="G67" t="n">
        <v>93.54000000000001</v>
      </c>
      <c r="H67" t="n">
        <v>1.39</v>
      </c>
      <c r="I67" t="n">
        <v>10</v>
      </c>
      <c r="J67" t="n">
        <v>220.74</v>
      </c>
      <c r="K67" t="n">
        <v>54.38</v>
      </c>
      <c r="L67" t="n">
        <v>17.25</v>
      </c>
      <c r="M67" t="n">
        <v>8</v>
      </c>
      <c r="N67" t="n">
        <v>49.12</v>
      </c>
      <c r="O67" t="n">
        <v>27459.27</v>
      </c>
      <c r="P67" t="n">
        <v>193.88</v>
      </c>
      <c r="Q67" t="n">
        <v>467.07</v>
      </c>
      <c r="R67" t="n">
        <v>58.37</v>
      </c>
      <c r="S67" t="n">
        <v>39.61</v>
      </c>
      <c r="T67" t="n">
        <v>4427.02</v>
      </c>
      <c r="U67" t="n">
        <v>0.68</v>
      </c>
      <c r="V67" t="n">
        <v>0.75</v>
      </c>
      <c r="W67" t="n">
        <v>2.62</v>
      </c>
      <c r="X67" t="n">
        <v>0.26</v>
      </c>
      <c r="Y67" t="n">
        <v>1</v>
      </c>
      <c r="Z67" t="n">
        <v>10</v>
      </c>
      <c r="AA67" t="n">
        <v>158.8639705427869</v>
      </c>
      <c r="AB67" t="n">
        <v>217.3646930802825</v>
      </c>
      <c r="AC67" t="n">
        <v>196.6197118460254</v>
      </c>
      <c r="AD67" t="n">
        <v>158863.9705427869</v>
      </c>
      <c r="AE67" t="n">
        <v>217364.6930802825</v>
      </c>
      <c r="AF67" t="n">
        <v>3.983744165609982e-06</v>
      </c>
      <c r="AG67" t="n">
        <v>8</v>
      </c>
      <c r="AH67" t="n">
        <v>196619.7118460254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5.4299</v>
      </c>
      <c r="E68" t="n">
        <v>18.42</v>
      </c>
      <c r="F68" t="n">
        <v>15.55</v>
      </c>
      <c r="G68" t="n">
        <v>103.66</v>
      </c>
      <c r="H68" t="n">
        <v>1.41</v>
      </c>
      <c r="I68" t="n">
        <v>9</v>
      </c>
      <c r="J68" t="n">
        <v>221.16</v>
      </c>
      <c r="K68" t="n">
        <v>54.38</v>
      </c>
      <c r="L68" t="n">
        <v>17.5</v>
      </c>
      <c r="M68" t="n">
        <v>7</v>
      </c>
      <c r="N68" t="n">
        <v>49.28</v>
      </c>
      <c r="O68" t="n">
        <v>27510.3</v>
      </c>
      <c r="P68" t="n">
        <v>193.33</v>
      </c>
      <c r="Q68" t="n">
        <v>467.07</v>
      </c>
      <c r="R68" t="n">
        <v>56.98</v>
      </c>
      <c r="S68" t="n">
        <v>39.61</v>
      </c>
      <c r="T68" t="n">
        <v>3734.54</v>
      </c>
      <c r="U68" t="n">
        <v>0.7</v>
      </c>
      <c r="V68" t="n">
        <v>0.75</v>
      </c>
      <c r="W68" t="n">
        <v>2.62</v>
      </c>
      <c r="X68" t="n">
        <v>0.22</v>
      </c>
      <c r="Y68" t="n">
        <v>1</v>
      </c>
      <c r="Z68" t="n">
        <v>10</v>
      </c>
      <c r="AA68" t="n">
        <v>158.1904938229991</v>
      </c>
      <c r="AB68" t="n">
        <v>216.4432125205734</v>
      </c>
      <c r="AC68" t="n">
        <v>195.7861760976286</v>
      </c>
      <c r="AD68" t="n">
        <v>158190.4938229991</v>
      </c>
      <c r="AE68" t="n">
        <v>216443.2125205734</v>
      </c>
      <c r="AF68" t="n">
        <v>4.000690311425334e-06</v>
      </c>
      <c r="AG68" t="n">
        <v>8</v>
      </c>
      <c r="AH68" t="n">
        <v>195786.1760976286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5.4265</v>
      </c>
      <c r="E69" t="n">
        <v>18.43</v>
      </c>
      <c r="F69" t="n">
        <v>15.56</v>
      </c>
      <c r="G69" t="n">
        <v>103.74</v>
      </c>
      <c r="H69" t="n">
        <v>1.42</v>
      </c>
      <c r="I69" t="n">
        <v>9</v>
      </c>
      <c r="J69" t="n">
        <v>221.57</v>
      </c>
      <c r="K69" t="n">
        <v>54.38</v>
      </c>
      <c r="L69" t="n">
        <v>17.75</v>
      </c>
      <c r="M69" t="n">
        <v>7</v>
      </c>
      <c r="N69" t="n">
        <v>49.45</v>
      </c>
      <c r="O69" t="n">
        <v>27561.39</v>
      </c>
      <c r="P69" t="n">
        <v>193.73</v>
      </c>
      <c r="Q69" t="n">
        <v>467.07</v>
      </c>
      <c r="R69" t="n">
        <v>57.37</v>
      </c>
      <c r="S69" t="n">
        <v>39.61</v>
      </c>
      <c r="T69" t="n">
        <v>3932.12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  <c r="AA69" t="n">
        <v>158.4340889813099</v>
      </c>
      <c r="AB69" t="n">
        <v>216.776510162834</v>
      </c>
      <c r="AC69" t="n">
        <v>196.0876642806981</v>
      </c>
      <c r="AD69" t="n">
        <v>158434.0889813099</v>
      </c>
      <c r="AE69" t="n">
        <v>216776.510162834</v>
      </c>
      <c r="AF69" t="n">
        <v>3.998185229000455e-06</v>
      </c>
      <c r="AG69" t="n">
        <v>8</v>
      </c>
      <c r="AH69" t="n">
        <v>196087.6642806981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5.4295</v>
      </c>
      <c r="E70" t="n">
        <v>18.42</v>
      </c>
      <c r="F70" t="n">
        <v>15.55</v>
      </c>
      <c r="G70" t="n">
        <v>103.68</v>
      </c>
      <c r="H70" t="n">
        <v>1.44</v>
      </c>
      <c r="I70" t="n">
        <v>9</v>
      </c>
      <c r="J70" t="n">
        <v>221.99</v>
      </c>
      <c r="K70" t="n">
        <v>54.38</v>
      </c>
      <c r="L70" t="n">
        <v>18</v>
      </c>
      <c r="M70" t="n">
        <v>7</v>
      </c>
      <c r="N70" t="n">
        <v>49.61</v>
      </c>
      <c r="O70" t="n">
        <v>27612.53</v>
      </c>
      <c r="P70" t="n">
        <v>193.93</v>
      </c>
      <c r="Q70" t="n">
        <v>467.08</v>
      </c>
      <c r="R70" t="n">
        <v>57.07</v>
      </c>
      <c r="S70" t="n">
        <v>39.61</v>
      </c>
      <c r="T70" t="n">
        <v>3782.38</v>
      </c>
      <c r="U70" t="n">
        <v>0.6899999999999999</v>
      </c>
      <c r="V70" t="n">
        <v>0.75</v>
      </c>
      <c r="W70" t="n">
        <v>2.62</v>
      </c>
      <c r="X70" t="n">
        <v>0.22</v>
      </c>
      <c r="Y70" t="n">
        <v>1</v>
      </c>
      <c r="Z70" t="n">
        <v>10</v>
      </c>
      <c r="AA70" t="n">
        <v>158.4647753056594</v>
      </c>
      <c r="AB70" t="n">
        <v>216.818496545594</v>
      </c>
      <c r="AC70" t="n">
        <v>196.1256435420158</v>
      </c>
      <c r="AD70" t="n">
        <v>158464.7753056594</v>
      </c>
      <c r="AE70" t="n">
        <v>216818.496545594</v>
      </c>
      <c r="AF70" t="n">
        <v>4.000395595845937e-06</v>
      </c>
      <c r="AG70" t="n">
        <v>8</v>
      </c>
      <c r="AH70" t="n">
        <v>196125.6435420158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5.4271</v>
      </c>
      <c r="E71" t="n">
        <v>18.43</v>
      </c>
      <c r="F71" t="n">
        <v>15.56</v>
      </c>
      <c r="G71" t="n">
        <v>103.73</v>
      </c>
      <c r="H71" t="n">
        <v>1.46</v>
      </c>
      <c r="I71" t="n">
        <v>9</v>
      </c>
      <c r="J71" t="n">
        <v>222.4</v>
      </c>
      <c r="K71" t="n">
        <v>54.38</v>
      </c>
      <c r="L71" t="n">
        <v>18.25</v>
      </c>
      <c r="M71" t="n">
        <v>7</v>
      </c>
      <c r="N71" t="n">
        <v>49.78</v>
      </c>
      <c r="O71" t="n">
        <v>27663.85</v>
      </c>
      <c r="P71" t="n">
        <v>194.16</v>
      </c>
      <c r="Q71" t="n">
        <v>467.07</v>
      </c>
      <c r="R71" t="n">
        <v>57.3</v>
      </c>
      <c r="S71" t="n">
        <v>39.61</v>
      </c>
      <c r="T71" t="n">
        <v>3894.68</v>
      </c>
      <c r="U71" t="n">
        <v>0.6899999999999999</v>
      </c>
      <c r="V71" t="n">
        <v>0.75</v>
      </c>
      <c r="W71" t="n">
        <v>2.62</v>
      </c>
      <c r="X71" t="n">
        <v>0.23</v>
      </c>
      <c r="Y71" t="n">
        <v>1</v>
      </c>
      <c r="Z71" t="n">
        <v>10</v>
      </c>
      <c r="AA71" t="n">
        <v>158.6151873677197</v>
      </c>
      <c r="AB71" t="n">
        <v>217.0242969646167</v>
      </c>
      <c r="AC71" t="n">
        <v>196.3118026578897</v>
      </c>
      <c r="AD71" t="n">
        <v>158615.1873677197</v>
      </c>
      <c r="AE71" t="n">
        <v>217024.2969646167</v>
      </c>
      <c r="AF71" t="n">
        <v>3.998627302369552e-06</v>
      </c>
      <c r="AG71" t="n">
        <v>8</v>
      </c>
      <c r="AH71" t="n">
        <v>196311.8026578897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5.4255</v>
      </c>
      <c r="E72" t="n">
        <v>18.43</v>
      </c>
      <c r="F72" t="n">
        <v>15.56</v>
      </c>
      <c r="G72" t="n">
        <v>103.76</v>
      </c>
      <c r="H72" t="n">
        <v>1.48</v>
      </c>
      <c r="I72" t="n">
        <v>9</v>
      </c>
      <c r="J72" t="n">
        <v>222.82</v>
      </c>
      <c r="K72" t="n">
        <v>54.38</v>
      </c>
      <c r="L72" t="n">
        <v>18.5</v>
      </c>
      <c r="M72" t="n">
        <v>7</v>
      </c>
      <c r="N72" t="n">
        <v>49.94</v>
      </c>
      <c r="O72" t="n">
        <v>27715.11</v>
      </c>
      <c r="P72" t="n">
        <v>193.7</v>
      </c>
      <c r="Q72" t="n">
        <v>467.08</v>
      </c>
      <c r="R72" t="n">
        <v>57.56</v>
      </c>
      <c r="S72" t="n">
        <v>39.61</v>
      </c>
      <c r="T72" t="n">
        <v>4027.35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158.4382803083557</v>
      </c>
      <c r="AB72" t="n">
        <v>216.7822449214063</v>
      </c>
      <c r="AC72" t="n">
        <v>196.0928517219611</v>
      </c>
      <c r="AD72" t="n">
        <v>158438.2803083557</v>
      </c>
      <c r="AE72" t="n">
        <v>216782.2449214063</v>
      </c>
      <c r="AF72" t="n">
        <v>3.997448440051963e-06</v>
      </c>
      <c r="AG72" t="n">
        <v>8</v>
      </c>
      <c r="AH72" t="n">
        <v>196092.8517219611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5.4263</v>
      </c>
      <c r="E73" t="n">
        <v>18.43</v>
      </c>
      <c r="F73" t="n">
        <v>15.56</v>
      </c>
      <c r="G73" t="n">
        <v>103.75</v>
      </c>
      <c r="H73" t="n">
        <v>1.49</v>
      </c>
      <c r="I73" t="n">
        <v>9</v>
      </c>
      <c r="J73" t="n">
        <v>223.23</v>
      </c>
      <c r="K73" t="n">
        <v>54.38</v>
      </c>
      <c r="L73" t="n">
        <v>18.75</v>
      </c>
      <c r="M73" t="n">
        <v>7</v>
      </c>
      <c r="N73" t="n">
        <v>50.11</v>
      </c>
      <c r="O73" t="n">
        <v>27766.43</v>
      </c>
      <c r="P73" t="n">
        <v>193.12</v>
      </c>
      <c r="Q73" t="n">
        <v>467.07</v>
      </c>
      <c r="R73" t="n">
        <v>57.44</v>
      </c>
      <c r="S73" t="n">
        <v>39.61</v>
      </c>
      <c r="T73" t="n">
        <v>3968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  <c r="AA73" t="n">
        <v>158.1657080338467</v>
      </c>
      <c r="AB73" t="n">
        <v>216.4092995103833</v>
      </c>
      <c r="AC73" t="n">
        <v>195.7554996975338</v>
      </c>
      <c r="AD73" t="n">
        <v>158165.7080338467</v>
      </c>
      <c r="AE73" t="n">
        <v>216409.2995103833</v>
      </c>
      <c r="AF73" t="n">
        <v>3.998037871210757e-06</v>
      </c>
      <c r="AG73" t="n">
        <v>8</v>
      </c>
      <c r="AH73" t="n">
        <v>195755.4996975338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5.4236</v>
      </c>
      <c r="E74" t="n">
        <v>18.44</v>
      </c>
      <c r="F74" t="n">
        <v>15.57</v>
      </c>
      <c r="G74" t="n">
        <v>103.81</v>
      </c>
      <c r="H74" t="n">
        <v>1.51</v>
      </c>
      <c r="I74" t="n">
        <v>9</v>
      </c>
      <c r="J74" t="n">
        <v>223.65</v>
      </c>
      <c r="K74" t="n">
        <v>54.38</v>
      </c>
      <c r="L74" t="n">
        <v>19</v>
      </c>
      <c r="M74" t="n">
        <v>7</v>
      </c>
      <c r="N74" t="n">
        <v>50.27</v>
      </c>
      <c r="O74" t="n">
        <v>27817.81</v>
      </c>
      <c r="P74" t="n">
        <v>192.01</v>
      </c>
      <c r="Q74" t="n">
        <v>467.07</v>
      </c>
      <c r="R74" t="n">
        <v>57.81</v>
      </c>
      <c r="S74" t="n">
        <v>39.61</v>
      </c>
      <c r="T74" t="n">
        <v>4151.75</v>
      </c>
      <c r="U74" t="n">
        <v>0.6899999999999999</v>
      </c>
      <c r="V74" t="n">
        <v>0.75</v>
      </c>
      <c r="W74" t="n">
        <v>2.62</v>
      </c>
      <c r="X74" t="n">
        <v>0.24</v>
      </c>
      <c r="Y74" t="n">
        <v>1</v>
      </c>
      <c r="Z74" t="n">
        <v>10</v>
      </c>
      <c r="AA74" t="n">
        <v>157.7237698777049</v>
      </c>
      <c r="AB74" t="n">
        <v>215.804620228215</v>
      </c>
      <c r="AC74" t="n">
        <v>195.2085301573827</v>
      </c>
      <c r="AD74" t="n">
        <v>157723.7698777049</v>
      </c>
      <c r="AE74" t="n">
        <v>215804.6202282149</v>
      </c>
      <c r="AF74" t="n">
        <v>3.996048541049824e-06</v>
      </c>
      <c r="AG74" t="n">
        <v>8</v>
      </c>
      <c r="AH74" t="n">
        <v>195208.5301573827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5.4261</v>
      </c>
      <c r="E75" t="n">
        <v>18.43</v>
      </c>
      <c r="F75" t="n">
        <v>15.56</v>
      </c>
      <c r="G75" t="n">
        <v>103.75</v>
      </c>
      <c r="H75" t="n">
        <v>1.53</v>
      </c>
      <c r="I75" t="n">
        <v>9</v>
      </c>
      <c r="J75" t="n">
        <v>224.07</v>
      </c>
      <c r="K75" t="n">
        <v>54.38</v>
      </c>
      <c r="L75" t="n">
        <v>19.25</v>
      </c>
      <c r="M75" t="n">
        <v>7</v>
      </c>
      <c r="N75" t="n">
        <v>50.44</v>
      </c>
      <c r="O75" t="n">
        <v>27869.24</v>
      </c>
      <c r="P75" t="n">
        <v>191.38</v>
      </c>
      <c r="Q75" t="n">
        <v>467.07</v>
      </c>
      <c r="R75" t="n">
        <v>57.43</v>
      </c>
      <c r="S75" t="n">
        <v>39.61</v>
      </c>
      <c r="T75" t="n">
        <v>3960.36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  <c r="AA75" t="n">
        <v>157.3936172621786</v>
      </c>
      <c r="AB75" t="n">
        <v>215.3528908543468</v>
      </c>
      <c r="AC75" t="n">
        <v>194.7999132009501</v>
      </c>
      <c r="AD75" t="n">
        <v>157393.6172621786</v>
      </c>
      <c r="AE75" t="n">
        <v>215352.8908543467</v>
      </c>
      <c r="AF75" t="n">
        <v>3.997890513421058e-06</v>
      </c>
      <c r="AG75" t="n">
        <v>8</v>
      </c>
      <c r="AH75" t="n">
        <v>194799.9132009501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5.4506</v>
      </c>
      <c r="E76" t="n">
        <v>18.35</v>
      </c>
      <c r="F76" t="n">
        <v>15.52</v>
      </c>
      <c r="G76" t="n">
        <v>116.39</v>
      </c>
      <c r="H76" t="n">
        <v>1.54</v>
      </c>
      <c r="I76" t="n">
        <v>8</v>
      </c>
      <c r="J76" t="n">
        <v>224.49</v>
      </c>
      <c r="K76" t="n">
        <v>54.38</v>
      </c>
      <c r="L76" t="n">
        <v>19.5</v>
      </c>
      <c r="M76" t="n">
        <v>6</v>
      </c>
      <c r="N76" t="n">
        <v>50.61</v>
      </c>
      <c r="O76" t="n">
        <v>27920.73</v>
      </c>
      <c r="P76" t="n">
        <v>190.15</v>
      </c>
      <c r="Q76" t="n">
        <v>467.07</v>
      </c>
      <c r="R76" t="n">
        <v>55.95</v>
      </c>
      <c r="S76" t="n">
        <v>39.61</v>
      </c>
      <c r="T76" t="n">
        <v>3228.1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  <c r="AA76" t="n">
        <v>156.4012196439789</v>
      </c>
      <c r="AB76" t="n">
        <v>213.9950486516335</v>
      </c>
      <c r="AC76" t="n">
        <v>193.5716615523199</v>
      </c>
      <c r="AD76" t="n">
        <v>156401.2196439789</v>
      </c>
      <c r="AE76" t="n">
        <v>213995.0486516335</v>
      </c>
      <c r="AF76" t="n">
        <v>4.015941842659151e-06</v>
      </c>
      <c r="AG76" t="n">
        <v>8</v>
      </c>
      <c r="AH76" t="n">
        <v>193571.6615523199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5.4483</v>
      </c>
      <c r="E77" t="n">
        <v>18.35</v>
      </c>
      <c r="F77" t="n">
        <v>15.53</v>
      </c>
      <c r="G77" t="n">
        <v>116.45</v>
      </c>
      <c r="H77" t="n">
        <v>1.56</v>
      </c>
      <c r="I77" t="n">
        <v>8</v>
      </c>
      <c r="J77" t="n">
        <v>224.9</v>
      </c>
      <c r="K77" t="n">
        <v>54.38</v>
      </c>
      <c r="L77" t="n">
        <v>19.75</v>
      </c>
      <c r="M77" t="n">
        <v>6</v>
      </c>
      <c r="N77" t="n">
        <v>50.78</v>
      </c>
      <c r="O77" t="n">
        <v>27972.28</v>
      </c>
      <c r="P77" t="n">
        <v>190.19</v>
      </c>
      <c r="Q77" t="n">
        <v>467.08</v>
      </c>
      <c r="R77" t="n">
        <v>56.29</v>
      </c>
      <c r="S77" t="n">
        <v>39.61</v>
      </c>
      <c r="T77" t="n">
        <v>3394.42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  <c r="AA77" t="n">
        <v>156.4640794237692</v>
      </c>
      <c r="AB77" t="n">
        <v>214.0810561755203</v>
      </c>
      <c r="AC77" t="n">
        <v>193.6494606388393</v>
      </c>
      <c r="AD77" t="n">
        <v>156464.0794237692</v>
      </c>
      <c r="AE77" t="n">
        <v>214081.0561755203</v>
      </c>
      <c r="AF77" t="n">
        <v>4.014247228077616e-06</v>
      </c>
      <c r="AG77" t="n">
        <v>8</v>
      </c>
      <c r="AH77" t="n">
        <v>193649.4606388393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5.4482</v>
      </c>
      <c r="E78" t="n">
        <v>18.35</v>
      </c>
      <c r="F78" t="n">
        <v>15.53</v>
      </c>
      <c r="G78" t="n">
        <v>116.45</v>
      </c>
      <c r="H78" t="n">
        <v>1.58</v>
      </c>
      <c r="I78" t="n">
        <v>8</v>
      </c>
      <c r="J78" t="n">
        <v>225.32</v>
      </c>
      <c r="K78" t="n">
        <v>54.38</v>
      </c>
      <c r="L78" t="n">
        <v>20</v>
      </c>
      <c r="M78" t="n">
        <v>6</v>
      </c>
      <c r="N78" t="n">
        <v>50.95</v>
      </c>
      <c r="O78" t="n">
        <v>28023.89</v>
      </c>
      <c r="P78" t="n">
        <v>190.05</v>
      </c>
      <c r="Q78" t="n">
        <v>467.07</v>
      </c>
      <c r="R78" t="n">
        <v>56.23</v>
      </c>
      <c r="S78" t="n">
        <v>39.61</v>
      </c>
      <c r="T78" t="n">
        <v>3367.44</v>
      </c>
      <c r="U78" t="n">
        <v>0.7</v>
      </c>
      <c r="V78" t="n">
        <v>0.75</v>
      </c>
      <c r="W78" t="n">
        <v>2.62</v>
      </c>
      <c r="X78" t="n">
        <v>0.19</v>
      </c>
      <c r="Y78" t="n">
        <v>1</v>
      </c>
      <c r="Z78" t="n">
        <v>10</v>
      </c>
      <c r="AA78" t="n">
        <v>156.4036415163891</v>
      </c>
      <c r="AB78" t="n">
        <v>213.9983623643106</v>
      </c>
      <c r="AC78" t="n">
        <v>193.5746590089099</v>
      </c>
      <c r="AD78" t="n">
        <v>156403.6415163891</v>
      </c>
      <c r="AE78" t="n">
        <v>213998.3623643106</v>
      </c>
      <c r="AF78" t="n">
        <v>4.014173549182767e-06</v>
      </c>
      <c r="AG78" t="n">
        <v>8</v>
      </c>
      <c r="AH78" t="n">
        <v>193574.6590089099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5.4467</v>
      </c>
      <c r="E79" t="n">
        <v>18.36</v>
      </c>
      <c r="F79" t="n">
        <v>15.53</v>
      </c>
      <c r="G79" t="n">
        <v>116.49</v>
      </c>
      <c r="H79" t="n">
        <v>1.59</v>
      </c>
      <c r="I79" t="n">
        <v>8</v>
      </c>
      <c r="J79" t="n">
        <v>225.74</v>
      </c>
      <c r="K79" t="n">
        <v>54.38</v>
      </c>
      <c r="L79" t="n">
        <v>20.25</v>
      </c>
      <c r="M79" t="n">
        <v>6</v>
      </c>
      <c r="N79" t="n">
        <v>51.11</v>
      </c>
      <c r="O79" t="n">
        <v>28075.56</v>
      </c>
      <c r="P79" t="n">
        <v>189.93</v>
      </c>
      <c r="Q79" t="n">
        <v>467.07</v>
      </c>
      <c r="R79" t="n">
        <v>56.44</v>
      </c>
      <c r="S79" t="n">
        <v>39.61</v>
      </c>
      <c r="T79" t="n">
        <v>3470.04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  <c r="AA79" t="n">
        <v>156.376040542815</v>
      </c>
      <c r="AB79" t="n">
        <v>213.9605974945976</v>
      </c>
      <c r="AC79" t="n">
        <v>193.540498365359</v>
      </c>
      <c r="AD79" t="n">
        <v>156376.040542815</v>
      </c>
      <c r="AE79" t="n">
        <v>213960.5974945976</v>
      </c>
      <c r="AF79" t="n">
        <v>4.013068365760026e-06</v>
      </c>
      <c r="AG79" t="n">
        <v>8</v>
      </c>
      <c r="AH79" t="n">
        <v>193540.498365359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5.45</v>
      </c>
      <c r="E80" t="n">
        <v>18.35</v>
      </c>
      <c r="F80" t="n">
        <v>15.52</v>
      </c>
      <c r="G80" t="n">
        <v>116.41</v>
      </c>
      <c r="H80" t="n">
        <v>1.61</v>
      </c>
      <c r="I80" t="n">
        <v>8</v>
      </c>
      <c r="J80" t="n">
        <v>226.16</v>
      </c>
      <c r="K80" t="n">
        <v>54.38</v>
      </c>
      <c r="L80" t="n">
        <v>20.5</v>
      </c>
      <c r="M80" t="n">
        <v>6</v>
      </c>
      <c r="N80" t="n">
        <v>51.28</v>
      </c>
      <c r="O80" t="n">
        <v>28127.29</v>
      </c>
      <c r="P80" t="n">
        <v>189.82</v>
      </c>
      <c r="Q80" t="n">
        <v>467.07</v>
      </c>
      <c r="R80" t="n">
        <v>56.03</v>
      </c>
      <c r="S80" t="n">
        <v>39.61</v>
      </c>
      <c r="T80" t="n">
        <v>3266.59</v>
      </c>
      <c r="U80" t="n">
        <v>0.71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  <c r="AA80" t="n">
        <v>156.2650372679626</v>
      </c>
      <c r="AB80" t="n">
        <v>213.8087179168257</v>
      </c>
      <c r="AC80" t="n">
        <v>193.4031139613253</v>
      </c>
      <c r="AD80" t="n">
        <v>156265.0372679626</v>
      </c>
      <c r="AE80" t="n">
        <v>213808.7179168257</v>
      </c>
      <c r="AF80" t="n">
        <v>4.015499769290056e-06</v>
      </c>
      <c r="AG80" t="n">
        <v>8</v>
      </c>
      <c r="AH80" t="n">
        <v>193403.1139613253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5.4488</v>
      </c>
      <c r="E81" t="n">
        <v>18.35</v>
      </c>
      <c r="F81" t="n">
        <v>15.53</v>
      </c>
      <c r="G81" t="n">
        <v>116.44</v>
      </c>
      <c r="H81" t="n">
        <v>1.63</v>
      </c>
      <c r="I81" t="n">
        <v>8</v>
      </c>
      <c r="J81" t="n">
        <v>226.58</v>
      </c>
      <c r="K81" t="n">
        <v>54.38</v>
      </c>
      <c r="L81" t="n">
        <v>20.75</v>
      </c>
      <c r="M81" t="n">
        <v>6</v>
      </c>
      <c r="N81" t="n">
        <v>51.45</v>
      </c>
      <c r="O81" t="n">
        <v>28179.08</v>
      </c>
      <c r="P81" t="n">
        <v>189.75</v>
      </c>
      <c r="Q81" t="n">
        <v>467.08</v>
      </c>
      <c r="R81" t="n">
        <v>56.28</v>
      </c>
      <c r="S81" t="n">
        <v>39.61</v>
      </c>
      <c r="T81" t="n">
        <v>3389.96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  <c r="AA81" t="n">
        <v>156.2602051813091</v>
      </c>
      <c r="AB81" t="n">
        <v>213.8021064426898</v>
      </c>
      <c r="AC81" t="n">
        <v>193.3971334770017</v>
      </c>
      <c r="AD81" t="n">
        <v>156260.2051813091</v>
      </c>
      <c r="AE81" t="n">
        <v>213802.1064426898</v>
      </c>
      <c r="AF81" t="n">
        <v>4.014615622551863e-06</v>
      </c>
      <c r="AG81" t="n">
        <v>8</v>
      </c>
      <c r="AH81" t="n">
        <v>193397.1334770017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5.4443</v>
      </c>
      <c r="E82" t="n">
        <v>18.37</v>
      </c>
      <c r="F82" t="n">
        <v>15.54</v>
      </c>
      <c r="G82" t="n">
        <v>116.55</v>
      </c>
      <c r="H82" t="n">
        <v>1.64</v>
      </c>
      <c r="I82" t="n">
        <v>8</v>
      </c>
      <c r="J82" t="n">
        <v>227</v>
      </c>
      <c r="K82" t="n">
        <v>54.38</v>
      </c>
      <c r="L82" t="n">
        <v>21</v>
      </c>
      <c r="M82" t="n">
        <v>6</v>
      </c>
      <c r="N82" t="n">
        <v>51.62</v>
      </c>
      <c r="O82" t="n">
        <v>28230.92</v>
      </c>
      <c r="P82" t="n">
        <v>189.37</v>
      </c>
      <c r="Q82" t="n">
        <v>467.07</v>
      </c>
      <c r="R82" t="n">
        <v>56.6</v>
      </c>
      <c r="S82" t="n">
        <v>39.61</v>
      </c>
      <c r="T82" t="n">
        <v>3550.83</v>
      </c>
      <c r="U82" t="n">
        <v>0.7</v>
      </c>
      <c r="V82" t="n">
        <v>0.75</v>
      </c>
      <c r="W82" t="n">
        <v>2.62</v>
      </c>
      <c r="X82" t="n">
        <v>0.21</v>
      </c>
      <c r="Y82" t="n">
        <v>1</v>
      </c>
      <c r="Z82" t="n">
        <v>10</v>
      </c>
      <c r="AA82" t="n">
        <v>156.1740965315575</v>
      </c>
      <c r="AB82" t="n">
        <v>213.6842887892542</v>
      </c>
      <c r="AC82" t="n">
        <v>193.2905601750518</v>
      </c>
      <c r="AD82" t="n">
        <v>156174.0965315575</v>
      </c>
      <c r="AE82" t="n">
        <v>213684.2887892542</v>
      </c>
      <c r="AF82" t="n">
        <v>4.011300072283642e-06</v>
      </c>
      <c r="AG82" t="n">
        <v>8</v>
      </c>
      <c r="AH82" t="n">
        <v>193290.5601750518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5.445</v>
      </c>
      <c r="E83" t="n">
        <v>18.37</v>
      </c>
      <c r="F83" t="n">
        <v>15.54</v>
      </c>
      <c r="G83" t="n">
        <v>116.53</v>
      </c>
      <c r="H83" t="n">
        <v>1.66</v>
      </c>
      <c r="I83" t="n">
        <v>8</v>
      </c>
      <c r="J83" t="n">
        <v>227.42</v>
      </c>
      <c r="K83" t="n">
        <v>54.38</v>
      </c>
      <c r="L83" t="n">
        <v>21.25</v>
      </c>
      <c r="M83" t="n">
        <v>6</v>
      </c>
      <c r="N83" t="n">
        <v>51.8</v>
      </c>
      <c r="O83" t="n">
        <v>28282.83</v>
      </c>
      <c r="P83" t="n">
        <v>188.14</v>
      </c>
      <c r="Q83" t="n">
        <v>467.08</v>
      </c>
      <c r="R83" t="n">
        <v>56.64</v>
      </c>
      <c r="S83" t="n">
        <v>39.61</v>
      </c>
      <c r="T83" t="n">
        <v>3573.22</v>
      </c>
      <c r="U83" t="n">
        <v>0.7</v>
      </c>
      <c r="V83" t="n">
        <v>0.75</v>
      </c>
      <c r="W83" t="n">
        <v>2.62</v>
      </c>
      <c r="X83" t="n">
        <v>0.2</v>
      </c>
      <c r="Y83" t="n">
        <v>1</v>
      </c>
      <c r="Z83" t="n">
        <v>10</v>
      </c>
      <c r="AA83" t="n">
        <v>155.6157742175199</v>
      </c>
      <c r="AB83" t="n">
        <v>212.9203675677462</v>
      </c>
      <c r="AC83" t="n">
        <v>192.5995465227542</v>
      </c>
      <c r="AD83" t="n">
        <v>155615.7742175199</v>
      </c>
      <c r="AE83" t="n">
        <v>212920.3675677462</v>
      </c>
      <c r="AF83" t="n">
        <v>4.011815824547587e-06</v>
      </c>
      <c r="AG83" t="n">
        <v>8</v>
      </c>
      <c r="AH83" t="n">
        <v>192599.5465227542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5.447</v>
      </c>
      <c r="E84" t="n">
        <v>18.36</v>
      </c>
      <c r="F84" t="n">
        <v>15.53</v>
      </c>
      <c r="G84" t="n">
        <v>116.48</v>
      </c>
      <c r="H84" t="n">
        <v>1.68</v>
      </c>
      <c r="I84" t="n">
        <v>8</v>
      </c>
      <c r="J84" t="n">
        <v>227.84</v>
      </c>
      <c r="K84" t="n">
        <v>54.38</v>
      </c>
      <c r="L84" t="n">
        <v>21.5</v>
      </c>
      <c r="M84" t="n">
        <v>6</v>
      </c>
      <c r="N84" t="n">
        <v>51.97</v>
      </c>
      <c r="O84" t="n">
        <v>28334.8</v>
      </c>
      <c r="P84" t="n">
        <v>187.9</v>
      </c>
      <c r="Q84" t="n">
        <v>467.07</v>
      </c>
      <c r="R84" t="n">
        <v>56.45</v>
      </c>
      <c r="S84" t="n">
        <v>39.61</v>
      </c>
      <c r="T84" t="n">
        <v>3474.32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  <c r="AA84" t="n">
        <v>155.4695179827407</v>
      </c>
      <c r="AB84" t="n">
        <v>212.7202533349517</v>
      </c>
      <c r="AC84" t="n">
        <v>192.4185309114754</v>
      </c>
      <c r="AD84" t="n">
        <v>155469.5179827407</v>
      </c>
      <c r="AE84" t="n">
        <v>212720.2533349517</v>
      </c>
      <c r="AF84" t="n">
        <v>4.013289402444575e-06</v>
      </c>
      <c r="AG84" t="n">
        <v>8</v>
      </c>
      <c r="AH84" t="n">
        <v>192418.5309114754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5.4478</v>
      </c>
      <c r="E85" t="n">
        <v>18.36</v>
      </c>
      <c r="F85" t="n">
        <v>15.53</v>
      </c>
      <c r="G85" t="n">
        <v>116.46</v>
      </c>
      <c r="H85" t="n">
        <v>1.69</v>
      </c>
      <c r="I85" t="n">
        <v>8</v>
      </c>
      <c r="J85" t="n">
        <v>228.27</v>
      </c>
      <c r="K85" t="n">
        <v>54.38</v>
      </c>
      <c r="L85" t="n">
        <v>21.75</v>
      </c>
      <c r="M85" t="n">
        <v>6</v>
      </c>
      <c r="N85" t="n">
        <v>52.14</v>
      </c>
      <c r="O85" t="n">
        <v>28386.82</v>
      </c>
      <c r="P85" t="n">
        <v>187.06</v>
      </c>
      <c r="Q85" t="n">
        <v>467.07</v>
      </c>
      <c r="R85" t="n">
        <v>56.37</v>
      </c>
      <c r="S85" t="n">
        <v>39.61</v>
      </c>
      <c r="T85" t="n">
        <v>3434.39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155.0830257347098</v>
      </c>
      <c r="AB85" t="n">
        <v>212.1914375903615</v>
      </c>
      <c r="AC85" t="n">
        <v>191.9401845993511</v>
      </c>
      <c r="AD85" t="n">
        <v>155083.0257347098</v>
      </c>
      <c r="AE85" t="n">
        <v>212191.4375903615</v>
      </c>
      <c r="AF85" t="n">
        <v>4.013878833603369e-06</v>
      </c>
      <c r="AG85" t="n">
        <v>8</v>
      </c>
      <c r="AH85" t="n">
        <v>191940.1845993511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5.4408</v>
      </c>
      <c r="E86" t="n">
        <v>18.38</v>
      </c>
      <c r="F86" t="n">
        <v>15.55</v>
      </c>
      <c r="G86" t="n">
        <v>116.64</v>
      </c>
      <c r="H86" t="n">
        <v>1.71</v>
      </c>
      <c r="I86" t="n">
        <v>8</v>
      </c>
      <c r="J86" t="n">
        <v>228.69</v>
      </c>
      <c r="K86" t="n">
        <v>54.38</v>
      </c>
      <c r="L86" t="n">
        <v>22</v>
      </c>
      <c r="M86" t="n">
        <v>6</v>
      </c>
      <c r="N86" t="n">
        <v>52.31</v>
      </c>
      <c r="O86" t="n">
        <v>28438.91</v>
      </c>
      <c r="P86" t="n">
        <v>185.85</v>
      </c>
      <c r="Q86" t="n">
        <v>467.07</v>
      </c>
      <c r="R86" t="n">
        <v>57.17</v>
      </c>
      <c r="S86" t="n">
        <v>39.61</v>
      </c>
      <c r="T86" t="n">
        <v>3836.35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  <c r="AA86" t="n">
        <v>154.6749082096223</v>
      </c>
      <c r="AB86" t="n">
        <v>211.6330331876626</v>
      </c>
      <c r="AC86" t="n">
        <v>191.4350735291202</v>
      </c>
      <c r="AD86" t="n">
        <v>154674.9082096223</v>
      </c>
      <c r="AE86" t="n">
        <v>211633.0331876626</v>
      </c>
      <c r="AF86" t="n">
        <v>4.008721310963914e-06</v>
      </c>
      <c r="AG86" t="n">
        <v>8</v>
      </c>
      <c r="AH86" t="n">
        <v>191435.0735291202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5.4642</v>
      </c>
      <c r="E87" t="n">
        <v>18.3</v>
      </c>
      <c r="F87" t="n">
        <v>15.51</v>
      </c>
      <c r="G87" t="n">
        <v>132.96</v>
      </c>
      <c r="H87" t="n">
        <v>1.73</v>
      </c>
      <c r="I87" t="n">
        <v>7</v>
      </c>
      <c r="J87" t="n">
        <v>229.11</v>
      </c>
      <c r="K87" t="n">
        <v>54.38</v>
      </c>
      <c r="L87" t="n">
        <v>22.25</v>
      </c>
      <c r="M87" t="n">
        <v>5</v>
      </c>
      <c r="N87" t="n">
        <v>52.48</v>
      </c>
      <c r="O87" t="n">
        <v>28491.06</v>
      </c>
      <c r="P87" t="n">
        <v>185.38</v>
      </c>
      <c r="Q87" t="n">
        <v>467.07</v>
      </c>
      <c r="R87" t="n">
        <v>55.89</v>
      </c>
      <c r="S87" t="n">
        <v>39.61</v>
      </c>
      <c r="T87" t="n">
        <v>3198.53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154.052001458108</v>
      </c>
      <c r="AB87" t="n">
        <v>210.7807446895348</v>
      </c>
      <c r="AC87" t="n">
        <v>190.664126249059</v>
      </c>
      <c r="AD87" t="n">
        <v>154052.001458108</v>
      </c>
      <c r="AE87" t="n">
        <v>210780.7446895348</v>
      </c>
      <c r="AF87" t="n">
        <v>4.025962172358664e-06</v>
      </c>
      <c r="AG87" t="n">
        <v>8</v>
      </c>
      <c r="AH87" t="n">
        <v>190664.126249059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5.4631</v>
      </c>
      <c r="E88" t="n">
        <v>18.3</v>
      </c>
      <c r="F88" t="n">
        <v>15.52</v>
      </c>
      <c r="G88" t="n">
        <v>132.99</v>
      </c>
      <c r="H88" t="n">
        <v>1.74</v>
      </c>
      <c r="I88" t="n">
        <v>7</v>
      </c>
      <c r="J88" t="n">
        <v>229.53</v>
      </c>
      <c r="K88" t="n">
        <v>54.38</v>
      </c>
      <c r="L88" t="n">
        <v>22.5</v>
      </c>
      <c r="M88" t="n">
        <v>5</v>
      </c>
      <c r="N88" t="n">
        <v>52.66</v>
      </c>
      <c r="O88" t="n">
        <v>28543.27</v>
      </c>
      <c r="P88" t="n">
        <v>185.82</v>
      </c>
      <c r="Q88" t="n">
        <v>467.07</v>
      </c>
      <c r="R88" t="n">
        <v>55.98</v>
      </c>
      <c r="S88" t="n">
        <v>39.61</v>
      </c>
      <c r="T88" t="n">
        <v>3246.74</v>
      </c>
      <c r="U88" t="n">
        <v>0.71</v>
      </c>
      <c r="V88" t="n">
        <v>0.75</v>
      </c>
      <c r="W88" t="n">
        <v>2.62</v>
      </c>
      <c r="X88" t="n">
        <v>0.18</v>
      </c>
      <c r="Y88" t="n">
        <v>1</v>
      </c>
      <c r="Z88" t="n">
        <v>10</v>
      </c>
      <c r="AA88" t="n">
        <v>154.2708212035436</v>
      </c>
      <c r="AB88" t="n">
        <v>211.0801435188855</v>
      </c>
      <c r="AC88" t="n">
        <v>190.9349508743455</v>
      </c>
      <c r="AD88" t="n">
        <v>154270.8212035436</v>
      </c>
      <c r="AE88" t="n">
        <v>211080.1435188855</v>
      </c>
      <c r="AF88" t="n">
        <v>4.025151704515321e-06</v>
      </c>
      <c r="AG88" t="n">
        <v>8</v>
      </c>
      <c r="AH88" t="n">
        <v>190934.9508743455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5.4637</v>
      </c>
      <c r="E89" t="n">
        <v>18.3</v>
      </c>
      <c r="F89" t="n">
        <v>15.51</v>
      </c>
      <c r="G89" t="n">
        <v>132.98</v>
      </c>
      <c r="H89" t="n">
        <v>1.76</v>
      </c>
      <c r="I89" t="n">
        <v>7</v>
      </c>
      <c r="J89" t="n">
        <v>229.96</v>
      </c>
      <c r="K89" t="n">
        <v>54.38</v>
      </c>
      <c r="L89" t="n">
        <v>22.75</v>
      </c>
      <c r="M89" t="n">
        <v>5</v>
      </c>
      <c r="N89" t="n">
        <v>52.83</v>
      </c>
      <c r="O89" t="n">
        <v>28595.54</v>
      </c>
      <c r="P89" t="n">
        <v>186.28</v>
      </c>
      <c r="Q89" t="n">
        <v>467.07</v>
      </c>
      <c r="R89" t="n">
        <v>55.91</v>
      </c>
      <c r="S89" t="n">
        <v>39.61</v>
      </c>
      <c r="T89" t="n">
        <v>3209.56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154.4587298892527</v>
      </c>
      <c r="AB89" t="n">
        <v>211.3372484726186</v>
      </c>
      <c r="AC89" t="n">
        <v>191.1675180921434</v>
      </c>
      <c r="AD89" t="n">
        <v>154458.7298892527</v>
      </c>
      <c r="AE89" t="n">
        <v>211337.2484726186</v>
      </c>
      <c r="AF89" t="n">
        <v>4.025593777884417e-06</v>
      </c>
      <c r="AG89" t="n">
        <v>8</v>
      </c>
      <c r="AH89" t="n">
        <v>191167.5180921434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5.4646</v>
      </c>
      <c r="E90" t="n">
        <v>18.3</v>
      </c>
      <c r="F90" t="n">
        <v>15.51</v>
      </c>
      <c r="G90" t="n">
        <v>132.95</v>
      </c>
      <c r="H90" t="n">
        <v>1.77</v>
      </c>
      <c r="I90" t="n">
        <v>7</v>
      </c>
      <c r="J90" t="n">
        <v>230.38</v>
      </c>
      <c r="K90" t="n">
        <v>54.38</v>
      </c>
      <c r="L90" t="n">
        <v>23</v>
      </c>
      <c r="M90" t="n">
        <v>5</v>
      </c>
      <c r="N90" t="n">
        <v>53</v>
      </c>
      <c r="O90" t="n">
        <v>28647.87</v>
      </c>
      <c r="P90" t="n">
        <v>186.15</v>
      </c>
      <c r="Q90" t="n">
        <v>467.19</v>
      </c>
      <c r="R90" t="n">
        <v>55.82</v>
      </c>
      <c r="S90" t="n">
        <v>39.61</v>
      </c>
      <c r="T90" t="n">
        <v>3166.58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  <c r="AA90" t="n">
        <v>154.3861507447999</v>
      </c>
      <c r="AB90" t="n">
        <v>211.2379424852126</v>
      </c>
      <c r="AC90" t="n">
        <v>191.0776897287985</v>
      </c>
      <c r="AD90" t="n">
        <v>154386.1507447999</v>
      </c>
      <c r="AE90" t="n">
        <v>211237.9424852126</v>
      </c>
      <c r="AF90" t="n">
        <v>4.026256887938062e-06</v>
      </c>
      <c r="AG90" t="n">
        <v>8</v>
      </c>
      <c r="AH90" t="n">
        <v>191077.6897287985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5.4646</v>
      </c>
      <c r="E91" t="n">
        <v>18.3</v>
      </c>
      <c r="F91" t="n">
        <v>15.51</v>
      </c>
      <c r="G91" t="n">
        <v>132.95</v>
      </c>
      <c r="H91" t="n">
        <v>1.79</v>
      </c>
      <c r="I91" t="n">
        <v>7</v>
      </c>
      <c r="J91" t="n">
        <v>230.81</v>
      </c>
      <c r="K91" t="n">
        <v>54.38</v>
      </c>
      <c r="L91" t="n">
        <v>23.25</v>
      </c>
      <c r="M91" t="n">
        <v>5</v>
      </c>
      <c r="N91" t="n">
        <v>53.18</v>
      </c>
      <c r="O91" t="n">
        <v>28700.26</v>
      </c>
      <c r="P91" t="n">
        <v>186.48</v>
      </c>
      <c r="Q91" t="n">
        <v>467.07</v>
      </c>
      <c r="R91" t="n">
        <v>55.79</v>
      </c>
      <c r="S91" t="n">
        <v>39.61</v>
      </c>
      <c r="T91" t="n">
        <v>3151.71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154.5322097286513</v>
      </c>
      <c r="AB91" t="n">
        <v>211.4377868305855</v>
      </c>
      <c r="AC91" t="n">
        <v>191.2584612103324</v>
      </c>
      <c r="AD91" t="n">
        <v>154532.2097286513</v>
      </c>
      <c r="AE91" t="n">
        <v>211437.7868305854</v>
      </c>
      <c r="AF91" t="n">
        <v>4.026256887938062e-06</v>
      </c>
      <c r="AG91" t="n">
        <v>8</v>
      </c>
      <c r="AH91" t="n">
        <v>191258.4612103324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5.4644</v>
      </c>
      <c r="E92" t="n">
        <v>18.3</v>
      </c>
      <c r="F92" t="n">
        <v>15.51</v>
      </c>
      <c r="G92" t="n">
        <v>132.95</v>
      </c>
      <c r="H92" t="n">
        <v>1.81</v>
      </c>
      <c r="I92" t="n">
        <v>7</v>
      </c>
      <c r="J92" t="n">
        <v>231.23</v>
      </c>
      <c r="K92" t="n">
        <v>54.38</v>
      </c>
      <c r="L92" t="n">
        <v>23.5</v>
      </c>
      <c r="M92" t="n">
        <v>5</v>
      </c>
      <c r="N92" t="n">
        <v>53.36</v>
      </c>
      <c r="O92" t="n">
        <v>28752.71</v>
      </c>
      <c r="P92" t="n">
        <v>186.22</v>
      </c>
      <c r="Q92" t="n">
        <v>467.07</v>
      </c>
      <c r="R92" t="n">
        <v>55.66</v>
      </c>
      <c r="S92" t="n">
        <v>39.61</v>
      </c>
      <c r="T92" t="n">
        <v>3086.5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  <c r="AA92" t="n">
        <v>154.4204739437752</v>
      </c>
      <c r="AB92" t="n">
        <v>211.2849050002832</v>
      </c>
      <c r="AC92" t="n">
        <v>191.1201702073432</v>
      </c>
      <c r="AD92" t="n">
        <v>154420.4739437752</v>
      </c>
      <c r="AE92" t="n">
        <v>211284.9050002832</v>
      </c>
      <c r="AF92" t="n">
        <v>4.026109530148363e-06</v>
      </c>
      <c r="AG92" t="n">
        <v>8</v>
      </c>
      <c r="AH92" t="n">
        <v>191120.1702073432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5.4679</v>
      </c>
      <c r="E93" t="n">
        <v>18.29</v>
      </c>
      <c r="F93" t="n">
        <v>15.5</v>
      </c>
      <c r="G93" t="n">
        <v>132.85</v>
      </c>
      <c r="H93" t="n">
        <v>1.82</v>
      </c>
      <c r="I93" t="n">
        <v>7</v>
      </c>
      <c r="J93" t="n">
        <v>231.66</v>
      </c>
      <c r="K93" t="n">
        <v>54.38</v>
      </c>
      <c r="L93" t="n">
        <v>23.75</v>
      </c>
      <c r="M93" t="n">
        <v>5</v>
      </c>
      <c r="N93" t="n">
        <v>53.53</v>
      </c>
      <c r="O93" t="n">
        <v>28805.23</v>
      </c>
      <c r="P93" t="n">
        <v>185.06</v>
      </c>
      <c r="Q93" t="n">
        <v>467.08</v>
      </c>
      <c r="R93" t="n">
        <v>55.38</v>
      </c>
      <c r="S93" t="n">
        <v>39.61</v>
      </c>
      <c r="T93" t="n">
        <v>2946.5</v>
      </c>
      <c r="U93" t="n">
        <v>0.72</v>
      </c>
      <c r="V93" t="n">
        <v>0.75</v>
      </c>
      <c r="W93" t="n">
        <v>2.62</v>
      </c>
      <c r="X93" t="n">
        <v>0.17</v>
      </c>
      <c r="Y93" t="n">
        <v>1</v>
      </c>
      <c r="Z93" t="n">
        <v>10</v>
      </c>
      <c r="AA93" t="n">
        <v>153.8432226556699</v>
      </c>
      <c r="AB93" t="n">
        <v>210.4950843213684</v>
      </c>
      <c r="AC93" t="n">
        <v>190.4057289055035</v>
      </c>
      <c r="AD93" t="n">
        <v>153843.2226556699</v>
      </c>
      <c r="AE93" t="n">
        <v>210495.0843213684</v>
      </c>
      <c r="AF93" t="n">
        <v>4.028688291468091e-06</v>
      </c>
      <c r="AG93" t="n">
        <v>8</v>
      </c>
      <c r="AH93" t="n">
        <v>190405.7289055035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5.4685</v>
      </c>
      <c r="E94" t="n">
        <v>18.29</v>
      </c>
      <c r="F94" t="n">
        <v>15.5</v>
      </c>
      <c r="G94" t="n">
        <v>132.84</v>
      </c>
      <c r="H94" t="n">
        <v>1.84</v>
      </c>
      <c r="I94" t="n">
        <v>7</v>
      </c>
      <c r="J94" t="n">
        <v>232.08</v>
      </c>
      <c r="K94" t="n">
        <v>54.38</v>
      </c>
      <c r="L94" t="n">
        <v>24</v>
      </c>
      <c r="M94" t="n">
        <v>5</v>
      </c>
      <c r="N94" t="n">
        <v>53.71</v>
      </c>
      <c r="O94" t="n">
        <v>28857.81</v>
      </c>
      <c r="P94" t="n">
        <v>184.53</v>
      </c>
      <c r="Q94" t="n">
        <v>467.07</v>
      </c>
      <c r="R94" t="n">
        <v>55.33</v>
      </c>
      <c r="S94" t="n">
        <v>39.61</v>
      </c>
      <c r="T94" t="n">
        <v>2920.66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  <c r="AA94" t="n">
        <v>153.5988578848511</v>
      </c>
      <c r="AB94" t="n">
        <v>210.1607336613214</v>
      </c>
      <c r="AC94" t="n">
        <v>190.1032882031872</v>
      </c>
      <c r="AD94" t="n">
        <v>153598.8578848511</v>
      </c>
      <c r="AE94" t="n">
        <v>210160.7336613215</v>
      </c>
      <c r="AF94" t="n">
        <v>4.029130364837187e-06</v>
      </c>
      <c r="AG94" t="n">
        <v>8</v>
      </c>
      <c r="AH94" t="n">
        <v>190103.2882031872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5.4677</v>
      </c>
      <c r="E95" t="n">
        <v>18.29</v>
      </c>
      <c r="F95" t="n">
        <v>15.5</v>
      </c>
      <c r="G95" t="n">
        <v>132.86</v>
      </c>
      <c r="H95" t="n">
        <v>1.85</v>
      </c>
      <c r="I95" t="n">
        <v>7</v>
      </c>
      <c r="J95" t="n">
        <v>232.51</v>
      </c>
      <c r="K95" t="n">
        <v>54.38</v>
      </c>
      <c r="L95" t="n">
        <v>24.25</v>
      </c>
      <c r="M95" t="n">
        <v>5</v>
      </c>
      <c r="N95" t="n">
        <v>53.88</v>
      </c>
      <c r="O95" t="n">
        <v>28910.45</v>
      </c>
      <c r="P95" t="n">
        <v>184.43</v>
      </c>
      <c r="Q95" t="n">
        <v>467.07</v>
      </c>
      <c r="R95" t="n">
        <v>55.36</v>
      </c>
      <c r="S95" t="n">
        <v>39.61</v>
      </c>
      <c r="T95" t="n">
        <v>2936.97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  <c r="AA95" t="n">
        <v>153.5678588512322</v>
      </c>
      <c r="AB95" t="n">
        <v>210.1183194159432</v>
      </c>
      <c r="AC95" t="n">
        <v>190.064921913859</v>
      </c>
      <c r="AD95" t="n">
        <v>153567.8588512322</v>
      </c>
      <c r="AE95" t="n">
        <v>210118.3194159432</v>
      </c>
      <c r="AF95" t="n">
        <v>4.028540933678392e-06</v>
      </c>
      <c r="AG95" t="n">
        <v>8</v>
      </c>
      <c r="AH95" t="n">
        <v>190064.921913859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5.4703</v>
      </c>
      <c r="E96" t="n">
        <v>18.28</v>
      </c>
      <c r="F96" t="n">
        <v>15.49</v>
      </c>
      <c r="G96" t="n">
        <v>132.79</v>
      </c>
      <c r="H96" t="n">
        <v>1.87</v>
      </c>
      <c r="I96" t="n">
        <v>7</v>
      </c>
      <c r="J96" t="n">
        <v>232.94</v>
      </c>
      <c r="K96" t="n">
        <v>54.38</v>
      </c>
      <c r="L96" t="n">
        <v>24.5</v>
      </c>
      <c r="M96" t="n">
        <v>5</v>
      </c>
      <c r="N96" t="n">
        <v>54.06</v>
      </c>
      <c r="O96" t="n">
        <v>28963.15</v>
      </c>
      <c r="P96" t="n">
        <v>183.4</v>
      </c>
      <c r="Q96" t="n">
        <v>467.07</v>
      </c>
      <c r="R96" t="n">
        <v>55.13</v>
      </c>
      <c r="S96" t="n">
        <v>39.61</v>
      </c>
      <c r="T96" t="n">
        <v>2820.73</v>
      </c>
      <c r="U96" t="n">
        <v>0.72</v>
      </c>
      <c r="V96" t="n">
        <v>0.75</v>
      </c>
      <c r="W96" t="n">
        <v>2.62</v>
      </c>
      <c r="X96" t="n">
        <v>0.16</v>
      </c>
      <c r="Y96" t="n">
        <v>1</v>
      </c>
      <c r="Z96" t="n">
        <v>10</v>
      </c>
      <c r="AA96" t="n">
        <v>153.0637632885455</v>
      </c>
      <c r="AB96" t="n">
        <v>209.4285936279489</v>
      </c>
      <c r="AC96" t="n">
        <v>189.4410225870345</v>
      </c>
      <c r="AD96" t="n">
        <v>153063.7632885455</v>
      </c>
      <c r="AE96" t="n">
        <v>209428.5936279489</v>
      </c>
      <c r="AF96" t="n">
        <v>4.030456584944475e-06</v>
      </c>
      <c r="AG96" t="n">
        <v>8</v>
      </c>
      <c r="AH96" t="n">
        <v>189441.0225870345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5.4712</v>
      </c>
      <c r="E97" t="n">
        <v>18.28</v>
      </c>
      <c r="F97" t="n">
        <v>15.49</v>
      </c>
      <c r="G97" t="n">
        <v>132.76</v>
      </c>
      <c r="H97" t="n">
        <v>1.89</v>
      </c>
      <c r="I97" t="n">
        <v>7</v>
      </c>
      <c r="J97" t="n">
        <v>233.37</v>
      </c>
      <c r="K97" t="n">
        <v>54.38</v>
      </c>
      <c r="L97" t="n">
        <v>24.75</v>
      </c>
      <c r="M97" t="n">
        <v>5</v>
      </c>
      <c r="N97" t="n">
        <v>54.24</v>
      </c>
      <c r="O97" t="n">
        <v>29015.91</v>
      </c>
      <c r="P97" t="n">
        <v>183.16</v>
      </c>
      <c r="Q97" t="n">
        <v>467.1</v>
      </c>
      <c r="R97" t="n">
        <v>55.05</v>
      </c>
      <c r="S97" t="n">
        <v>39.61</v>
      </c>
      <c r="T97" t="n">
        <v>2779.52</v>
      </c>
      <c r="U97" t="n">
        <v>0.72</v>
      </c>
      <c r="V97" t="n">
        <v>0.75</v>
      </c>
      <c r="W97" t="n">
        <v>2.62</v>
      </c>
      <c r="X97" t="n">
        <v>0.16</v>
      </c>
      <c r="Y97" t="n">
        <v>1</v>
      </c>
      <c r="Z97" t="n">
        <v>10</v>
      </c>
      <c r="AA97" t="n">
        <v>152.9428735695526</v>
      </c>
      <c r="AB97" t="n">
        <v>209.263186981145</v>
      </c>
      <c r="AC97" t="n">
        <v>189.2914021184518</v>
      </c>
      <c r="AD97" t="n">
        <v>152942.8735695526</v>
      </c>
      <c r="AE97" t="n">
        <v>209263.186981145</v>
      </c>
      <c r="AF97" t="n">
        <v>4.031119694998119e-06</v>
      </c>
      <c r="AG97" t="n">
        <v>8</v>
      </c>
      <c r="AH97" t="n">
        <v>189291.4021184518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5.4658</v>
      </c>
      <c r="E98" t="n">
        <v>18.3</v>
      </c>
      <c r="F98" t="n">
        <v>15.51</v>
      </c>
      <c r="G98" t="n">
        <v>132.91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4</v>
      </c>
      <c r="N98" t="n">
        <v>54.42</v>
      </c>
      <c r="O98" t="n">
        <v>29068.74</v>
      </c>
      <c r="P98" t="n">
        <v>183.07</v>
      </c>
      <c r="Q98" t="n">
        <v>467.07</v>
      </c>
      <c r="R98" t="n">
        <v>55.44</v>
      </c>
      <c r="S98" t="n">
        <v>39.61</v>
      </c>
      <c r="T98" t="n">
        <v>2976.93</v>
      </c>
      <c r="U98" t="n">
        <v>0.71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  <c r="AA98" t="n">
        <v>153.0031988473366</v>
      </c>
      <c r="AB98" t="n">
        <v>209.3457266875725</v>
      </c>
      <c r="AC98" t="n">
        <v>189.3660643511431</v>
      </c>
      <c r="AD98" t="n">
        <v>153003.1988473366</v>
      </c>
      <c r="AE98" t="n">
        <v>209345.7266875725</v>
      </c>
      <c r="AF98" t="n">
        <v>4.027141034676254e-06</v>
      </c>
      <c r="AG98" t="n">
        <v>8</v>
      </c>
      <c r="AH98" t="n">
        <v>189366.0643511431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5.4658</v>
      </c>
      <c r="E99" t="n">
        <v>18.3</v>
      </c>
      <c r="F99" t="n">
        <v>15.51</v>
      </c>
      <c r="G99" t="n">
        <v>132.91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4</v>
      </c>
      <c r="N99" t="n">
        <v>54.6</v>
      </c>
      <c r="O99" t="n">
        <v>29121.63</v>
      </c>
      <c r="P99" t="n">
        <v>182.55</v>
      </c>
      <c r="Q99" t="n">
        <v>467.07</v>
      </c>
      <c r="R99" t="n">
        <v>55.55</v>
      </c>
      <c r="S99" t="n">
        <v>39.61</v>
      </c>
      <c r="T99" t="n">
        <v>3029.72</v>
      </c>
      <c r="U99" t="n">
        <v>0.71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  <c r="AA99" t="n">
        <v>152.7730958265473</v>
      </c>
      <c r="AB99" t="n">
        <v>209.0308895830999</v>
      </c>
      <c r="AC99" t="n">
        <v>189.0812748580446</v>
      </c>
      <c r="AD99" t="n">
        <v>152773.0958265473</v>
      </c>
      <c r="AE99" t="n">
        <v>209030.8895830999</v>
      </c>
      <c r="AF99" t="n">
        <v>4.027141034676254e-06</v>
      </c>
      <c r="AG99" t="n">
        <v>8</v>
      </c>
      <c r="AH99" t="n">
        <v>189081.2748580446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5.4682</v>
      </c>
      <c r="E100" t="n">
        <v>18.29</v>
      </c>
      <c r="F100" t="n">
        <v>15.5</v>
      </c>
      <c r="G100" t="n">
        <v>132.85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4</v>
      </c>
      <c r="N100" t="n">
        <v>54.78</v>
      </c>
      <c r="O100" t="n">
        <v>29174.59</v>
      </c>
      <c r="P100" t="n">
        <v>182.02</v>
      </c>
      <c r="Q100" t="n">
        <v>467.07</v>
      </c>
      <c r="R100" t="n">
        <v>55.29</v>
      </c>
      <c r="S100" t="n">
        <v>39.61</v>
      </c>
      <c r="T100" t="n">
        <v>2898.92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152.4936188968717</v>
      </c>
      <c r="AB100" t="n">
        <v>208.648496918266</v>
      </c>
      <c r="AC100" t="n">
        <v>188.7353772124509</v>
      </c>
      <c r="AD100" t="n">
        <v>152493.6188968717</v>
      </c>
      <c r="AE100" t="n">
        <v>208648.496918266</v>
      </c>
      <c r="AF100" t="n">
        <v>4.028909328152639e-06</v>
      </c>
      <c r="AG100" t="n">
        <v>8</v>
      </c>
      <c r="AH100" t="n">
        <v>188735.3772124509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5.4675</v>
      </c>
      <c r="E101" t="n">
        <v>18.29</v>
      </c>
      <c r="F101" t="n">
        <v>15.5</v>
      </c>
      <c r="G101" t="n">
        <v>132.87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4</v>
      </c>
      <c r="N101" t="n">
        <v>54.96</v>
      </c>
      <c r="O101" t="n">
        <v>29227.61</v>
      </c>
      <c r="P101" t="n">
        <v>181.48</v>
      </c>
      <c r="Q101" t="n">
        <v>467.07</v>
      </c>
      <c r="R101" t="n">
        <v>55.38</v>
      </c>
      <c r="S101" t="n">
        <v>39.61</v>
      </c>
      <c r="T101" t="n">
        <v>2945.79</v>
      </c>
      <c r="U101" t="n">
        <v>0.72</v>
      </c>
      <c r="V101" t="n">
        <v>0.75</v>
      </c>
      <c r="W101" t="n">
        <v>2.62</v>
      </c>
      <c r="X101" t="n">
        <v>0.17</v>
      </c>
      <c r="Y101" t="n">
        <v>1</v>
      </c>
      <c r="Z101" t="n">
        <v>10</v>
      </c>
      <c r="AA101" t="n">
        <v>152.2661806270196</v>
      </c>
      <c r="AB101" t="n">
        <v>208.3373058435861</v>
      </c>
      <c r="AC101" t="n">
        <v>188.4538857771789</v>
      </c>
      <c r="AD101" t="n">
        <v>152266.1806270196</v>
      </c>
      <c r="AE101" t="n">
        <v>208337.3058435861</v>
      </c>
      <c r="AF101" t="n">
        <v>4.028393575888693e-06</v>
      </c>
      <c r="AG101" t="n">
        <v>8</v>
      </c>
      <c r="AH101" t="n">
        <v>188453.8857771789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5.4881</v>
      </c>
      <c r="E102" t="n">
        <v>18.22</v>
      </c>
      <c r="F102" t="n">
        <v>15.47</v>
      </c>
      <c r="G102" t="n">
        <v>154.71</v>
      </c>
      <c r="H102" t="n">
        <v>1.96</v>
      </c>
      <c r="I102" t="n">
        <v>6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180.05</v>
      </c>
      <c r="Q102" t="n">
        <v>467.07</v>
      </c>
      <c r="R102" t="n">
        <v>54.41</v>
      </c>
      <c r="S102" t="n">
        <v>39.61</v>
      </c>
      <c r="T102" t="n">
        <v>2467.36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  <c r="AA102" t="n">
        <v>151.2843404714768</v>
      </c>
      <c r="AB102" t="n">
        <v>206.9939088270426</v>
      </c>
      <c r="AC102" t="n">
        <v>187.2387006864243</v>
      </c>
      <c r="AD102" t="n">
        <v>151284.3404714768</v>
      </c>
      <c r="AE102" t="n">
        <v>206993.9088270426</v>
      </c>
      <c r="AF102" t="n">
        <v>4.043571428227661e-06</v>
      </c>
      <c r="AG102" t="n">
        <v>8</v>
      </c>
      <c r="AH102" t="n">
        <v>187238.7006864243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5.4896</v>
      </c>
      <c r="E103" t="n">
        <v>18.22</v>
      </c>
      <c r="F103" t="n">
        <v>15.47</v>
      </c>
      <c r="G103" t="n">
        <v>154.66</v>
      </c>
      <c r="H103" t="n">
        <v>1.98</v>
      </c>
      <c r="I103" t="n">
        <v>6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180.21</v>
      </c>
      <c r="Q103" t="n">
        <v>467.07</v>
      </c>
      <c r="R103" t="n">
        <v>54.17</v>
      </c>
      <c r="S103" t="n">
        <v>39.61</v>
      </c>
      <c r="T103" t="n">
        <v>2348.23</v>
      </c>
      <c r="U103" t="n">
        <v>0.73</v>
      </c>
      <c r="V103" t="n">
        <v>0.75</v>
      </c>
      <c r="W103" t="n">
        <v>2.62</v>
      </c>
      <c r="X103" t="n">
        <v>0.13</v>
      </c>
      <c r="Y103" t="n">
        <v>1</v>
      </c>
      <c r="Z103" t="n">
        <v>10</v>
      </c>
      <c r="AA103" t="n">
        <v>151.3307480611759</v>
      </c>
      <c r="AB103" t="n">
        <v>207.0574057386272</v>
      </c>
      <c r="AC103" t="n">
        <v>187.2961375418858</v>
      </c>
      <c r="AD103" t="n">
        <v>151330.7480611759</v>
      </c>
      <c r="AE103" t="n">
        <v>207057.4057386272</v>
      </c>
      <c r="AF103" t="n">
        <v>4.044676611650401e-06</v>
      </c>
      <c r="AG103" t="n">
        <v>8</v>
      </c>
      <c r="AH103" t="n">
        <v>187296.1375418858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5.4892</v>
      </c>
      <c r="E104" t="n">
        <v>18.22</v>
      </c>
      <c r="F104" t="n">
        <v>15.47</v>
      </c>
      <c r="G104" t="n">
        <v>154.68</v>
      </c>
      <c r="H104" t="n">
        <v>1.99</v>
      </c>
      <c r="I104" t="n">
        <v>6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180.25</v>
      </c>
      <c r="Q104" t="n">
        <v>467.07</v>
      </c>
      <c r="R104" t="n">
        <v>54.21</v>
      </c>
      <c r="S104" t="n">
        <v>39.61</v>
      </c>
      <c r="T104" t="n">
        <v>2364.34</v>
      </c>
      <c r="U104" t="n">
        <v>0.73</v>
      </c>
      <c r="V104" t="n">
        <v>0.75</v>
      </c>
      <c r="W104" t="n">
        <v>2.62</v>
      </c>
      <c r="X104" t="n">
        <v>0.13</v>
      </c>
      <c r="Y104" t="n">
        <v>1</v>
      </c>
      <c r="Z104" t="n">
        <v>10</v>
      </c>
      <c r="AA104" t="n">
        <v>151.3547997245677</v>
      </c>
      <c r="AB104" t="n">
        <v>207.0903142855643</v>
      </c>
      <c r="AC104" t="n">
        <v>187.3259053432907</v>
      </c>
      <c r="AD104" t="n">
        <v>151354.7997245677</v>
      </c>
      <c r="AE104" t="n">
        <v>207090.3142855644</v>
      </c>
      <c r="AF104" t="n">
        <v>4.044381896071004e-06</v>
      </c>
      <c r="AG104" t="n">
        <v>8</v>
      </c>
      <c r="AH104" t="n">
        <v>187325.9053432907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5.4889</v>
      </c>
      <c r="E105" t="n">
        <v>18.22</v>
      </c>
      <c r="F105" t="n">
        <v>15.47</v>
      </c>
      <c r="G105" t="n">
        <v>154.69</v>
      </c>
      <c r="H105" t="n">
        <v>2.01</v>
      </c>
      <c r="I105" t="n">
        <v>6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180.42</v>
      </c>
      <c r="Q105" t="n">
        <v>467.07</v>
      </c>
      <c r="R105" t="n">
        <v>54.19</v>
      </c>
      <c r="S105" t="n">
        <v>39.61</v>
      </c>
      <c r="T105" t="n">
        <v>2356.29</v>
      </c>
      <c r="U105" t="n">
        <v>0.73</v>
      </c>
      <c r="V105" t="n">
        <v>0.75</v>
      </c>
      <c r="W105" t="n">
        <v>2.62</v>
      </c>
      <c r="X105" t="n">
        <v>0.14</v>
      </c>
      <c r="Y105" t="n">
        <v>1</v>
      </c>
      <c r="Z105" t="n">
        <v>10</v>
      </c>
      <c r="AA105" t="n">
        <v>151.4345308662889</v>
      </c>
      <c r="AB105" t="n">
        <v>207.199405951157</v>
      </c>
      <c r="AC105" t="n">
        <v>187.4245854534303</v>
      </c>
      <c r="AD105" t="n">
        <v>151434.5308662889</v>
      </c>
      <c r="AE105" t="n">
        <v>207199.405951157</v>
      </c>
      <c r="AF105" t="n">
        <v>4.044160859386456e-06</v>
      </c>
      <c r="AG105" t="n">
        <v>8</v>
      </c>
      <c r="AH105" t="n">
        <v>187424.5854534303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5.4872</v>
      </c>
      <c r="E106" t="n">
        <v>18.22</v>
      </c>
      <c r="F106" t="n">
        <v>15.47</v>
      </c>
      <c r="G106" t="n">
        <v>154.74</v>
      </c>
      <c r="H106" t="n">
        <v>2.02</v>
      </c>
      <c r="I106" t="n">
        <v>6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180.26</v>
      </c>
      <c r="Q106" t="n">
        <v>467.07</v>
      </c>
      <c r="R106" t="n">
        <v>54.46</v>
      </c>
      <c r="S106" t="n">
        <v>39.61</v>
      </c>
      <c r="T106" t="n">
        <v>2490.77</v>
      </c>
      <c r="U106" t="n">
        <v>0.73</v>
      </c>
      <c r="V106" t="n">
        <v>0.75</v>
      </c>
      <c r="W106" t="n">
        <v>2.62</v>
      </c>
      <c r="X106" t="n">
        <v>0.14</v>
      </c>
      <c r="Y106" t="n">
        <v>1</v>
      </c>
      <c r="Z106" t="n">
        <v>10</v>
      </c>
      <c r="AA106" t="n">
        <v>151.3913624321232</v>
      </c>
      <c r="AB106" t="n">
        <v>207.1403409950746</v>
      </c>
      <c r="AC106" t="n">
        <v>187.3711575738582</v>
      </c>
      <c r="AD106" t="n">
        <v>151391.3624321232</v>
      </c>
      <c r="AE106" t="n">
        <v>207140.3409950746</v>
      </c>
      <c r="AF106" t="n">
        <v>4.042908318174017e-06</v>
      </c>
      <c r="AG106" t="n">
        <v>8</v>
      </c>
      <c r="AH106" t="n">
        <v>187371.1575738582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5.4855</v>
      </c>
      <c r="E107" t="n">
        <v>18.23</v>
      </c>
      <c r="F107" t="n">
        <v>15.48</v>
      </c>
      <c r="G107" t="n">
        <v>154.8</v>
      </c>
      <c r="H107" t="n">
        <v>2.04</v>
      </c>
      <c r="I107" t="n">
        <v>6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180.53</v>
      </c>
      <c r="Q107" t="n">
        <v>467.07</v>
      </c>
      <c r="R107" t="n">
        <v>54.63</v>
      </c>
      <c r="S107" t="n">
        <v>39.61</v>
      </c>
      <c r="T107" t="n">
        <v>2577.95</v>
      </c>
      <c r="U107" t="n">
        <v>0.72</v>
      </c>
      <c r="V107" t="n">
        <v>0.75</v>
      </c>
      <c r="W107" t="n">
        <v>2.62</v>
      </c>
      <c r="X107" t="n">
        <v>0.15</v>
      </c>
      <c r="Y107" t="n">
        <v>1</v>
      </c>
      <c r="Z107" t="n">
        <v>10</v>
      </c>
      <c r="AA107" t="n">
        <v>151.5434527256356</v>
      </c>
      <c r="AB107" t="n">
        <v>207.3484376444083</v>
      </c>
      <c r="AC107" t="n">
        <v>187.5593937710451</v>
      </c>
      <c r="AD107" t="n">
        <v>151543.4527256356</v>
      </c>
      <c r="AE107" t="n">
        <v>207348.4376444083</v>
      </c>
      <c r="AF107" t="n">
        <v>4.041655776961578e-06</v>
      </c>
      <c r="AG107" t="n">
        <v>8</v>
      </c>
      <c r="AH107" t="n">
        <v>187559.3937710451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5.4859</v>
      </c>
      <c r="E108" t="n">
        <v>18.23</v>
      </c>
      <c r="F108" t="n">
        <v>15.48</v>
      </c>
      <c r="G108" t="n">
        <v>154.79</v>
      </c>
      <c r="H108" t="n">
        <v>2.05</v>
      </c>
      <c r="I108" t="n">
        <v>6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180.7</v>
      </c>
      <c r="Q108" t="n">
        <v>467.07</v>
      </c>
      <c r="R108" t="n">
        <v>54.59</v>
      </c>
      <c r="S108" t="n">
        <v>39.61</v>
      </c>
      <c r="T108" t="n">
        <v>2555.59</v>
      </c>
      <c r="U108" t="n">
        <v>0.73</v>
      </c>
      <c r="V108" t="n">
        <v>0.75</v>
      </c>
      <c r="W108" t="n">
        <v>2.62</v>
      </c>
      <c r="X108" t="n">
        <v>0.15</v>
      </c>
      <c r="Y108" t="n">
        <v>1</v>
      </c>
      <c r="Z108" t="n">
        <v>10</v>
      </c>
      <c r="AA108" t="n">
        <v>151.6119568289478</v>
      </c>
      <c r="AB108" t="n">
        <v>207.4421679807478</v>
      </c>
      <c r="AC108" t="n">
        <v>187.6441786156357</v>
      </c>
      <c r="AD108" t="n">
        <v>151611.9568289478</v>
      </c>
      <c r="AE108" t="n">
        <v>207442.1679807478</v>
      </c>
      <c r="AF108" t="n">
        <v>4.041950492540975e-06</v>
      </c>
      <c r="AG108" t="n">
        <v>8</v>
      </c>
      <c r="AH108" t="n">
        <v>187644.1786156357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5.4842</v>
      </c>
      <c r="E109" t="n">
        <v>18.23</v>
      </c>
      <c r="F109" t="n">
        <v>15.48</v>
      </c>
      <c r="G109" t="n">
        <v>154.84</v>
      </c>
      <c r="H109" t="n">
        <v>2.07</v>
      </c>
      <c r="I109" t="n">
        <v>6</v>
      </c>
      <c r="J109" t="n">
        <v>238.54</v>
      </c>
      <c r="K109" t="n">
        <v>54.38</v>
      </c>
      <c r="L109" t="n">
        <v>27.75</v>
      </c>
      <c r="M109" t="n">
        <v>0</v>
      </c>
      <c r="N109" t="n">
        <v>56.41</v>
      </c>
      <c r="O109" t="n">
        <v>29654.08</v>
      </c>
      <c r="P109" t="n">
        <v>180.78</v>
      </c>
      <c r="Q109" t="n">
        <v>467.07</v>
      </c>
      <c r="R109" t="n">
        <v>54.53</v>
      </c>
      <c r="S109" t="n">
        <v>39.61</v>
      </c>
      <c r="T109" t="n">
        <v>2526.03</v>
      </c>
      <c r="U109" t="n">
        <v>0.73</v>
      </c>
      <c r="V109" t="n">
        <v>0.75</v>
      </c>
      <c r="W109" t="n">
        <v>2.63</v>
      </c>
      <c r="X109" t="n">
        <v>0.15</v>
      </c>
      <c r="Y109" t="n">
        <v>1</v>
      </c>
      <c r="Z109" t="n">
        <v>10</v>
      </c>
      <c r="AA109" t="n">
        <v>151.6746648579508</v>
      </c>
      <c r="AB109" t="n">
        <v>207.5279678725126</v>
      </c>
      <c r="AC109" t="n">
        <v>187.7217898861514</v>
      </c>
      <c r="AD109" t="n">
        <v>151674.6648579508</v>
      </c>
      <c r="AE109" t="n">
        <v>207527.9678725126</v>
      </c>
      <c r="AF109" t="n">
        <v>4.040697951328536e-06</v>
      </c>
      <c r="AG109" t="n">
        <v>8</v>
      </c>
      <c r="AH109" t="n">
        <v>187721.7898861514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2.0836</v>
      </c>
      <c r="E2" t="n">
        <v>47.99</v>
      </c>
      <c r="F2" t="n">
        <v>25.89</v>
      </c>
      <c r="G2" t="n">
        <v>4.51</v>
      </c>
      <c r="H2" t="n">
        <v>0.06</v>
      </c>
      <c r="I2" t="n">
        <v>344</v>
      </c>
      <c r="J2" t="n">
        <v>296.65</v>
      </c>
      <c r="K2" t="n">
        <v>61.82</v>
      </c>
      <c r="L2" t="n">
        <v>1</v>
      </c>
      <c r="M2" t="n">
        <v>342</v>
      </c>
      <c r="N2" t="n">
        <v>83.83</v>
      </c>
      <c r="O2" t="n">
        <v>36821.52</v>
      </c>
      <c r="P2" t="n">
        <v>472.16</v>
      </c>
      <c r="Q2" t="n">
        <v>467.41</v>
      </c>
      <c r="R2" t="n">
        <v>395.12</v>
      </c>
      <c r="S2" t="n">
        <v>39.61</v>
      </c>
      <c r="T2" t="n">
        <v>171131</v>
      </c>
      <c r="U2" t="n">
        <v>0.1</v>
      </c>
      <c r="V2" t="n">
        <v>0.45</v>
      </c>
      <c r="W2" t="n">
        <v>3.18</v>
      </c>
      <c r="X2" t="n">
        <v>10.54</v>
      </c>
      <c r="Y2" t="n">
        <v>1</v>
      </c>
      <c r="Z2" t="n">
        <v>10</v>
      </c>
      <c r="AA2" t="n">
        <v>744.9880945760525</v>
      </c>
      <c r="AB2" t="n">
        <v>1019.325577554083</v>
      </c>
      <c r="AC2" t="n">
        <v>922.0425750647544</v>
      </c>
      <c r="AD2" t="n">
        <v>744988.0945760525</v>
      </c>
      <c r="AE2" t="n">
        <v>1019325.577554083</v>
      </c>
      <c r="AF2" t="n">
        <v>1.497800958137305e-06</v>
      </c>
      <c r="AG2" t="n">
        <v>19</v>
      </c>
      <c r="AH2" t="n">
        <v>922042.5750647543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2.585</v>
      </c>
      <c r="E3" t="n">
        <v>38.69</v>
      </c>
      <c r="F3" t="n">
        <v>22.47</v>
      </c>
      <c r="G3" t="n">
        <v>5.66</v>
      </c>
      <c r="H3" t="n">
        <v>0.07000000000000001</v>
      </c>
      <c r="I3" t="n">
        <v>238</v>
      </c>
      <c r="J3" t="n">
        <v>297.17</v>
      </c>
      <c r="K3" t="n">
        <v>61.82</v>
      </c>
      <c r="L3" t="n">
        <v>1.25</v>
      </c>
      <c r="M3" t="n">
        <v>236</v>
      </c>
      <c r="N3" t="n">
        <v>84.09999999999999</v>
      </c>
      <c r="O3" t="n">
        <v>36885.7</v>
      </c>
      <c r="P3" t="n">
        <v>409.64</v>
      </c>
      <c r="Q3" t="n">
        <v>467.38</v>
      </c>
      <c r="R3" t="n">
        <v>282.58</v>
      </c>
      <c r="S3" t="n">
        <v>39.61</v>
      </c>
      <c r="T3" t="n">
        <v>115392.64</v>
      </c>
      <c r="U3" t="n">
        <v>0.14</v>
      </c>
      <c r="V3" t="n">
        <v>0.52</v>
      </c>
      <c r="W3" t="n">
        <v>3.01</v>
      </c>
      <c r="X3" t="n">
        <v>7.13</v>
      </c>
      <c r="Y3" t="n">
        <v>1</v>
      </c>
      <c r="Z3" t="n">
        <v>10</v>
      </c>
      <c r="AA3" t="n">
        <v>534.9287600047635</v>
      </c>
      <c r="AB3" t="n">
        <v>731.9131288298481</v>
      </c>
      <c r="AC3" t="n">
        <v>662.0603670608548</v>
      </c>
      <c r="AD3" t="n">
        <v>534928.7600047635</v>
      </c>
      <c r="AE3" t="n">
        <v>731913.1288298481</v>
      </c>
      <c r="AF3" t="n">
        <v>1.858233574959173e-06</v>
      </c>
      <c r="AG3" t="n">
        <v>15</v>
      </c>
      <c r="AH3" t="n">
        <v>662060.3670608548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2.9466</v>
      </c>
      <c r="E4" t="n">
        <v>33.94</v>
      </c>
      <c r="F4" t="n">
        <v>20.77</v>
      </c>
      <c r="G4" t="n">
        <v>6.81</v>
      </c>
      <c r="H4" t="n">
        <v>0.09</v>
      </c>
      <c r="I4" t="n">
        <v>183</v>
      </c>
      <c r="J4" t="n">
        <v>297.7</v>
      </c>
      <c r="K4" t="n">
        <v>61.82</v>
      </c>
      <c r="L4" t="n">
        <v>1.5</v>
      </c>
      <c r="M4" t="n">
        <v>181</v>
      </c>
      <c r="N4" t="n">
        <v>84.37</v>
      </c>
      <c r="O4" t="n">
        <v>36949.99</v>
      </c>
      <c r="P4" t="n">
        <v>378.64</v>
      </c>
      <c r="Q4" t="n">
        <v>467.25</v>
      </c>
      <c r="R4" t="n">
        <v>226.95</v>
      </c>
      <c r="S4" t="n">
        <v>39.61</v>
      </c>
      <c r="T4" t="n">
        <v>87849.37</v>
      </c>
      <c r="U4" t="n">
        <v>0.17</v>
      </c>
      <c r="V4" t="n">
        <v>0.5600000000000001</v>
      </c>
      <c r="W4" t="n">
        <v>2.93</v>
      </c>
      <c r="X4" t="n">
        <v>5.44</v>
      </c>
      <c r="Y4" t="n">
        <v>1</v>
      </c>
      <c r="Z4" t="n">
        <v>10</v>
      </c>
      <c r="AA4" t="n">
        <v>448.5228820841343</v>
      </c>
      <c r="AB4" t="n">
        <v>613.688794700544</v>
      </c>
      <c r="AC4" t="n">
        <v>555.1191974519563</v>
      </c>
      <c r="AD4" t="n">
        <v>448522.8820841343</v>
      </c>
      <c r="AE4" t="n">
        <v>613688.794700544</v>
      </c>
      <c r="AF4" t="n">
        <v>2.118170619719419e-06</v>
      </c>
      <c r="AG4" t="n">
        <v>14</v>
      </c>
      <c r="AH4" t="n">
        <v>555119.1974519563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3.2262</v>
      </c>
      <c r="E5" t="n">
        <v>31</v>
      </c>
      <c r="F5" t="n">
        <v>19.72</v>
      </c>
      <c r="G5" t="n">
        <v>7.94</v>
      </c>
      <c r="H5" t="n">
        <v>0.1</v>
      </c>
      <c r="I5" t="n">
        <v>149</v>
      </c>
      <c r="J5" t="n">
        <v>298.22</v>
      </c>
      <c r="K5" t="n">
        <v>61.82</v>
      </c>
      <c r="L5" t="n">
        <v>1.75</v>
      </c>
      <c r="M5" t="n">
        <v>147</v>
      </c>
      <c r="N5" t="n">
        <v>84.65000000000001</v>
      </c>
      <c r="O5" t="n">
        <v>37014.39</v>
      </c>
      <c r="P5" t="n">
        <v>359.32</v>
      </c>
      <c r="Q5" t="n">
        <v>467.17</v>
      </c>
      <c r="R5" t="n">
        <v>193.01</v>
      </c>
      <c r="S5" t="n">
        <v>39.61</v>
      </c>
      <c r="T5" t="n">
        <v>71050.55</v>
      </c>
      <c r="U5" t="n">
        <v>0.21</v>
      </c>
      <c r="V5" t="n">
        <v>0.59</v>
      </c>
      <c r="W5" t="n">
        <v>2.86</v>
      </c>
      <c r="X5" t="n">
        <v>4.38</v>
      </c>
      <c r="Y5" t="n">
        <v>1</v>
      </c>
      <c r="Z5" t="n">
        <v>10</v>
      </c>
      <c r="AA5" t="n">
        <v>387.8970043533124</v>
      </c>
      <c r="AB5" t="n">
        <v>530.7377941642739</v>
      </c>
      <c r="AC5" t="n">
        <v>480.0849239844073</v>
      </c>
      <c r="AD5" t="n">
        <v>387897.0043533124</v>
      </c>
      <c r="AE5" t="n">
        <v>530737.7941642739</v>
      </c>
      <c r="AF5" t="n">
        <v>2.319161763842663e-06</v>
      </c>
      <c r="AG5" t="n">
        <v>12</v>
      </c>
      <c r="AH5" t="n">
        <v>480084.9239844073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3.4494</v>
      </c>
      <c r="E6" t="n">
        <v>28.99</v>
      </c>
      <c r="F6" t="n">
        <v>18.99</v>
      </c>
      <c r="G6" t="n">
        <v>9.039999999999999</v>
      </c>
      <c r="H6" t="n">
        <v>0.12</v>
      </c>
      <c r="I6" t="n">
        <v>126</v>
      </c>
      <c r="J6" t="n">
        <v>298.74</v>
      </c>
      <c r="K6" t="n">
        <v>61.82</v>
      </c>
      <c r="L6" t="n">
        <v>2</v>
      </c>
      <c r="M6" t="n">
        <v>124</v>
      </c>
      <c r="N6" t="n">
        <v>84.92</v>
      </c>
      <c r="O6" t="n">
        <v>37078.91</v>
      </c>
      <c r="P6" t="n">
        <v>345.91</v>
      </c>
      <c r="Q6" t="n">
        <v>467.19</v>
      </c>
      <c r="R6" t="n">
        <v>169.39</v>
      </c>
      <c r="S6" t="n">
        <v>39.61</v>
      </c>
      <c r="T6" t="n">
        <v>59355.11</v>
      </c>
      <c r="U6" t="n">
        <v>0.23</v>
      </c>
      <c r="V6" t="n">
        <v>0.61</v>
      </c>
      <c r="W6" t="n">
        <v>2.81</v>
      </c>
      <c r="X6" t="n">
        <v>3.66</v>
      </c>
      <c r="Y6" t="n">
        <v>1</v>
      </c>
      <c r="Z6" t="n">
        <v>10</v>
      </c>
      <c r="AA6" t="n">
        <v>358.8312042220223</v>
      </c>
      <c r="AB6" t="n">
        <v>490.9686841320406</v>
      </c>
      <c r="AC6" t="n">
        <v>444.1113219973538</v>
      </c>
      <c r="AD6" t="n">
        <v>358831.2042220223</v>
      </c>
      <c r="AE6" t="n">
        <v>490968.6841320405</v>
      </c>
      <c r="AF6" t="n">
        <v>2.479609629966797e-06</v>
      </c>
      <c r="AG6" t="n">
        <v>12</v>
      </c>
      <c r="AH6" t="n">
        <v>444111.3219973538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3.6293</v>
      </c>
      <c r="E7" t="n">
        <v>27.55</v>
      </c>
      <c r="F7" t="n">
        <v>18.5</v>
      </c>
      <c r="G7" t="n">
        <v>10.18</v>
      </c>
      <c r="H7" t="n">
        <v>0.13</v>
      </c>
      <c r="I7" t="n">
        <v>109</v>
      </c>
      <c r="J7" t="n">
        <v>299.26</v>
      </c>
      <c r="K7" t="n">
        <v>61.82</v>
      </c>
      <c r="L7" t="n">
        <v>2.25</v>
      </c>
      <c r="M7" t="n">
        <v>107</v>
      </c>
      <c r="N7" t="n">
        <v>85.19</v>
      </c>
      <c r="O7" t="n">
        <v>37143.54</v>
      </c>
      <c r="P7" t="n">
        <v>336.85</v>
      </c>
      <c r="Q7" t="n">
        <v>467.23</v>
      </c>
      <c r="R7" t="n">
        <v>153.16</v>
      </c>
      <c r="S7" t="n">
        <v>39.61</v>
      </c>
      <c r="T7" t="n">
        <v>51325.92</v>
      </c>
      <c r="U7" t="n">
        <v>0.26</v>
      </c>
      <c r="V7" t="n">
        <v>0.63</v>
      </c>
      <c r="W7" t="n">
        <v>2.79</v>
      </c>
      <c r="X7" t="n">
        <v>3.16</v>
      </c>
      <c r="Y7" t="n">
        <v>1</v>
      </c>
      <c r="Z7" t="n">
        <v>10</v>
      </c>
      <c r="AA7" t="n">
        <v>331.3891292091722</v>
      </c>
      <c r="AB7" t="n">
        <v>453.4212264405534</v>
      </c>
      <c r="AC7" t="n">
        <v>410.1473409697545</v>
      </c>
      <c r="AD7" t="n">
        <v>331389.1292091722</v>
      </c>
      <c r="AE7" t="n">
        <v>453421.2264405534</v>
      </c>
      <c r="AF7" t="n">
        <v>2.608931185144807e-06</v>
      </c>
      <c r="AG7" t="n">
        <v>11</v>
      </c>
      <c r="AH7" t="n">
        <v>410147.3409697544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3.7823</v>
      </c>
      <c r="E8" t="n">
        <v>26.44</v>
      </c>
      <c r="F8" t="n">
        <v>18.11</v>
      </c>
      <c r="G8" t="n">
        <v>11.32</v>
      </c>
      <c r="H8" t="n">
        <v>0.15</v>
      </c>
      <c r="I8" t="n">
        <v>96</v>
      </c>
      <c r="J8" t="n">
        <v>299.79</v>
      </c>
      <c r="K8" t="n">
        <v>61.82</v>
      </c>
      <c r="L8" t="n">
        <v>2.5</v>
      </c>
      <c r="M8" t="n">
        <v>94</v>
      </c>
      <c r="N8" t="n">
        <v>85.47</v>
      </c>
      <c r="O8" t="n">
        <v>37208.42</v>
      </c>
      <c r="P8" t="n">
        <v>329.54</v>
      </c>
      <c r="Q8" t="n">
        <v>467.08</v>
      </c>
      <c r="R8" t="n">
        <v>139.92</v>
      </c>
      <c r="S8" t="n">
        <v>39.61</v>
      </c>
      <c r="T8" t="n">
        <v>44772.94</v>
      </c>
      <c r="U8" t="n">
        <v>0.28</v>
      </c>
      <c r="V8" t="n">
        <v>0.64</v>
      </c>
      <c r="W8" t="n">
        <v>2.78</v>
      </c>
      <c r="X8" t="n">
        <v>2.77</v>
      </c>
      <c r="Y8" t="n">
        <v>1</v>
      </c>
      <c r="Z8" t="n">
        <v>10</v>
      </c>
      <c r="AA8" t="n">
        <v>316.4966305482292</v>
      </c>
      <c r="AB8" t="n">
        <v>433.0446527619798</v>
      </c>
      <c r="AC8" t="n">
        <v>391.7154788843631</v>
      </c>
      <c r="AD8" t="n">
        <v>316496.6305482292</v>
      </c>
      <c r="AE8" t="n">
        <v>433044.6527619798</v>
      </c>
      <c r="AF8" t="n">
        <v>2.718915609504093e-06</v>
      </c>
      <c r="AG8" t="n">
        <v>11</v>
      </c>
      <c r="AH8" t="n">
        <v>391715.4788843631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3.9053</v>
      </c>
      <c r="E9" t="n">
        <v>25.61</v>
      </c>
      <c r="F9" t="n">
        <v>17.83</v>
      </c>
      <c r="G9" t="n">
        <v>12.44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324.44</v>
      </c>
      <c r="Q9" t="n">
        <v>467.12</v>
      </c>
      <c r="R9" t="n">
        <v>130.97</v>
      </c>
      <c r="S9" t="n">
        <v>39.61</v>
      </c>
      <c r="T9" t="n">
        <v>40348.12</v>
      </c>
      <c r="U9" t="n">
        <v>0.3</v>
      </c>
      <c r="V9" t="n">
        <v>0.65</v>
      </c>
      <c r="W9" t="n">
        <v>2.76</v>
      </c>
      <c r="X9" t="n">
        <v>2.5</v>
      </c>
      <c r="Y9" t="n">
        <v>1</v>
      </c>
      <c r="Z9" t="n">
        <v>10</v>
      </c>
      <c r="AA9" t="n">
        <v>298.0010713922641</v>
      </c>
      <c r="AB9" t="n">
        <v>407.7382127583063</v>
      </c>
      <c r="AC9" t="n">
        <v>368.8242499968286</v>
      </c>
      <c r="AD9" t="n">
        <v>298001.071392264</v>
      </c>
      <c r="AE9" t="n">
        <v>407738.2127583063</v>
      </c>
      <c r="AF9" t="n">
        <v>2.807334460459597e-06</v>
      </c>
      <c r="AG9" t="n">
        <v>10</v>
      </c>
      <c r="AH9" t="n">
        <v>368824.2499968286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4.0123</v>
      </c>
      <c r="E10" t="n">
        <v>24.92</v>
      </c>
      <c r="F10" t="n">
        <v>17.59</v>
      </c>
      <c r="G10" t="n">
        <v>13.53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319.97</v>
      </c>
      <c r="Q10" t="n">
        <v>467.16</v>
      </c>
      <c r="R10" t="n">
        <v>123.41</v>
      </c>
      <c r="S10" t="n">
        <v>39.61</v>
      </c>
      <c r="T10" t="n">
        <v>36608.09</v>
      </c>
      <c r="U10" t="n">
        <v>0.32</v>
      </c>
      <c r="V10" t="n">
        <v>0.66</v>
      </c>
      <c r="W10" t="n">
        <v>2.74</v>
      </c>
      <c r="X10" t="n">
        <v>2.26</v>
      </c>
      <c r="Y10" t="n">
        <v>1</v>
      </c>
      <c r="Z10" t="n">
        <v>10</v>
      </c>
      <c r="AA10" t="n">
        <v>289.2804262839392</v>
      </c>
      <c r="AB10" t="n">
        <v>395.8062413933869</v>
      </c>
      <c r="AC10" t="n">
        <v>358.03104923235</v>
      </c>
      <c r="AD10" t="n">
        <v>289280.4262839392</v>
      </c>
      <c r="AE10" t="n">
        <v>395806.2413933869</v>
      </c>
      <c r="AF10" t="n">
        <v>2.884251672266417e-06</v>
      </c>
      <c r="AG10" t="n">
        <v>10</v>
      </c>
      <c r="AH10" t="n">
        <v>358031.04923235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4.1137</v>
      </c>
      <c r="E11" t="n">
        <v>24.31</v>
      </c>
      <c r="F11" t="n">
        <v>17.37</v>
      </c>
      <c r="G11" t="n">
        <v>14.68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315.76</v>
      </c>
      <c r="Q11" t="n">
        <v>467.11</v>
      </c>
      <c r="R11" t="n">
        <v>115.9</v>
      </c>
      <c r="S11" t="n">
        <v>39.61</v>
      </c>
      <c r="T11" t="n">
        <v>32885.86</v>
      </c>
      <c r="U11" t="n">
        <v>0.34</v>
      </c>
      <c r="V11" t="n">
        <v>0.67</v>
      </c>
      <c r="W11" t="n">
        <v>2.73</v>
      </c>
      <c r="X11" t="n">
        <v>2.03</v>
      </c>
      <c r="Y11" t="n">
        <v>1</v>
      </c>
      <c r="Z11" t="n">
        <v>10</v>
      </c>
      <c r="AA11" t="n">
        <v>281.4568236982674</v>
      </c>
      <c r="AB11" t="n">
        <v>385.1016431826844</v>
      </c>
      <c r="AC11" t="n">
        <v>348.3480828508791</v>
      </c>
      <c r="AD11" t="n">
        <v>281456.8236982675</v>
      </c>
      <c r="AE11" t="n">
        <v>385101.6431826844</v>
      </c>
      <c r="AF11" t="n">
        <v>2.957143310371199e-06</v>
      </c>
      <c r="AG11" t="n">
        <v>10</v>
      </c>
      <c r="AH11" t="n">
        <v>348348.0828508791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4.1805</v>
      </c>
      <c r="E12" t="n">
        <v>23.92</v>
      </c>
      <c r="F12" t="n">
        <v>17.26</v>
      </c>
      <c r="G12" t="n">
        <v>15.69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313.53</v>
      </c>
      <c r="Q12" t="n">
        <v>467.15</v>
      </c>
      <c r="R12" t="n">
        <v>112.23</v>
      </c>
      <c r="S12" t="n">
        <v>39.61</v>
      </c>
      <c r="T12" t="n">
        <v>31075.77</v>
      </c>
      <c r="U12" t="n">
        <v>0.35</v>
      </c>
      <c r="V12" t="n">
        <v>0.68</v>
      </c>
      <c r="W12" t="n">
        <v>2.73</v>
      </c>
      <c r="X12" t="n">
        <v>1.92</v>
      </c>
      <c r="Y12" t="n">
        <v>1</v>
      </c>
      <c r="Z12" t="n">
        <v>10</v>
      </c>
      <c r="AA12" t="n">
        <v>276.855320357503</v>
      </c>
      <c r="AB12" t="n">
        <v>378.8056633078502</v>
      </c>
      <c r="AC12" t="n">
        <v>342.6529824588358</v>
      </c>
      <c r="AD12" t="n">
        <v>276855.320357503</v>
      </c>
      <c r="AE12" t="n">
        <v>378805.6633078502</v>
      </c>
      <c r="AF12" t="n">
        <v>3.005162653816952e-06</v>
      </c>
      <c r="AG12" t="n">
        <v>10</v>
      </c>
      <c r="AH12" t="n">
        <v>342652.9824588358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4.2604</v>
      </c>
      <c r="E13" t="n">
        <v>23.47</v>
      </c>
      <c r="F13" t="n">
        <v>17.09</v>
      </c>
      <c r="G13" t="n">
        <v>16.81</v>
      </c>
      <c r="H13" t="n">
        <v>0.22</v>
      </c>
      <c r="I13" t="n">
        <v>61</v>
      </c>
      <c r="J13" t="n">
        <v>302.43</v>
      </c>
      <c r="K13" t="n">
        <v>61.82</v>
      </c>
      <c r="L13" t="n">
        <v>3.75</v>
      </c>
      <c r="M13" t="n">
        <v>59</v>
      </c>
      <c r="N13" t="n">
        <v>86.86</v>
      </c>
      <c r="O13" t="n">
        <v>37533.94</v>
      </c>
      <c r="P13" t="n">
        <v>310.33</v>
      </c>
      <c r="Q13" t="n">
        <v>467.13</v>
      </c>
      <c r="R13" t="n">
        <v>107.14</v>
      </c>
      <c r="S13" t="n">
        <v>39.61</v>
      </c>
      <c r="T13" t="n">
        <v>28556.69</v>
      </c>
      <c r="U13" t="n">
        <v>0.37</v>
      </c>
      <c r="V13" t="n">
        <v>0.68</v>
      </c>
      <c r="W13" t="n">
        <v>2.71</v>
      </c>
      <c r="X13" t="n">
        <v>1.75</v>
      </c>
      <c r="Y13" t="n">
        <v>1</v>
      </c>
      <c r="Z13" t="n">
        <v>10</v>
      </c>
      <c r="AA13" t="n">
        <v>271.2053756917585</v>
      </c>
      <c r="AB13" t="n">
        <v>371.0751597582118</v>
      </c>
      <c r="AC13" t="n">
        <v>335.660267318145</v>
      </c>
      <c r="AD13" t="n">
        <v>271205.3756917585</v>
      </c>
      <c r="AE13" t="n">
        <v>371075.1597582118</v>
      </c>
      <c r="AF13" t="n">
        <v>3.06259896431569e-06</v>
      </c>
      <c r="AG13" t="n">
        <v>10</v>
      </c>
      <c r="AH13" t="n">
        <v>335660.267318145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4.3256</v>
      </c>
      <c r="E14" t="n">
        <v>23.12</v>
      </c>
      <c r="F14" t="n">
        <v>16.95</v>
      </c>
      <c r="G14" t="n">
        <v>17.85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307.75</v>
      </c>
      <c r="Q14" t="n">
        <v>467.1</v>
      </c>
      <c r="R14" t="n">
        <v>102.83</v>
      </c>
      <c r="S14" t="n">
        <v>39.61</v>
      </c>
      <c r="T14" t="n">
        <v>26419.01</v>
      </c>
      <c r="U14" t="n">
        <v>0.39</v>
      </c>
      <c r="V14" t="n">
        <v>0.6899999999999999</v>
      </c>
      <c r="W14" t="n">
        <v>2.7</v>
      </c>
      <c r="X14" t="n">
        <v>1.62</v>
      </c>
      <c r="Y14" t="n">
        <v>1</v>
      </c>
      <c r="Z14" t="n">
        <v>10</v>
      </c>
      <c r="AA14" t="n">
        <v>258.8840975869477</v>
      </c>
      <c r="AB14" t="n">
        <v>354.2166434787833</v>
      </c>
      <c r="AC14" t="n">
        <v>320.410704171349</v>
      </c>
      <c r="AD14" t="n">
        <v>258884.0975869477</v>
      </c>
      <c r="AE14" t="n">
        <v>354216.6434787833</v>
      </c>
      <c r="AF14" t="n">
        <v>3.109468143846575e-06</v>
      </c>
      <c r="AG14" t="n">
        <v>9</v>
      </c>
      <c r="AH14" t="n">
        <v>320410.704171349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4.3893</v>
      </c>
      <c r="E15" t="n">
        <v>22.78</v>
      </c>
      <c r="F15" t="n">
        <v>16.84</v>
      </c>
      <c r="G15" t="n">
        <v>19.07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305.66</v>
      </c>
      <c r="Q15" t="n">
        <v>467.18</v>
      </c>
      <c r="R15" t="n">
        <v>99.28</v>
      </c>
      <c r="S15" t="n">
        <v>39.61</v>
      </c>
      <c r="T15" t="n">
        <v>24665.08</v>
      </c>
      <c r="U15" t="n">
        <v>0.4</v>
      </c>
      <c r="V15" t="n">
        <v>0.6899999999999999</v>
      </c>
      <c r="W15" t="n">
        <v>2.69</v>
      </c>
      <c r="X15" t="n">
        <v>1.51</v>
      </c>
      <c r="Y15" t="n">
        <v>1</v>
      </c>
      <c r="Z15" t="n">
        <v>10</v>
      </c>
      <c r="AA15" t="n">
        <v>254.9339186602261</v>
      </c>
      <c r="AB15" t="n">
        <v>348.8118344014831</v>
      </c>
      <c r="AC15" t="n">
        <v>315.521722486794</v>
      </c>
      <c r="AD15" t="n">
        <v>254933.918660226</v>
      </c>
      <c r="AE15" t="n">
        <v>348811.8344014831</v>
      </c>
      <c r="AF15" t="n">
        <v>3.155259044707272e-06</v>
      </c>
      <c r="AG15" t="n">
        <v>9</v>
      </c>
      <c r="AH15" t="n">
        <v>315521.722486794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4.4389</v>
      </c>
      <c r="E16" t="n">
        <v>22.53</v>
      </c>
      <c r="F16" t="n">
        <v>16.75</v>
      </c>
      <c r="G16" t="n">
        <v>20.1</v>
      </c>
      <c r="H16" t="n">
        <v>0.26</v>
      </c>
      <c r="I16" t="n">
        <v>50</v>
      </c>
      <c r="J16" t="n">
        <v>304.03</v>
      </c>
      <c r="K16" t="n">
        <v>61.82</v>
      </c>
      <c r="L16" t="n">
        <v>4.5</v>
      </c>
      <c r="M16" t="n">
        <v>48</v>
      </c>
      <c r="N16" t="n">
        <v>87.7</v>
      </c>
      <c r="O16" t="n">
        <v>37730.68</v>
      </c>
      <c r="P16" t="n">
        <v>304</v>
      </c>
      <c r="Q16" t="n">
        <v>467.11</v>
      </c>
      <c r="R16" t="n">
        <v>96.23</v>
      </c>
      <c r="S16" t="n">
        <v>39.61</v>
      </c>
      <c r="T16" t="n">
        <v>23155.27</v>
      </c>
      <c r="U16" t="n">
        <v>0.41</v>
      </c>
      <c r="V16" t="n">
        <v>0.7</v>
      </c>
      <c r="W16" t="n">
        <v>2.69</v>
      </c>
      <c r="X16" t="n">
        <v>1.42</v>
      </c>
      <c r="Y16" t="n">
        <v>1</v>
      </c>
      <c r="Z16" t="n">
        <v>10</v>
      </c>
      <c r="AA16" t="n">
        <v>251.9152434507646</v>
      </c>
      <c r="AB16" t="n">
        <v>344.6815498053489</v>
      </c>
      <c r="AC16" t="n">
        <v>311.7856264556227</v>
      </c>
      <c r="AD16" t="n">
        <v>251915.2434507646</v>
      </c>
      <c r="AE16" t="n">
        <v>344681.5498053489</v>
      </c>
      <c r="AF16" t="n">
        <v>3.19091412606819e-06</v>
      </c>
      <c r="AG16" t="n">
        <v>9</v>
      </c>
      <c r="AH16" t="n">
        <v>311785.6264556227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4.4902</v>
      </c>
      <c r="E17" t="n">
        <v>22.27</v>
      </c>
      <c r="F17" t="n">
        <v>16.66</v>
      </c>
      <c r="G17" t="n">
        <v>21.27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302.17</v>
      </c>
      <c r="Q17" t="n">
        <v>467.2</v>
      </c>
      <c r="R17" t="n">
        <v>93.51000000000001</v>
      </c>
      <c r="S17" t="n">
        <v>39.61</v>
      </c>
      <c r="T17" t="n">
        <v>21813.06</v>
      </c>
      <c r="U17" t="n">
        <v>0.42</v>
      </c>
      <c r="V17" t="n">
        <v>0.7</v>
      </c>
      <c r="W17" t="n">
        <v>2.68</v>
      </c>
      <c r="X17" t="n">
        <v>1.33</v>
      </c>
      <c r="Y17" t="n">
        <v>1</v>
      </c>
      <c r="Z17" t="n">
        <v>10</v>
      </c>
      <c r="AA17" t="n">
        <v>248.8048655270496</v>
      </c>
      <c r="AB17" t="n">
        <v>340.4257935099347</v>
      </c>
      <c r="AC17" t="n">
        <v>307.9360335680499</v>
      </c>
      <c r="AD17" t="n">
        <v>248804.8655270496</v>
      </c>
      <c r="AE17" t="n">
        <v>340425.7935099347</v>
      </c>
      <c r="AF17" t="n">
        <v>3.227791256588656e-06</v>
      </c>
      <c r="AG17" t="n">
        <v>9</v>
      </c>
      <c r="AH17" t="n">
        <v>307936.03356805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4.5249</v>
      </c>
      <c r="E18" t="n">
        <v>22.1</v>
      </c>
      <c r="F18" t="n">
        <v>16.6</v>
      </c>
      <c r="G18" t="n">
        <v>22.14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300.98</v>
      </c>
      <c r="Q18" t="n">
        <v>467.18</v>
      </c>
      <c r="R18" t="n">
        <v>91.12</v>
      </c>
      <c r="S18" t="n">
        <v>39.61</v>
      </c>
      <c r="T18" t="n">
        <v>20626.7</v>
      </c>
      <c r="U18" t="n">
        <v>0.43</v>
      </c>
      <c r="V18" t="n">
        <v>0.7</v>
      </c>
      <c r="W18" t="n">
        <v>2.69</v>
      </c>
      <c r="X18" t="n">
        <v>1.27</v>
      </c>
      <c r="Y18" t="n">
        <v>1</v>
      </c>
      <c r="Z18" t="n">
        <v>10</v>
      </c>
      <c r="AA18" t="n">
        <v>246.7672334893915</v>
      </c>
      <c r="AB18" t="n">
        <v>337.637815462031</v>
      </c>
      <c r="AC18" t="n">
        <v>305.4141362320856</v>
      </c>
      <c r="AD18" t="n">
        <v>246767.2334893915</v>
      </c>
      <c r="AE18" t="n">
        <v>337637.8154620311</v>
      </c>
      <c r="AF18" t="n">
        <v>3.252735436492364e-06</v>
      </c>
      <c r="AG18" t="n">
        <v>9</v>
      </c>
      <c r="AH18" t="n">
        <v>305414.1362320856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4.5763</v>
      </c>
      <c r="E19" t="n">
        <v>21.85</v>
      </c>
      <c r="F19" t="n">
        <v>16.52</v>
      </c>
      <c r="G19" t="n">
        <v>23.6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299.44</v>
      </c>
      <c r="Q19" t="n">
        <v>467.07</v>
      </c>
      <c r="R19" t="n">
        <v>88.27</v>
      </c>
      <c r="S19" t="n">
        <v>39.61</v>
      </c>
      <c r="T19" t="n">
        <v>19217</v>
      </c>
      <c r="U19" t="n">
        <v>0.45</v>
      </c>
      <c r="V19" t="n">
        <v>0.71</v>
      </c>
      <c r="W19" t="n">
        <v>2.69</v>
      </c>
      <c r="X19" t="n">
        <v>1.19</v>
      </c>
      <c r="Y19" t="n">
        <v>1</v>
      </c>
      <c r="Z19" t="n">
        <v>10</v>
      </c>
      <c r="AA19" t="n">
        <v>243.930577828704</v>
      </c>
      <c r="AB19" t="n">
        <v>333.7565780426649</v>
      </c>
      <c r="AC19" t="n">
        <v>301.9033186646716</v>
      </c>
      <c r="AD19" t="n">
        <v>243930.577828704</v>
      </c>
      <c r="AE19" t="n">
        <v>333756.5780426649</v>
      </c>
      <c r="AF19" t="n">
        <v>3.289684452257509e-06</v>
      </c>
      <c r="AG19" t="n">
        <v>9</v>
      </c>
      <c r="AH19" t="n">
        <v>301903.3186646716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4.6086</v>
      </c>
      <c r="E20" t="n">
        <v>21.7</v>
      </c>
      <c r="F20" t="n">
        <v>16.48</v>
      </c>
      <c r="G20" t="n">
        <v>24.72</v>
      </c>
      <c r="H20" t="n">
        <v>0.32</v>
      </c>
      <c r="I20" t="n">
        <v>40</v>
      </c>
      <c r="J20" t="n">
        <v>306.17</v>
      </c>
      <c r="K20" t="n">
        <v>61.82</v>
      </c>
      <c r="L20" t="n">
        <v>5.5</v>
      </c>
      <c r="M20" t="n">
        <v>38</v>
      </c>
      <c r="N20" t="n">
        <v>88.84</v>
      </c>
      <c r="O20" t="n">
        <v>37994.72</v>
      </c>
      <c r="P20" t="n">
        <v>298.48</v>
      </c>
      <c r="Q20" t="n">
        <v>467.12</v>
      </c>
      <c r="R20" t="n">
        <v>87.2</v>
      </c>
      <c r="S20" t="n">
        <v>39.61</v>
      </c>
      <c r="T20" t="n">
        <v>18690.58</v>
      </c>
      <c r="U20" t="n">
        <v>0.45</v>
      </c>
      <c r="V20" t="n">
        <v>0.71</v>
      </c>
      <c r="W20" t="n">
        <v>2.68</v>
      </c>
      <c r="X20" t="n">
        <v>1.14</v>
      </c>
      <c r="Y20" t="n">
        <v>1</v>
      </c>
      <c r="Z20" t="n">
        <v>10</v>
      </c>
      <c r="AA20" t="n">
        <v>242.1926436763981</v>
      </c>
      <c r="AB20" t="n">
        <v>331.3786598632375</v>
      </c>
      <c r="AC20" t="n">
        <v>299.7523456588589</v>
      </c>
      <c r="AD20" t="n">
        <v>242192.6436763981</v>
      </c>
      <c r="AE20" t="n">
        <v>331378.6598632375</v>
      </c>
      <c r="AF20" t="n">
        <v>3.312903386288914e-06</v>
      </c>
      <c r="AG20" t="n">
        <v>9</v>
      </c>
      <c r="AH20" t="n">
        <v>299752.3456588589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4.6498</v>
      </c>
      <c r="E21" t="n">
        <v>21.51</v>
      </c>
      <c r="F21" t="n">
        <v>16.4</v>
      </c>
      <c r="G21" t="n">
        <v>25.89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296.71</v>
      </c>
      <c r="Q21" t="n">
        <v>467.14</v>
      </c>
      <c r="R21" t="n">
        <v>84.58</v>
      </c>
      <c r="S21" t="n">
        <v>39.61</v>
      </c>
      <c r="T21" t="n">
        <v>17391.19</v>
      </c>
      <c r="U21" t="n">
        <v>0.47</v>
      </c>
      <c r="V21" t="n">
        <v>0.71</v>
      </c>
      <c r="W21" t="n">
        <v>2.67</v>
      </c>
      <c r="X21" t="n">
        <v>1.06</v>
      </c>
      <c r="Y21" t="n">
        <v>1</v>
      </c>
      <c r="Z21" t="n">
        <v>10</v>
      </c>
      <c r="AA21" t="n">
        <v>239.704225447822</v>
      </c>
      <c r="AB21" t="n">
        <v>327.9738962616372</v>
      </c>
      <c r="AC21" t="n">
        <v>296.6725279167785</v>
      </c>
      <c r="AD21" t="n">
        <v>239704.225447822</v>
      </c>
      <c r="AE21" t="n">
        <v>327973.8962616372</v>
      </c>
      <c r="AF21" t="n">
        <v>3.342520107096774e-06</v>
      </c>
      <c r="AG21" t="n">
        <v>9</v>
      </c>
      <c r="AH21" t="n">
        <v>296672.5279167785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4.6666</v>
      </c>
      <c r="E22" t="n">
        <v>21.43</v>
      </c>
      <c r="F22" t="n">
        <v>16.38</v>
      </c>
      <c r="G22" t="n">
        <v>26.56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296.69</v>
      </c>
      <c r="Q22" t="n">
        <v>467.09</v>
      </c>
      <c r="R22" t="n">
        <v>83.7</v>
      </c>
      <c r="S22" t="n">
        <v>39.61</v>
      </c>
      <c r="T22" t="n">
        <v>16956.25</v>
      </c>
      <c r="U22" t="n">
        <v>0.47</v>
      </c>
      <c r="V22" t="n">
        <v>0.71</v>
      </c>
      <c r="W22" t="n">
        <v>2.67</v>
      </c>
      <c r="X22" t="n">
        <v>1.04</v>
      </c>
      <c r="Y22" t="n">
        <v>1</v>
      </c>
      <c r="Z22" t="n">
        <v>10</v>
      </c>
      <c r="AA22" t="n">
        <v>239.0757944076794</v>
      </c>
      <c r="AB22" t="n">
        <v>327.1140491880936</v>
      </c>
      <c r="AC22" t="n">
        <v>295.8947434411307</v>
      </c>
      <c r="AD22" t="n">
        <v>239075.7944076794</v>
      </c>
      <c r="AE22" t="n">
        <v>327114.0491880936</v>
      </c>
      <c r="AF22" t="n">
        <v>3.354596828202892e-06</v>
      </c>
      <c r="AG22" t="n">
        <v>9</v>
      </c>
      <c r="AH22" t="n">
        <v>295894.7434411307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4.7018</v>
      </c>
      <c r="E23" t="n">
        <v>21.27</v>
      </c>
      <c r="F23" t="n">
        <v>16.33</v>
      </c>
      <c r="G23" t="n">
        <v>27.99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295.38</v>
      </c>
      <c r="Q23" t="n">
        <v>467.07</v>
      </c>
      <c r="R23" t="n">
        <v>82.28</v>
      </c>
      <c r="S23" t="n">
        <v>39.61</v>
      </c>
      <c r="T23" t="n">
        <v>16256.48</v>
      </c>
      <c r="U23" t="n">
        <v>0.48</v>
      </c>
      <c r="V23" t="n">
        <v>0.71</v>
      </c>
      <c r="W23" t="n">
        <v>2.67</v>
      </c>
      <c r="X23" t="n">
        <v>0.99</v>
      </c>
      <c r="Y23" t="n">
        <v>1</v>
      </c>
      <c r="Z23" t="n">
        <v>10</v>
      </c>
      <c r="AA23" t="n">
        <v>237.1149940623287</v>
      </c>
      <c r="AB23" t="n">
        <v>324.4311956511801</v>
      </c>
      <c r="AC23" t="n">
        <v>293.4679376803708</v>
      </c>
      <c r="AD23" t="n">
        <v>237114.9940623287</v>
      </c>
      <c r="AE23" t="n">
        <v>324431.1956511801</v>
      </c>
      <c r="AF23" t="n">
        <v>3.379900434329996e-06</v>
      </c>
      <c r="AG23" t="n">
        <v>9</v>
      </c>
      <c r="AH23" t="n">
        <v>293467.9376803708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4.7258</v>
      </c>
      <c r="E24" t="n">
        <v>21.16</v>
      </c>
      <c r="F24" t="n">
        <v>16.27</v>
      </c>
      <c r="G24" t="n">
        <v>28.72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294.42</v>
      </c>
      <c r="Q24" t="n">
        <v>467.11</v>
      </c>
      <c r="R24" t="n">
        <v>80.58</v>
      </c>
      <c r="S24" t="n">
        <v>39.61</v>
      </c>
      <c r="T24" t="n">
        <v>15411.5</v>
      </c>
      <c r="U24" t="n">
        <v>0.49</v>
      </c>
      <c r="V24" t="n">
        <v>0.72</v>
      </c>
      <c r="W24" t="n">
        <v>2.66</v>
      </c>
      <c r="X24" t="n">
        <v>0.9399999999999999</v>
      </c>
      <c r="Y24" t="n">
        <v>1</v>
      </c>
      <c r="Z24" t="n">
        <v>10</v>
      </c>
      <c r="AA24" t="n">
        <v>235.740477116097</v>
      </c>
      <c r="AB24" t="n">
        <v>322.5505209259389</v>
      </c>
      <c r="AC24" t="n">
        <v>291.7667519113625</v>
      </c>
      <c r="AD24" t="n">
        <v>235740.477116097</v>
      </c>
      <c r="AE24" t="n">
        <v>322550.520925939</v>
      </c>
      <c r="AF24" t="n">
        <v>3.39715289305302e-06</v>
      </c>
      <c r="AG24" t="n">
        <v>9</v>
      </c>
      <c r="AH24" t="n">
        <v>291766.7519113625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4.7421</v>
      </c>
      <c r="E25" t="n">
        <v>21.09</v>
      </c>
      <c r="F25" t="n">
        <v>16.26</v>
      </c>
      <c r="G25" t="n">
        <v>29.56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293.75</v>
      </c>
      <c r="Q25" t="n">
        <v>467.1</v>
      </c>
      <c r="R25" t="n">
        <v>79.89</v>
      </c>
      <c r="S25" t="n">
        <v>39.61</v>
      </c>
      <c r="T25" t="n">
        <v>15072.66</v>
      </c>
      <c r="U25" t="n">
        <v>0.5</v>
      </c>
      <c r="V25" t="n">
        <v>0.72</v>
      </c>
      <c r="W25" t="n">
        <v>2.67</v>
      </c>
      <c r="X25" t="n">
        <v>0.92</v>
      </c>
      <c r="Y25" t="n">
        <v>1</v>
      </c>
      <c r="Z25" t="n">
        <v>10</v>
      </c>
      <c r="AA25" t="n">
        <v>234.8295455965301</v>
      </c>
      <c r="AB25" t="n">
        <v>321.3041442334059</v>
      </c>
      <c r="AC25" t="n">
        <v>290.6393276610636</v>
      </c>
      <c r="AD25" t="n">
        <v>234829.5455965301</v>
      </c>
      <c r="AE25" t="n">
        <v>321304.1442334059</v>
      </c>
      <c r="AF25" t="n">
        <v>3.408870187935742e-06</v>
      </c>
      <c r="AG25" t="n">
        <v>9</v>
      </c>
      <c r="AH25" t="n">
        <v>290639.3276610636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4.7773</v>
      </c>
      <c r="E26" t="n">
        <v>20.93</v>
      </c>
      <c r="F26" t="n">
        <v>16.21</v>
      </c>
      <c r="G26" t="n">
        <v>31.38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293.09</v>
      </c>
      <c r="Q26" t="n">
        <v>467.09</v>
      </c>
      <c r="R26" t="n">
        <v>78.36</v>
      </c>
      <c r="S26" t="n">
        <v>39.61</v>
      </c>
      <c r="T26" t="n">
        <v>14314.72</v>
      </c>
      <c r="U26" t="n">
        <v>0.51</v>
      </c>
      <c r="V26" t="n">
        <v>0.72</v>
      </c>
      <c r="W26" t="n">
        <v>2.67</v>
      </c>
      <c r="X26" t="n">
        <v>0.88</v>
      </c>
      <c r="Y26" t="n">
        <v>1</v>
      </c>
      <c r="Z26" t="n">
        <v>10</v>
      </c>
      <c r="AA26" t="n">
        <v>233.2601022411141</v>
      </c>
      <c r="AB26" t="n">
        <v>319.1567625955724</v>
      </c>
      <c r="AC26" t="n">
        <v>288.6968891128753</v>
      </c>
      <c r="AD26" t="n">
        <v>233260.1022411141</v>
      </c>
      <c r="AE26" t="n">
        <v>319156.7625955725</v>
      </c>
      <c r="AF26" t="n">
        <v>3.434173794062846e-06</v>
      </c>
      <c r="AG26" t="n">
        <v>9</v>
      </c>
      <c r="AH26" t="n">
        <v>288696.8891128753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4.7996</v>
      </c>
      <c r="E27" t="n">
        <v>20.84</v>
      </c>
      <c r="F27" t="n">
        <v>16.17</v>
      </c>
      <c r="G27" t="n">
        <v>32.34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292.14</v>
      </c>
      <c r="Q27" t="n">
        <v>467.08</v>
      </c>
      <c r="R27" t="n">
        <v>77.39</v>
      </c>
      <c r="S27" t="n">
        <v>39.61</v>
      </c>
      <c r="T27" t="n">
        <v>13835.66</v>
      </c>
      <c r="U27" t="n">
        <v>0.51</v>
      </c>
      <c r="V27" t="n">
        <v>0.72</v>
      </c>
      <c r="W27" t="n">
        <v>2.65</v>
      </c>
      <c r="X27" t="n">
        <v>0.84</v>
      </c>
      <c r="Y27" t="n">
        <v>1</v>
      </c>
      <c r="Z27" t="n">
        <v>10</v>
      </c>
      <c r="AA27" t="n">
        <v>232.0033330862446</v>
      </c>
      <c r="AB27" t="n">
        <v>317.4371955931389</v>
      </c>
      <c r="AC27" t="n">
        <v>287.141435171726</v>
      </c>
      <c r="AD27" t="n">
        <v>232003.3330862446</v>
      </c>
      <c r="AE27" t="n">
        <v>317437.1955931389</v>
      </c>
      <c r="AF27" t="n">
        <v>3.450204203626323e-06</v>
      </c>
      <c r="AG27" t="n">
        <v>9</v>
      </c>
      <c r="AH27" t="n">
        <v>287141.435171726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4.8202</v>
      </c>
      <c r="E28" t="n">
        <v>20.75</v>
      </c>
      <c r="F28" t="n">
        <v>16.14</v>
      </c>
      <c r="G28" t="n">
        <v>33.39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291.38</v>
      </c>
      <c r="Q28" t="n">
        <v>467.1</v>
      </c>
      <c r="R28" t="n">
        <v>76.2</v>
      </c>
      <c r="S28" t="n">
        <v>39.61</v>
      </c>
      <c r="T28" t="n">
        <v>13247.23</v>
      </c>
      <c r="U28" t="n">
        <v>0.52</v>
      </c>
      <c r="V28" t="n">
        <v>0.72</v>
      </c>
      <c r="W28" t="n">
        <v>2.65</v>
      </c>
      <c r="X28" t="n">
        <v>0.8</v>
      </c>
      <c r="Y28" t="n">
        <v>1</v>
      </c>
      <c r="Z28" t="n">
        <v>10</v>
      </c>
      <c r="AA28" t="n">
        <v>230.9170036527517</v>
      </c>
      <c r="AB28" t="n">
        <v>315.9508317367624</v>
      </c>
      <c r="AC28" t="n">
        <v>285.7969277956769</v>
      </c>
      <c r="AD28" t="n">
        <v>230917.0036527517</v>
      </c>
      <c r="AE28" t="n">
        <v>315950.8317367624</v>
      </c>
      <c r="AF28" t="n">
        <v>3.465012564030253e-06</v>
      </c>
      <c r="AG28" t="n">
        <v>9</v>
      </c>
      <c r="AH28" t="n">
        <v>285796.9277956769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4.8418</v>
      </c>
      <c r="E29" t="n">
        <v>20.65</v>
      </c>
      <c r="F29" t="n">
        <v>16.1</v>
      </c>
      <c r="G29" t="n">
        <v>34.5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290.7</v>
      </c>
      <c r="Q29" t="n">
        <v>467.09</v>
      </c>
      <c r="R29" t="n">
        <v>74.56999999999999</v>
      </c>
      <c r="S29" t="n">
        <v>39.61</v>
      </c>
      <c r="T29" t="n">
        <v>12434.67</v>
      </c>
      <c r="U29" t="n">
        <v>0.53</v>
      </c>
      <c r="V29" t="n">
        <v>0.72</v>
      </c>
      <c r="W29" t="n">
        <v>2.66</v>
      </c>
      <c r="X29" t="n">
        <v>0.77</v>
      </c>
      <c r="Y29" t="n">
        <v>1</v>
      </c>
      <c r="Z29" t="n">
        <v>10</v>
      </c>
      <c r="AA29" t="n">
        <v>221.9579099524841</v>
      </c>
      <c r="AB29" t="n">
        <v>303.6926044887436</v>
      </c>
      <c r="AC29" t="n">
        <v>274.7086085516751</v>
      </c>
      <c r="AD29" t="n">
        <v>221957.9099524841</v>
      </c>
      <c r="AE29" t="n">
        <v>303692.6044887436</v>
      </c>
      <c r="AF29" t="n">
        <v>3.480539776880976e-06</v>
      </c>
      <c r="AG29" t="n">
        <v>8</v>
      </c>
      <c r="AH29" t="n">
        <v>274708.6085516751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4.8604</v>
      </c>
      <c r="E30" t="n">
        <v>20.57</v>
      </c>
      <c r="F30" t="n">
        <v>16.08</v>
      </c>
      <c r="G30" t="n">
        <v>35.73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290.05</v>
      </c>
      <c r="Q30" t="n">
        <v>467.07</v>
      </c>
      <c r="R30" t="n">
        <v>74.29000000000001</v>
      </c>
      <c r="S30" t="n">
        <v>39.61</v>
      </c>
      <c r="T30" t="n">
        <v>12301.54</v>
      </c>
      <c r="U30" t="n">
        <v>0.53</v>
      </c>
      <c r="V30" t="n">
        <v>0.73</v>
      </c>
      <c r="W30" t="n">
        <v>2.65</v>
      </c>
      <c r="X30" t="n">
        <v>0.74</v>
      </c>
      <c r="Y30" t="n">
        <v>1</v>
      </c>
      <c r="Z30" t="n">
        <v>10</v>
      </c>
      <c r="AA30" t="n">
        <v>221.0168237655247</v>
      </c>
      <c r="AB30" t="n">
        <v>302.4049688499541</v>
      </c>
      <c r="AC30" t="n">
        <v>273.5438630510432</v>
      </c>
      <c r="AD30" t="n">
        <v>221016.8237655248</v>
      </c>
      <c r="AE30" t="n">
        <v>302404.9688499541</v>
      </c>
      <c r="AF30" t="n">
        <v>3.493910432391321e-06</v>
      </c>
      <c r="AG30" t="n">
        <v>8</v>
      </c>
      <c r="AH30" t="n">
        <v>273543.8630510432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4.8582</v>
      </c>
      <c r="E31" t="n">
        <v>20.58</v>
      </c>
      <c r="F31" t="n">
        <v>16.09</v>
      </c>
      <c r="G31" t="n">
        <v>35.75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25</v>
      </c>
      <c r="N31" t="n">
        <v>92.06999999999999</v>
      </c>
      <c r="O31" t="n">
        <v>38731.35</v>
      </c>
      <c r="P31" t="n">
        <v>290.2</v>
      </c>
      <c r="Q31" t="n">
        <v>467.11</v>
      </c>
      <c r="R31" t="n">
        <v>74.43000000000001</v>
      </c>
      <c r="S31" t="n">
        <v>39.61</v>
      </c>
      <c r="T31" t="n">
        <v>12371.97</v>
      </c>
      <c r="U31" t="n">
        <v>0.53</v>
      </c>
      <c r="V31" t="n">
        <v>0.73</v>
      </c>
      <c r="W31" t="n">
        <v>2.65</v>
      </c>
      <c r="X31" t="n">
        <v>0.75</v>
      </c>
      <c r="Y31" t="n">
        <v>1</v>
      </c>
      <c r="Z31" t="n">
        <v>10</v>
      </c>
      <c r="AA31" t="n">
        <v>221.1699389464937</v>
      </c>
      <c r="AB31" t="n">
        <v>302.6144677955208</v>
      </c>
      <c r="AC31" t="n">
        <v>273.7333677112787</v>
      </c>
      <c r="AD31" t="n">
        <v>221169.9389464937</v>
      </c>
      <c r="AE31" t="n">
        <v>302614.4677955208</v>
      </c>
      <c r="AF31" t="n">
        <v>3.492328957008377e-06</v>
      </c>
      <c r="AG31" t="n">
        <v>8</v>
      </c>
      <c r="AH31" t="n">
        <v>273733.3677112787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4.8804</v>
      </c>
      <c r="E32" t="n">
        <v>20.49</v>
      </c>
      <c r="F32" t="n">
        <v>16.05</v>
      </c>
      <c r="G32" t="n">
        <v>37.04</v>
      </c>
      <c r="H32" t="n">
        <v>0.48</v>
      </c>
      <c r="I32" t="n">
        <v>26</v>
      </c>
      <c r="J32" t="n">
        <v>312.69</v>
      </c>
      <c r="K32" t="n">
        <v>61.82</v>
      </c>
      <c r="L32" t="n">
        <v>8.5</v>
      </c>
      <c r="M32" t="n">
        <v>24</v>
      </c>
      <c r="N32" t="n">
        <v>92.37</v>
      </c>
      <c r="O32" t="n">
        <v>38799.09</v>
      </c>
      <c r="P32" t="n">
        <v>289.56</v>
      </c>
      <c r="Q32" t="n">
        <v>467.11</v>
      </c>
      <c r="R32" t="n">
        <v>73.03</v>
      </c>
      <c r="S32" t="n">
        <v>39.61</v>
      </c>
      <c r="T32" t="n">
        <v>11675.05</v>
      </c>
      <c r="U32" t="n">
        <v>0.54</v>
      </c>
      <c r="V32" t="n">
        <v>0.73</v>
      </c>
      <c r="W32" t="n">
        <v>2.66</v>
      </c>
      <c r="X32" t="n">
        <v>0.71</v>
      </c>
      <c r="Y32" t="n">
        <v>1</v>
      </c>
      <c r="Z32" t="n">
        <v>10</v>
      </c>
      <c r="AA32" t="n">
        <v>220.1100467499301</v>
      </c>
      <c r="AB32" t="n">
        <v>301.1642765330395</v>
      </c>
      <c r="AC32" t="n">
        <v>272.4215806675321</v>
      </c>
      <c r="AD32" t="n">
        <v>220110.0467499301</v>
      </c>
      <c r="AE32" t="n">
        <v>301164.2765330395</v>
      </c>
      <c r="AF32" t="n">
        <v>3.508287481327175e-06</v>
      </c>
      <c r="AG32" t="n">
        <v>8</v>
      </c>
      <c r="AH32" t="n">
        <v>272421.580667532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4.8987</v>
      </c>
      <c r="E33" t="n">
        <v>20.41</v>
      </c>
      <c r="F33" t="n">
        <v>16.03</v>
      </c>
      <c r="G33" t="n">
        <v>38.47</v>
      </c>
      <c r="H33" t="n">
        <v>0.5</v>
      </c>
      <c r="I33" t="n">
        <v>25</v>
      </c>
      <c r="J33" t="n">
        <v>313.24</v>
      </c>
      <c r="K33" t="n">
        <v>61.82</v>
      </c>
      <c r="L33" t="n">
        <v>8.75</v>
      </c>
      <c r="M33" t="n">
        <v>23</v>
      </c>
      <c r="N33" t="n">
        <v>92.67</v>
      </c>
      <c r="O33" t="n">
        <v>38866.96</v>
      </c>
      <c r="P33" t="n">
        <v>288.79</v>
      </c>
      <c r="Q33" t="n">
        <v>467.09</v>
      </c>
      <c r="R33" t="n">
        <v>72.36</v>
      </c>
      <c r="S33" t="n">
        <v>39.61</v>
      </c>
      <c r="T33" t="n">
        <v>11344</v>
      </c>
      <c r="U33" t="n">
        <v>0.55</v>
      </c>
      <c r="V33" t="n">
        <v>0.73</v>
      </c>
      <c r="W33" t="n">
        <v>2.65</v>
      </c>
      <c r="X33" t="n">
        <v>0.6899999999999999</v>
      </c>
      <c r="Y33" t="n">
        <v>1</v>
      </c>
      <c r="Z33" t="n">
        <v>10</v>
      </c>
      <c r="AA33" t="n">
        <v>219.133615256232</v>
      </c>
      <c r="AB33" t="n">
        <v>299.8282798862451</v>
      </c>
      <c r="AC33" t="n">
        <v>271.2130896656242</v>
      </c>
      <c r="AD33" t="n">
        <v>219133.615256232</v>
      </c>
      <c r="AE33" t="n">
        <v>299828.2798862451</v>
      </c>
      <c r="AF33" t="n">
        <v>3.521442481103481e-06</v>
      </c>
      <c r="AG33" t="n">
        <v>8</v>
      </c>
      <c r="AH33" t="n">
        <v>271213.0896656242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4.9232</v>
      </c>
      <c r="E34" t="n">
        <v>20.31</v>
      </c>
      <c r="F34" t="n">
        <v>15.98</v>
      </c>
      <c r="G34" t="n">
        <v>39.95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287.99</v>
      </c>
      <c r="Q34" t="n">
        <v>467.1</v>
      </c>
      <c r="R34" t="n">
        <v>71.09</v>
      </c>
      <c r="S34" t="n">
        <v>39.61</v>
      </c>
      <c r="T34" t="n">
        <v>10717.88</v>
      </c>
      <c r="U34" t="n">
        <v>0.5600000000000001</v>
      </c>
      <c r="V34" t="n">
        <v>0.73</v>
      </c>
      <c r="W34" t="n">
        <v>2.64</v>
      </c>
      <c r="X34" t="n">
        <v>0.65</v>
      </c>
      <c r="Y34" t="n">
        <v>1</v>
      </c>
      <c r="Z34" t="n">
        <v>10</v>
      </c>
      <c r="AA34" t="n">
        <v>217.9338141642157</v>
      </c>
      <c r="AB34" t="n">
        <v>298.1866591006608</v>
      </c>
      <c r="AC34" t="n">
        <v>269.7281428637863</v>
      </c>
      <c r="AD34" t="n">
        <v>217933.8141642157</v>
      </c>
      <c r="AE34" t="n">
        <v>298186.6591006608</v>
      </c>
      <c r="AF34" t="n">
        <v>3.539054366049903e-06</v>
      </c>
      <c r="AG34" t="n">
        <v>8</v>
      </c>
      <c r="AH34" t="n">
        <v>269728.1428637863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4.9215</v>
      </c>
      <c r="E35" t="n">
        <v>20.32</v>
      </c>
      <c r="F35" t="n">
        <v>15.99</v>
      </c>
      <c r="G35" t="n">
        <v>39.97</v>
      </c>
      <c r="H35" t="n">
        <v>0.52</v>
      </c>
      <c r="I35" t="n">
        <v>24</v>
      </c>
      <c r="J35" t="n">
        <v>314.34</v>
      </c>
      <c r="K35" t="n">
        <v>61.82</v>
      </c>
      <c r="L35" t="n">
        <v>9.25</v>
      </c>
      <c r="M35" t="n">
        <v>22</v>
      </c>
      <c r="N35" t="n">
        <v>93.27</v>
      </c>
      <c r="O35" t="n">
        <v>39003.11</v>
      </c>
      <c r="P35" t="n">
        <v>287.9</v>
      </c>
      <c r="Q35" t="n">
        <v>467.07</v>
      </c>
      <c r="R35" t="n">
        <v>71.31999999999999</v>
      </c>
      <c r="S35" t="n">
        <v>39.61</v>
      </c>
      <c r="T35" t="n">
        <v>10833.23</v>
      </c>
      <c r="U35" t="n">
        <v>0.5600000000000001</v>
      </c>
      <c r="V35" t="n">
        <v>0.73</v>
      </c>
      <c r="W35" t="n">
        <v>2.65</v>
      </c>
      <c r="X35" t="n">
        <v>0.66</v>
      </c>
      <c r="Y35" t="n">
        <v>1</v>
      </c>
      <c r="Z35" t="n">
        <v>10</v>
      </c>
      <c r="AA35" t="n">
        <v>217.9500485685431</v>
      </c>
      <c r="AB35" t="n">
        <v>298.208871728873</v>
      </c>
      <c r="AC35" t="n">
        <v>269.7482355499375</v>
      </c>
      <c r="AD35" t="n">
        <v>217950.0485685431</v>
      </c>
      <c r="AE35" t="n">
        <v>298208.8717288729</v>
      </c>
      <c r="AF35" t="n">
        <v>3.537832316890355e-06</v>
      </c>
      <c r="AG35" t="n">
        <v>8</v>
      </c>
      <c r="AH35" t="n">
        <v>269748.2355499375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4.9387</v>
      </c>
      <c r="E36" t="n">
        <v>20.25</v>
      </c>
      <c r="F36" t="n">
        <v>15.97</v>
      </c>
      <c r="G36" t="n">
        <v>41.67</v>
      </c>
      <c r="H36" t="n">
        <v>0.54</v>
      </c>
      <c r="I36" t="n">
        <v>23</v>
      </c>
      <c r="J36" t="n">
        <v>314.9</v>
      </c>
      <c r="K36" t="n">
        <v>61.82</v>
      </c>
      <c r="L36" t="n">
        <v>9.5</v>
      </c>
      <c r="M36" t="n">
        <v>21</v>
      </c>
      <c r="N36" t="n">
        <v>93.56999999999999</v>
      </c>
      <c r="O36" t="n">
        <v>39071.38</v>
      </c>
      <c r="P36" t="n">
        <v>287.76</v>
      </c>
      <c r="Q36" t="n">
        <v>467.11</v>
      </c>
      <c r="R36" t="n">
        <v>70.70999999999999</v>
      </c>
      <c r="S36" t="n">
        <v>39.61</v>
      </c>
      <c r="T36" t="n">
        <v>10531.24</v>
      </c>
      <c r="U36" t="n">
        <v>0.5600000000000001</v>
      </c>
      <c r="V36" t="n">
        <v>0.73</v>
      </c>
      <c r="W36" t="n">
        <v>2.65</v>
      </c>
      <c r="X36" t="n">
        <v>0.64</v>
      </c>
      <c r="Y36" t="n">
        <v>1</v>
      </c>
      <c r="Z36" t="n">
        <v>10</v>
      </c>
      <c r="AA36" t="n">
        <v>217.3322357097838</v>
      </c>
      <c r="AB36" t="n">
        <v>297.3635529195393</v>
      </c>
      <c r="AC36" t="n">
        <v>268.9835927813539</v>
      </c>
      <c r="AD36" t="n">
        <v>217332.2357097839</v>
      </c>
      <c r="AE36" t="n">
        <v>297363.5529195393</v>
      </c>
      <c r="AF36" t="n">
        <v>3.55019657897519e-06</v>
      </c>
      <c r="AG36" t="n">
        <v>8</v>
      </c>
      <c r="AH36" t="n">
        <v>268983.5927813539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4.94</v>
      </c>
      <c r="E37" t="n">
        <v>20.24</v>
      </c>
      <c r="F37" t="n">
        <v>15.97</v>
      </c>
      <c r="G37" t="n">
        <v>41.66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287.43</v>
      </c>
      <c r="Q37" t="n">
        <v>467.15</v>
      </c>
      <c r="R37" t="n">
        <v>70.47</v>
      </c>
      <c r="S37" t="n">
        <v>39.61</v>
      </c>
      <c r="T37" t="n">
        <v>10409.94</v>
      </c>
      <c r="U37" t="n">
        <v>0.5600000000000001</v>
      </c>
      <c r="V37" t="n">
        <v>0.73</v>
      </c>
      <c r="W37" t="n">
        <v>2.65</v>
      </c>
      <c r="X37" t="n">
        <v>0.63</v>
      </c>
      <c r="Y37" t="n">
        <v>1</v>
      </c>
      <c r="Z37" t="n">
        <v>10</v>
      </c>
      <c r="AA37" t="n">
        <v>217.1304515842068</v>
      </c>
      <c r="AB37" t="n">
        <v>297.0874629768376</v>
      </c>
      <c r="AC37" t="n">
        <v>268.733852475289</v>
      </c>
      <c r="AD37" t="n">
        <v>217130.4515842068</v>
      </c>
      <c r="AE37" t="n">
        <v>297087.4629768376</v>
      </c>
      <c r="AF37" t="n">
        <v>3.551131087156021e-06</v>
      </c>
      <c r="AG37" t="n">
        <v>8</v>
      </c>
      <c r="AH37" t="n">
        <v>268733.852475289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4.9593</v>
      </c>
      <c r="E38" t="n">
        <v>20.16</v>
      </c>
      <c r="F38" t="n">
        <v>15.94</v>
      </c>
      <c r="G38" t="n">
        <v>43.49</v>
      </c>
      <c r="H38" t="n">
        <v>0.5600000000000001</v>
      </c>
      <c r="I38" t="n">
        <v>22</v>
      </c>
      <c r="J38" t="n">
        <v>316.01</v>
      </c>
      <c r="K38" t="n">
        <v>61.82</v>
      </c>
      <c r="L38" t="n">
        <v>10</v>
      </c>
      <c r="M38" t="n">
        <v>20</v>
      </c>
      <c r="N38" t="n">
        <v>94.18000000000001</v>
      </c>
      <c r="O38" t="n">
        <v>39208.35</v>
      </c>
      <c r="P38" t="n">
        <v>287.07</v>
      </c>
      <c r="Q38" t="n">
        <v>467.09</v>
      </c>
      <c r="R38" t="n">
        <v>69.73999999999999</v>
      </c>
      <c r="S38" t="n">
        <v>39.61</v>
      </c>
      <c r="T38" t="n">
        <v>10053.09</v>
      </c>
      <c r="U38" t="n">
        <v>0.57</v>
      </c>
      <c r="V38" t="n">
        <v>0.73</v>
      </c>
      <c r="W38" t="n">
        <v>2.65</v>
      </c>
      <c r="X38" t="n">
        <v>0.61</v>
      </c>
      <c r="Y38" t="n">
        <v>1</v>
      </c>
      <c r="Z38" t="n">
        <v>10</v>
      </c>
      <c r="AA38" t="n">
        <v>216.3387161588912</v>
      </c>
      <c r="AB38" t="n">
        <v>296.0041756390195</v>
      </c>
      <c r="AC38" t="n">
        <v>267.7539525605885</v>
      </c>
      <c r="AD38" t="n">
        <v>216338.7161588912</v>
      </c>
      <c r="AE38" t="n">
        <v>296004.1756390195</v>
      </c>
      <c r="AF38" t="n">
        <v>3.56500493937912e-06</v>
      </c>
      <c r="AG38" t="n">
        <v>8</v>
      </c>
      <c r="AH38" t="n">
        <v>267753.9525605885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4.9826</v>
      </c>
      <c r="E39" t="n">
        <v>20.07</v>
      </c>
      <c r="F39" t="n">
        <v>15.91</v>
      </c>
      <c r="G39" t="n">
        <v>45.45</v>
      </c>
      <c r="H39" t="n">
        <v>0.58</v>
      </c>
      <c r="I39" t="n">
        <v>21</v>
      </c>
      <c r="J39" t="n">
        <v>316.56</v>
      </c>
      <c r="K39" t="n">
        <v>61.82</v>
      </c>
      <c r="L39" t="n">
        <v>10.25</v>
      </c>
      <c r="M39" t="n">
        <v>19</v>
      </c>
      <c r="N39" t="n">
        <v>94.48999999999999</v>
      </c>
      <c r="O39" t="n">
        <v>39277.04</v>
      </c>
      <c r="P39" t="n">
        <v>285.97</v>
      </c>
      <c r="Q39" t="n">
        <v>467.09</v>
      </c>
      <c r="R39" t="n">
        <v>68.66</v>
      </c>
      <c r="S39" t="n">
        <v>39.61</v>
      </c>
      <c r="T39" t="n">
        <v>9516.92</v>
      </c>
      <c r="U39" t="n">
        <v>0.58</v>
      </c>
      <c r="V39" t="n">
        <v>0.73</v>
      </c>
      <c r="W39" t="n">
        <v>2.64</v>
      </c>
      <c r="X39" t="n">
        <v>0.57</v>
      </c>
      <c r="Y39" t="n">
        <v>1</v>
      </c>
      <c r="Z39" t="n">
        <v>10</v>
      </c>
      <c r="AA39" t="n">
        <v>215.0726584554829</v>
      </c>
      <c r="AB39" t="n">
        <v>294.2718996346932</v>
      </c>
      <c r="AC39" t="n">
        <v>266.18700254685</v>
      </c>
      <c r="AD39" t="n">
        <v>215072.6584554829</v>
      </c>
      <c r="AE39" t="n">
        <v>294271.8996346932</v>
      </c>
      <c r="AF39" t="n">
        <v>3.58175420138939e-06</v>
      </c>
      <c r="AG39" t="n">
        <v>8</v>
      </c>
      <c r="AH39" t="n">
        <v>266187.00254685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4.9834</v>
      </c>
      <c r="E40" t="n">
        <v>20.07</v>
      </c>
      <c r="F40" t="n">
        <v>15.9</v>
      </c>
      <c r="G40" t="n">
        <v>45.44</v>
      </c>
      <c r="H40" t="n">
        <v>0.59</v>
      </c>
      <c r="I40" t="n">
        <v>21</v>
      </c>
      <c r="J40" t="n">
        <v>317.12</v>
      </c>
      <c r="K40" t="n">
        <v>61.82</v>
      </c>
      <c r="L40" t="n">
        <v>10.5</v>
      </c>
      <c r="M40" t="n">
        <v>19</v>
      </c>
      <c r="N40" t="n">
        <v>94.8</v>
      </c>
      <c r="O40" t="n">
        <v>39345.87</v>
      </c>
      <c r="P40" t="n">
        <v>285.83</v>
      </c>
      <c r="Q40" t="n">
        <v>467.07</v>
      </c>
      <c r="R40" t="n">
        <v>68.44</v>
      </c>
      <c r="S40" t="n">
        <v>39.61</v>
      </c>
      <c r="T40" t="n">
        <v>9408.23</v>
      </c>
      <c r="U40" t="n">
        <v>0.58</v>
      </c>
      <c r="V40" t="n">
        <v>0.73</v>
      </c>
      <c r="W40" t="n">
        <v>2.64</v>
      </c>
      <c r="X40" t="n">
        <v>0.57</v>
      </c>
      <c r="Y40" t="n">
        <v>1</v>
      </c>
      <c r="Z40" t="n">
        <v>10</v>
      </c>
      <c r="AA40" t="n">
        <v>214.9731635795248</v>
      </c>
      <c r="AB40" t="n">
        <v>294.1357663560033</v>
      </c>
      <c r="AC40" t="n">
        <v>266.0638616372139</v>
      </c>
      <c r="AD40" t="n">
        <v>214973.1635795248</v>
      </c>
      <c r="AE40" t="n">
        <v>294135.7663560034</v>
      </c>
      <c r="AF40" t="n">
        <v>3.582329283346824e-06</v>
      </c>
      <c r="AG40" t="n">
        <v>8</v>
      </c>
      <c r="AH40" t="n">
        <v>266063.8616372139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5.0038</v>
      </c>
      <c r="E41" t="n">
        <v>19.98</v>
      </c>
      <c r="F41" t="n">
        <v>15.88</v>
      </c>
      <c r="G41" t="n">
        <v>47.63</v>
      </c>
      <c r="H41" t="n">
        <v>0.6</v>
      </c>
      <c r="I41" t="n">
        <v>20</v>
      </c>
      <c r="J41" t="n">
        <v>317.68</v>
      </c>
      <c r="K41" t="n">
        <v>61.82</v>
      </c>
      <c r="L41" t="n">
        <v>10.75</v>
      </c>
      <c r="M41" t="n">
        <v>18</v>
      </c>
      <c r="N41" t="n">
        <v>95.11</v>
      </c>
      <c r="O41" t="n">
        <v>39414.84</v>
      </c>
      <c r="P41" t="n">
        <v>284.97</v>
      </c>
      <c r="Q41" t="n">
        <v>467.07</v>
      </c>
      <c r="R41" t="n">
        <v>67.52</v>
      </c>
      <c r="S41" t="n">
        <v>39.61</v>
      </c>
      <c r="T41" t="n">
        <v>8951.610000000001</v>
      </c>
      <c r="U41" t="n">
        <v>0.59</v>
      </c>
      <c r="V41" t="n">
        <v>0.73</v>
      </c>
      <c r="W41" t="n">
        <v>2.64</v>
      </c>
      <c r="X41" t="n">
        <v>0.54</v>
      </c>
      <c r="Y41" t="n">
        <v>1</v>
      </c>
      <c r="Z41" t="n">
        <v>10</v>
      </c>
      <c r="AA41" t="n">
        <v>213.929381645535</v>
      </c>
      <c r="AB41" t="n">
        <v>292.7076178655101</v>
      </c>
      <c r="AC41" t="n">
        <v>264.772013634234</v>
      </c>
      <c r="AD41" t="n">
        <v>213929.381645535</v>
      </c>
      <c r="AE41" t="n">
        <v>292707.6178655102</v>
      </c>
      <c r="AF41" t="n">
        <v>3.596993873261396e-06</v>
      </c>
      <c r="AG41" t="n">
        <v>8</v>
      </c>
      <c r="AH41" t="n">
        <v>264772.013634234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5.0044</v>
      </c>
      <c r="E42" t="n">
        <v>19.98</v>
      </c>
      <c r="F42" t="n">
        <v>15.87</v>
      </c>
      <c r="G42" t="n">
        <v>47.62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285.51</v>
      </c>
      <c r="Q42" t="n">
        <v>467.09</v>
      </c>
      <c r="R42" t="n">
        <v>67.48</v>
      </c>
      <c r="S42" t="n">
        <v>39.61</v>
      </c>
      <c r="T42" t="n">
        <v>8932.950000000001</v>
      </c>
      <c r="U42" t="n">
        <v>0.59</v>
      </c>
      <c r="V42" t="n">
        <v>0.73</v>
      </c>
      <c r="W42" t="n">
        <v>2.64</v>
      </c>
      <c r="X42" t="n">
        <v>0.54</v>
      </c>
      <c r="Y42" t="n">
        <v>1</v>
      </c>
      <c r="Z42" t="n">
        <v>10</v>
      </c>
      <c r="AA42" t="n">
        <v>214.1651052330415</v>
      </c>
      <c r="AB42" t="n">
        <v>293.0301452773271</v>
      </c>
      <c r="AC42" t="n">
        <v>265.0637594825373</v>
      </c>
      <c r="AD42" t="n">
        <v>214165.1052330415</v>
      </c>
      <c r="AE42" t="n">
        <v>293030.145277327</v>
      </c>
      <c r="AF42" t="n">
        <v>3.597425184729472e-06</v>
      </c>
      <c r="AG42" t="n">
        <v>8</v>
      </c>
      <c r="AH42" t="n">
        <v>265063.7594825373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5.0016</v>
      </c>
      <c r="E43" t="n">
        <v>19.99</v>
      </c>
      <c r="F43" t="n">
        <v>15.89</v>
      </c>
      <c r="G43" t="n">
        <v>47.66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285.35</v>
      </c>
      <c r="Q43" t="n">
        <v>467.09</v>
      </c>
      <c r="R43" t="n">
        <v>68.11</v>
      </c>
      <c r="S43" t="n">
        <v>39.61</v>
      </c>
      <c r="T43" t="n">
        <v>9246.98</v>
      </c>
      <c r="U43" t="n">
        <v>0.58</v>
      </c>
      <c r="V43" t="n">
        <v>0.73</v>
      </c>
      <c r="W43" t="n">
        <v>2.64</v>
      </c>
      <c r="X43" t="n">
        <v>0.55</v>
      </c>
      <c r="Y43" t="n">
        <v>1</v>
      </c>
      <c r="Z43" t="n">
        <v>10</v>
      </c>
      <c r="AA43" t="n">
        <v>214.186211639432</v>
      </c>
      <c r="AB43" t="n">
        <v>293.0590239936994</v>
      </c>
      <c r="AC43" t="n">
        <v>265.0898820547507</v>
      </c>
      <c r="AD43" t="n">
        <v>214186.211639432</v>
      </c>
      <c r="AE43" t="n">
        <v>293059.0239936995</v>
      </c>
      <c r="AF43" t="n">
        <v>3.595412397878452e-06</v>
      </c>
      <c r="AG43" t="n">
        <v>8</v>
      </c>
      <c r="AH43" t="n">
        <v>265089.8820547506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5.0206</v>
      </c>
      <c r="E44" t="n">
        <v>19.92</v>
      </c>
      <c r="F44" t="n">
        <v>15.87</v>
      </c>
      <c r="G44" t="n">
        <v>50.1</v>
      </c>
      <c r="H44" t="n">
        <v>0.64</v>
      </c>
      <c r="I44" t="n">
        <v>19</v>
      </c>
      <c r="J44" t="n">
        <v>319.36</v>
      </c>
      <c r="K44" t="n">
        <v>61.82</v>
      </c>
      <c r="L44" t="n">
        <v>11.5</v>
      </c>
      <c r="M44" t="n">
        <v>17</v>
      </c>
      <c r="N44" t="n">
        <v>96.04000000000001</v>
      </c>
      <c r="O44" t="n">
        <v>39622.59</v>
      </c>
      <c r="P44" t="n">
        <v>285.15</v>
      </c>
      <c r="Q44" t="n">
        <v>467.08</v>
      </c>
      <c r="R44" t="n">
        <v>67.3</v>
      </c>
      <c r="S44" t="n">
        <v>39.61</v>
      </c>
      <c r="T44" t="n">
        <v>8847.32</v>
      </c>
      <c r="U44" t="n">
        <v>0.59</v>
      </c>
      <c r="V44" t="n">
        <v>0.74</v>
      </c>
      <c r="W44" t="n">
        <v>2.64</v>
      </c>
      <c r="X44" t="n">
        <v>0.53</v>
      </c>
      <c r="Y44" t="n">
        <v>1</v>
      </c>
      <c r="Z44" t="n">
        <v>10</v>
      </c>
      <c r="AA44" t="n">
        <v>213.5088070185057</v>
      </c>
      <c r="AB44" t="n">
        <v>292.1321691063659</v>
      </c>
      <c r="AC44" t="n">
        <v>264.2514848970148</v>
      </c>
      <c r="AD44" t="n">
        <v>213508.8070185057</v>
      </c>
      <c r="AE44" t="n">
        <v>292132.1691063659</v>
      </c>
      <c r="AF44" t="n">
        <v>3.609070594367513e-06</v>
      </c>
      <c r="AG44" t="n">
        <v>8</v>
      </c>
      <c r="AH44" t="n">
        <v>264251.4848970149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5.0264</v>
      </c>
      <c r="E45" t="n">
        <v>19.9</v>
      </c>
      <c r="F45" t="n">
        <v>15.84</v>
      </c>
      <c r="G45" t="n">
        <v>50.03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284.54</v>
      </c>
      <c r="Q45" t="n">
        <v>467.08</v>
      </c>
      <c r="R45" t="n">
        <v>66.58</v>
      </c>
      <c r="S45" t="n">
        <v>39.61</v>
      </c>
      <c r="T45" t="n">
        <v>8487.98</v>
      </c>
      <c r="U45" t="n">
        <v>0.59</v>
      </c>
      <c r="V45" t="n">
        <v>0.74</v>
      </c>
      <c r="W45" t="n">
        <v>2.64</v>
      </c>
      <c r="X45" t="n">
        <v>0.51</v>
      </c>
      <c r="Y45" t="n">
        <v>1</v>
      </c>
      <c r="Z45" t="n">
        <v>10</v>
      </c>
      <c r="AA45" t="n">
        <v>213.0214144567211</v>
      </c>
      <c r="AB45" t="n">
        <v>291.4652971010904</v>
      </c>
      <c r="AC45" t="n">
        <v>263.6482582199619</v>
      </c>
      <c r="AD45" t="n">
        <v>213021.4144567211</v>
      </c>
      <c r="AE45" t="n">
        <v>291465.2971010904</v>
      </c>
      <c r="AF45" t="n">
        <v>3.613239938558911e-06</v>
      </c>
      <c r="AG45" t="n">
        <v>8</v>
      </c>
      <c r="AH45" t="n">
        <v>263648.2582199619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5.0468</v>
      </c>
      <c r="E46" t="n">
        <v>19.81</v>
      </c>
      <c r="F46" t="n">
        <v>15.82</v>
      </c>
      <c r="G46" t="n">
        <v>52.72</v>
      </c>
      <c r="H46" t="n">
        <v>0.67</v>
      </c>
      <c r="I46" t="n">
        <v>18</v>
      </c>
      <c r="J46" t="n">
        <v>320.49</v>
      </c>
      <c r="K46" t="n">
        <v>61.82</v>
      </c>
      <c r="L46" t="n">
        <v>12</v>
      </c>
      <c r="M46" t="n">
        <v>16</v>
      </c>
      <c r="N46" t="n">
        <v>96.67</v>
      </c>
      <c r="O46" t="n">
        <v>39761.81</v>
      </c>
      <c r="P46" t="n">
        <v>284.08</v>
      </c>
      <c r="Q46" t="n">
        <v>467.1</v>
      </c>
      <c r="R46" t="n">
        <v>65.72</v>
      </c>
      <c r="S46" t="n">
        <v>39.61</v>
      </c>
      <c r="T46" t="n">
        <v>8063.32</v>
      </c>
      <c r="U46" t="n">
        <v>0.6</v>
      </c>
      <c r="V46" t="n">
        <v>0.74</v>
      </c>
      <c r="W46" t="n">
        <v>2.64</v>
      </c>
      <c r="X46" t="n">
        <v>0.48</v>
      </c>
      <c r="Y46" t="n">
        <v>1</v>
      </c>
      <c r="Z46" t="n">
        <v>10</v>
      </c>
      <c r="AA46" t="n">
        <v>212.1861126697669</v>
      </c>
      <c r="AB46" t="n">
        <v>290.3224003452661</v>
      </c>
      <c r="AC46" t="n">
        <v>262.6144379264475</v>
      </c>
      <c r="AD46" t="n">
        <v>212186.1126697669</v>
      </c>
      <c r="AE46" t="n">
        <v>290322.4003452662</v>
      </c>
      <c r="AF46" t="n">
        <v>3.627904528473483e-06</v>
      </c>
      <c r="AG46" t="n">
        <v>8</v>
      </c>
      <c r="AH46" t="n">
        <v>262614.4379264475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5.0461</v>
      </c>
      <c r="E47" t="n">
        <v>19.82</v>
      </c>
      <c r="F47" t="n">
        <v>15.82</v>
      </c>
      <c r="G47" t="n">
        <v>52.73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284.11</v>
      </c>
      <c r="Q47" t="n">
        <v>467.07</v>
      </c>
      <c r="R47" t="n">
        <v>65.92</v>
      </c>
      <c r="S47" t="n">
        <v>39.61</v>
      </c>
      <c r="T47" t="n">
        <v>8163.03</v>
      </c>
      <c r="U47" t="n">
        <v>0.6</v>
      </c>
      <c r="V47" t="n">
        <v>0.74</v>
      </c>
      <c r="W47" t="n">
        <v>2.63</v>
      </c>
      <c r="X47" t="n">
        <v>0.49</v>
      </c>
      <c r="Y47" t="n">
        <v>1</v>
      </c>
      <c r="Z47" t="n">
        <v>10</v>
      </c>
      <c r="AA47" t="n">
        <v>212.2209767719599</v>
      </c>
      <c r="AB47" t="n">
        <v>290.3701029479822</v>
      </c>
      <c r="AC47" t="n">
        <v>262.6575878597113</v>
      </c>
      <c r="AD47" t="n">
        <v>212220.9767719599</v>
      </c>
      <c r="AE47" t="n">
        <v>290370.1029479821</v>
      </c>
      <c r="AF47" t="n">
        <v>3.627401331760728e-06</v>
      </c>
      <c r="AG47" t="n">
        <v>8</v>
      </c>
      <c r="AH47" t="n">
        <v>262657.5878597113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5.0502</v>
      </c>
      <c r="E48" t="n">
        <v>19.8</v>
      </c>
      <c r="F48" t="n">
        <v>15.8</v>
      </c>
      <c r="G48" t="n">
        <v>52.68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283.31</v>
      </c>
      <c r="Q48" t="n">
        <v>467.07</v>
      </c>
      <c r="R48" t="n">
        <v>65.31</v>
      </c>
      <c r="S48" t="n">
        <v>39.61</v>
      </c>
      <c r="T48" t="n">
        <v>7857.17</v>
      </c>
      <c r="U48" t="n">
        <v>0.61</v>
      </c>
      <c r="V48" t="n">
        <v>0.74</v>
      </c>
      <c r="W48" t="n">
        <v>2.64</v>
      </c>
      <c r="X48" t="n">
        <v>0.47</v>
      </c>
      <c r="Y48" t="n">
        <v>1</v>
      </c>
      <c r="Z48" t="n">
        <v>10</v>
      </c>
      <c r="AA48" t="n">
        <v>211.7033656704211</v>
      </c>
      <c r="AB48" t="n">
        <v>289.6618846034669</v>
      </c>
      <c r="AC48" t="n">
        <v>262.0169608800057</v>
      </c>
      <c r="AD48" t="n">
        <v>211703.365670421</v>
      </c>
      <c r="AE48" t="n">
        <v>289661.884603467</v>
      </c>
      <c r="AF48" t="n">
        <v>3.630348626792578e-06</v>
      </c>
      <c r="AG48" t="n">
        <v>8</v>
      </c>
      <c r="AH48" t="n">
        <v>262016.9608800057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5.0712</v>
      </c>
      <c r="E49" t="n">
        <v>19.72</v>
      </c>
      <c r="F49" t="n">
        <v>15.78</v>
      </c>
      <c r="G49" t="n">
        <v>55.69</v>
      </c>
      <c r="H49" t="n">
        <v>0.71</v>
      </c>
      <c r="I49" t="n">
        <v>17</v>
      </c>
      <c r="J49" t="n">
        <v>322.2</v>
      </c>
      <c r="K49" t="n">
        <v>61.82</v>
      </c>
      <c r="L49" t="n">
        <v>12.75</v>
      </c>
      <c r="M49" t="n">
        <v>15</v>
      </c>
      <c r="N49" t="n">
        <v>97.62</v>
      </c>
      <c r="O49" t="n">
        <v>39971.73</v>
      </c>
      <c r="P49" t="n">
        <v>282.62</v>
      </c>
      <c r="Q49" t="n">
        <v>467.07</v>
      </c>
      <c r="R49" t="n">
        <v>64.61</v>
      </c>
      <c r="S49" t="n">
        <v>39.61</v>
      </c>
      <c r="T49" t="n">
        <v>7509.66</v>
      </c>
      <c r="U49" t="n">
        <v>0.61</v>
      </c>
      <c r="V49" t="n">
        <v>0.74</v>
      </c>
      <c r="W49" t="n">
        <v>2.63</v>
      </c>
      <c r="X49" t="n">
        <v>0.44</v>
      </c>
      <c r="Y49" t="n">
        <v>1</v>
      </c>
      <c r="Z49" t="n">
        <v>10</v>
      </c>
      <c r="AA49" t="n">
        <v>210.7502749400921</v>
      </c>
      <c r="AB49" t="n">
        <v>288.357823818836</v>
      </c>
      <c r="AC49" t="n">
        <v>260.8373578263988</v>
      </c>
      <c r="AD49" t="n">
        <v>210750.2749400921</v>
      </c>
      <c r="AE49" t="n">
        <v>288357.823818836</v>
      </c>
      <c r="AF49" t="n">
        <v>3.645444528175225e-06</v>
      </c>
      <c r="AG49" t="n">
        <v>8</v>
      </c>
      <c r="AH49" t="n">
        <v>260837.3578263988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5.0669</v>
      </c>
      <c r="E50" t="n">
        <v>19.74</v>
      </c>
      <c r="F50" t="n">
        <v>15.79</v>
      </c>
      <c r="G50" t="n">
        <v>55.75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283.02</v>
      </c>
      <c r="Q50" t="n">
        <v>467.07</v>
      </c>
      <c r="R50" t="n">
        <v>64.94</v>
      </c>
      <c r="S50" t="n">
        <v>39.61</v>
      </c>
      <c r="T50" t="n">
        <v>7673.89</v>
      </c>
      <c r="U50" t="n">
        <v>0.61</v>
      </c>
      <c r="V50" t="n">
        <v>0.74</v>
      </c>
      <c r="W50" t="n">
        <v>2.64</v>
      </c>
      <c r="X50" t="n">
        <v>0.46</v>
      </c>
      <c r="Y50" t="n">
        <v>1</v>
      </c>
      <c r="Z50" t="n">
        <v>10</v>
      </c>
      <c r="AA50" t="n">
        <v>211.0725685444812</v>
      </c>
      <c r="AB50" t="n">
        <v>288.7988001469513</v>
      </c>
      <c r="AC50" t="n">
        <v>261.236247992673</v>
      </c>
      <c r="AD50" t="n">
        <v>211072.5685444812</v>
      </c>
      <c r="AE50" t="n">
        <v>288798.8001469513</v>
      </c>
      <c r="AF50" t="n">
        <v>3.642353462654017e-06</v>
      </c>
      <c r="AG50" t="n">
        <v>8</v>
      </c>
      <c r="AH50" t="n">
        <v>261236.247992673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5.0691</v>
      </c>
      <c r="E51" t="n">
        <v>19.73</v>
      </c>
      <c r="F51" t="n">
        <v>15.79</v>
      </c>
      <c r="G51" t="n">
        <v>55.71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283</v>
      </c>
      <c r="Q51" t="n">
        <v>467.08</v>
      </c>
      <c r="R51" t="n">
        <v>64.51000000000001</v>
      </c>
      <c r="S51" t="n">
        <v>39.61</v>
      </c>
      <c r="T51" t="n">
        <v>7461.23</v>
      </c>
      <c r="U51" t="n">
        <v>0.61</v>
      </c>
      <c r="V51" t="n">
        <v>0.74</v>
      </c>
      <c r="W51" t="n">
        <v>2.64</v>
      </c>
      <c r="X51" t="n">
        <v>0.45</v>
      </c>
      <c r="Y51" t="n">
        <v>1</v>
      </c>
      <c r="Z51" t="n">
        <v>10</v>
      </c>
      <c r="AA51" t="n">
        <v>210.9994204583711</v>
      </c>
      <c r="AB51" t="n">
        <v>288.6987157084698</v>
      </c>
      <c r="AC51" t="n">
        <v>261.1457154725308</v>
      </c>
      <c r="AD51" t="n">
        <v>210999.4204583711</v>
      </c>
      <c r="AE51" t="n">
        <v>288698.7157084697</v>
      </c>
      <c r="AF51" t="n">
        <v>3.64393493803696e-06</v>
      </c>
      <c r="AG51" t="n">
        <v>8</v>
      </c>
      <c r="AH51" t="n">
        <v>261145.7154725308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5.0878</v>
      </c>
      <c r="E52" t="n">
        <v>19.66</v>
      </c>
      <c r="F52" t="n">
        <v>15.77</v>
      </c>
      <c r="G52" t="n">
        <v>59.13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282.43</v>
      </c>
      <c r="Q52" t="n">
        <v>467.07</v>
      </c>
      <c r="R52" t="n">
        <v>64.3</v>
      </c>
      <c r="S52" t="n">
        <v>39.61</v>
      </c>
      <c r="T52" t="n">
        <v>7361.55</v>
      </c>
      <c r="U52" t="n">
        <v>0.62</v>
      </c>
      <c r="V52" t="n">
        <v>0.74</v>
      </c>
      <c r="W52" t="n">
        <v>2.63</v>
      </c>
      <c r="X52" t="n">
        <v>0.44</v>
      </c>
      <c r="Y52" t="n">
        <v>1</v>
      </c>
      <c r="Z52" t="n">
        <v>10</v>
      </c>
      <c r="AA52" t="n">
        <v>210.1756098194084</v>
      </c>
      <c r="AB52" t="n">
        <v>287.5715416482811</v>
      </c>
      <c r="AC52" t="n">
        <v>260.1261173226474</v>
      </c>
      <c r="AD52" t="n">
        <v>210175.6098194084</v>
      </c>
      <c r="AE52" t="n">
        <v>287571.5416482812</v>
      </c>
      <c r="AF52" t="n">
        <v>3.657377478791984e-06</v>
      </c>
      <c r="AG52" t="n">
        <v>8</v>
      </c>
      <c r="AH52" t="n">
        <v>260126.1173226474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5.0892</v>
      </c>
      <c r="E53" t="n">
        <v>19.65</v>
      </c>
      <c r="F53" t="n">
        <v>15.76</v>
      </c>
      <c r="G53" t="n">
        <v>59.11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282.4</v>
      </c>
      <c r="Q53" t="n">
        <v>467.11</v>
      </c>
      <c r="R53" t="n">
        <v>64.02</v>
      </c>
      <c r="S53" t="n">
        <v>39.61</v>
      </c>
      <c r="T53" t="n">
        <v>7221.46</v>
      </c>
      <c r="U53" t="n">
        <v>0.62</v>
      </c>
      <c r="V53" t="n">
        <v>0.74</v>
      </c>
      <c r="W53" t="n">
        <v>2.63</v>
      </c>
      <c r="X53" t="n">
        <v>0.43</v>
      </c>
      <c r="Y53" t="n">
        <v>1</v>
      </c>
      <c r="Z53" t="n">
        <v>10</v>
      </c>
      <c r="AA53" t="n">
        <v>210.1140581187009</v>
      </c>
      <c r="AB53" t="n">
        <v>287.4873238959038</v>
      </c>
      <c r="AC53" t="n">
        <v>260.0499371943566</v>
      </c>
      <c r="AD53" t="n">
        <v>210114.0581187009</v>
      </c>
      <c r="AE53" t="n">
        <v>287487.3238959038</v>
      </c>
      <c r="AF53" t="n">
        <v>3.658383872217494e-06</v>
      </c>
      <c r="AG53" t="n">
        <v>8</v>
      </c>
      <c r="AH53" t="n">
        <v>260049.9371943566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5.0851</v>
      </c>
      <c r="E54" t="n">
        <v>19.67</v>
      </c>
      <c r="F54" t="n">
        <v>15.78</v>
      </c>
      <c r="G54" t="n">
        <v>59.17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282.9</v>
      </c>
      <c r="Q54" t="n">
        <v>467.07</v>
      </c>
      <c r="R54" t="n">
        <v>64.55</v>
      </c>
      <c r="S54" t="n">
        <v>39.61</v>
      </c>
      <c r="T54" t="n">
        <v>7487.08</v>
      </c>
      <c r="U54" t="n">
        <v>0.61</v>
      </c>
      <c r="V54" t="n">
        <v>0.74</v>
      </c>
      <c r="W54" t="n">
        <v>2.63</v>
      </c>
      <c r="X54" t="n">
        <v>0.45</v>
      </c>
      <c r="Y54" t="n">
        <v>1</v>
      </c>
      <c r="Z54" t="n">
        <v>10</v>
      </c>
      <c r="AA54" t="n">
        <v>210.4837276911614</v>
      </c>
      <c r="AB54" t="n">
        <v>287.9931221136144</v>
      </c>
      <c r="AC54" t="n">
        <v>260.5074627400614</v>
      </c>
      <c r="AD54" t="n">
        <v>210483.7276911614</v>
      </c>
      <c r="AE54" t="n">
        <v>287993.1221136145</v>
      </c>
      <c r="AF54" t="n">
        <v>3.655436577185644e-06</v>
      </c>
      <c r="AG54" t="n">
        <v>8</v>
      </c>
      <c r="AH54" t="n">
        <v>260507.4627400614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5.0857</v>
      </c>
      <c r="E55" t="n">
        <v>19.66</v>
      </c>
      <c r="F55" t="n">
        <v>15.78</v>
      </c>
      <c r="G55" t="n">
        <v>59.16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282.44</v>
      </c>
      <c r="Q55" t="n">
        <v>467.15</v>
      </c>
      <c r="R55" t="n">
        <v>64.29000000000001</v>
      </c>
      <c r="S55" t="n">
        <v>39.61</v>
      </c>
      <c r="T55" t="n">
        <v>7357.26</v>
      </c>
      <c r="U55" t="n">
        <v>0.62</v>
      </c>
      <c r="V55" t="n">
        <v>0.74</v>
      </c>
      <c r="W55" t="n">
        <v>2.64</v>
      </c>
      <c r="X55" t="n">
        <v>0.44</v>
      </c>
      <c r="Y55" t="n">
        <v>1</v>
      </c>
      <c r="Z55" t="n">
        <v>10</v>
      </c>
      <c r="AA55" t="n">
        <v>210.2477408725027</v>
      </c>
      <c r="AB55" t="n">
        <v>287.6702345373221</v>
      </c>
      <c r="AC55" t="n">
        <v>260.2153911008747</v>
      </c>
      <c r="AD55" t="n">
        <v>210247.7408725027</v>
      </c>
      <c r="AE55" t="n">
        <v>287670.2345373221</v>
      </c>
      <c r="AF55" t="n">
        <v>3.655867888653719e-06</v>
      </c>
      <c r="AG55" t="n">
        <v>8</v>
      </c>
      <c r="AH55" t="n">
        <v>260215.3911008747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5.1161</v>
      </c>
      <c r="E56" t="n">
        <v>19.55</v>
      </c>
      <c r="F56" t="n">
        <v>15.72</v>
      </c>
      <c r="G56" t="n">
        <v>62.86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281.07</v>
      </c>
      <c r="Q56" t="n">
        <v>467.07</v>
      </c>
      <c r="R56" t="n">
        <v>62.19</v>
      </c>
      <c r="S56" t="n">
        <v>39.61</v>
      </c>
      <c r="T56" t="n">
        <v>6309.9</v>
      </c>
      <c r="U56" t="n">
        <v>0.64</v>
      </c>
      <c r="V56" t="n">
        <v>0.74</v>
      </c>
      <c r="W56" t="n">
        <v>2.64</v>
      </c>
      <c r="X56" t="n">
        <v>0.38</v>
      </c>
      <c r="Y56" t="n">
        <v>1</v>
      </c>
      <c r="Z56" t="n">
        <v>10</v>
      </c>
      <c r="AA56" t="n">
        <v>208.6910151271163</v>
      </c>
      <c r="AB56" t="n">
        <v>285.5402536945926</v>
      </c>
      <c r="AC56" t="n">
        <v>258.2886926403278</v>
      </c>
      <c r="AD56" t="n">
        <v>208691.0151271163</v>
      </c>
      <c r="AE56" t="n">
        <v>285540.2536945926</v>
      </c>
      <c r="AF56" t="n">
        <v>3.677721003036218e-06</v>
      </c>
      <c r="AG56" t="n">
        <v>8</v>
      </c>
      <c r="AH56" t="n">
        <v>258288.6926403278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5.112</v>
      </c>
      <c r="E57" t="n">
        <v>19.56</v>
      </c>
      <c r="F57" t="n">
        <v>15.73</v>
      </c>
      <c r="G57" t="n">
        <v>62.93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281.44</v>
      </c>
      <c r="Q57" t="n">
        <v>467.12</v>
      </c>
      <c r="R57" t="n">
        <v>63.05</v>
      </c>
      <c r="S57" t="n">
        <v>39.61</v>
      </c>
      <c r="T57" t="n">
        <v>6739.04</v>
      </c>
      <c r="U57" t="n">
        <v>0.63</v>
      </c>
      <c r="V57" t="n">
        <v>0.74</v>
      </c>
      <c r="W57" t="n">
        <v>2.63</v>
      </c>
      <c r="X57" t="n">
        <v>0.4</v>
      </c>
      <c r="Y57" t="n">
        <v>1</v>
      </c>
      <c r="Z57" t="n">
        <v>10</v>
      </c>
      <c r="AA57" t="n">
        <v>208.988898620711</v>
      </c>
      <c r="AB57" t="n">
        <v>285.9478310322211</v>
      </c>
      <c r="AC57" t="n">
        <v>258.6573713688915</v>
      </c>
      <c r="AD57" t="n">
        <v>208988.898620711</v>
      </c>
      <c r="AE57" t="n">
        <v>285947.8310322211</v>
      </c>
      <c r="AF57" t="n">
        <v>3.674773708004368e-06</v>
      </c>
      <c r="AG57" t="n">
        <v>8</v>
      </c>
      <c r="AH57" t="n">
        <v>258657.3713688915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5.1148</v>
      </c>
      <c r="E58" t="n">
        <v>19.55</v>
      </c>
      <c r="F58" t="n">
        <v>15.72</v>
      </c>
      <c r="G58" t="n">
        <v>62.88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281.29</v>
      </c>
      <c r="Q58" t="n">
        <v>467.08</v>
      </c>
      <c r="R58" t="n">
        <v>62.65</v>
      </c>
      <c r="S58" t="n">
        <v>39.61</v>
      </c>
      <c r="T58" t="n">
        <v>6539.77</v>
      </c>
      <c r="U58" t="n">
        <v>0.63</v>
      </c>
      <c r="V58" t="n">
        <v>0.74</v>
      </c>
      <c r="W58" t="n">
        <v>2.63</v>
      </c>
      <c r="X58" t="n">
        <v>0.39</v>
      </c>
      <c r="Y58" t="n">
        <v>1</v>
      </c>
      <c r="Z58" t="n">
        <v>10</v>
      </c>
      <c r="AA58" t="n">
        <v>208.8316909474562</v>
      </c>
      <c r="AB58" t="n">
        <v>285.7327325581609</v>
      </c>
      <c r="AC58" t="n">
        <v>258.4628015913029</v>
      </c>
      <c r="AD58" t="n">
        <v>208831.6909474562</v>
      </c>
      <c r="AE58" t="n">
        <v>285732.7325581609</v>
      </c>
      <c r="AF58" t="n">
        <v>3.676786494855387e-06</v>
      </c>
      <c r="AG58" t="n">
        <v>8</v>
      </c>
      <c r="AH58" t="n">
        <v>258462.8015913029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5.1141</v>
      </c>
      <c r="E59" t="n">
        <v>19.55</v>
      </c>
      <c r="F59" t="n">
        <v>15.72</v>
      </c>
      <c r="G59" t="n">
        <v>62.89</v>
      </c>
      <c r="H59" t="n">
        <v>0.83</v>
      </c>
      <c r="I59" t="n">
        <v>15</v>
      </c>
      <c r="J59" t="n">
        <v>327.95</v>
      </c>
      <c r="K59" t="n">
        <v>61.82</v>
      </c>
      <c r="L59" t="n">
        <v>15.25</v>
      </c>
      <c r="M59" t="n">
        <v>13</v>
      </c>
      <c r="N59" t="n">
        <v>100.88</v>
      </c>
      <c r="O59" t="n">
        <v>40681.39</v>
      </c>
      <c r="P59" t="n">
        <v>281.17</v>
      </c>
      <c r="Q59" t="n">
        <v>467.07</v>
      </c>
      <c r="R59" t="n">
        <v>62.62</v>
      </c>
      <c r="S59" t="n">
        <v>39.61</v>
      </c>
      <c r="T59" t="n">
        <v>6523.43</v>
      </c>
      <c r="U59" t="n">
        <v>0.63</v>
      </c>
      <c r="V59" t="n">
        <v>0.74</v>
      </c>
      <c r="W59" t="n">
        <v>2.63</v>
      </c>
      <c r="X59" t="n">
        <v>0.39</v>
      </c>
      <c r="Y59" t="n">
        <v>1</v>
      </c>
      <c r="Z59" t="n">
        <v>10</v>
      </c>
      <c r="AA59" t="n">
        <v>208.7946917517175</v>
      </c>
      <c r="AB59" t="n">
        <v>285.6821086262619</v>
      </c>
      <c r="AC59" t="n">
        <v>258.4170091364132</v>
      </c>
      <c r="AD59" t="n">
        <v>208794.6917517175</v>
      </c>
      <c r="AE59" t="n">
        <v>285682.1086262619</v>
      </c>
      <c r="AF59" t="n">
        <v>3.676283298142632e-06</v>
      </c>
      <c r="AG59" t="n">
        <v>8</v>
      </c>
      <c r="AH59" t="n">
        <v>258417.0091364132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5.1333</v>
      </c>
      <c r="E60" t="n">
        <v>19.48</v>
      </c>
      <c r="F60" t="n">
        <v>15.71</v>
      </c>
      <c r="G60" t="n">
        <v>67.31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280.77</v>
      </c>
      <c r="Q60" t="n">
        <v>467.07</v>
      </c>
      <c r="R60" t="n">
        <v>62.08</v>
      </c>
      <c r="S60" t="n">
        <v>39.61</v>
      </c>
      <c r="T60" t="n">
        <v>6259.95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208.0594227526125</v>
      </c>
      <c r="AB60" t="n">
        <v>284.6760811439081</v>
      </c>
      <c r="AC60" t="n">
        <v>257.5069955050064</v>
      </c>
      <c r="AD60" t="n">
        <v>208059.4227526125</v>
      </c>
      <c r="AE60" t="n">
        <v>284676.0811439081</v>
      </c>
      <c r="AF60" t="n">
        <v>3.690085265121053e-06</v>
      </c>
      <c r="AG60" t="n">
        <v>8</v>
      </c>
      <c r="AH60" t="n">
        <v>257506.9955050065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5.1335</v>
      </c>
      <c r="E61" t="n">
        <v>19.48</v>
      </c>
      <c r="F61" t="n">
        <v>15.71</v>
      </c>
      <c r="G61" t="n">
        <v>67.31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280.99</v>
      </c>
      <c r="Q61" t="n">
        <v>467.14</v>
      </c>
      <c r="R61" t="n">
        <v>61.98</v>
      </c>
      <c r="S61" t="n">
        <v>39.61</v>
      </c>
      <c r="T61" t="n">
        <v>6211.53</v>
      </c>
      <c r="U61" t="n">
        <v>0.64</v>
      </c>
      <c r="V61" t="n">
        <v>0.74</v>
      </c>
      <c r="W61" t="n">
        <v>2.63</v>
      </c>
      <c r="X61" t="n">
        <v>0.37</v>
      </c>
      <c r="Y61" t="n">
        <v>1</v>
      </c>
      <c r="Z61" t="n">
        <v>10</v>
      </c>
      <c r="AA61" t="n">
        <v>208.1574833650297</v>
      </c>
      <c r="AB61" t="n">
        <v>284.8102519999461</v>
      </c>
      <c r="AC61" t="n">
        <v>257.6283612828542</v>
      </c>
      <c r="AD61" t="n">
        <v>208157.4833650296</v>
      </c>
      <c r="AE61" t="n">
        <v>284810.2519999461</v>
      </c>
      <c r="AF61" t="n">
        <v>3.690229035610411e-06</v>
      </c>
      <c r="AG61" t="n">
        <v>8</v>
      </c>
      <c r="AH61" t="n">
        <v>257628.3612828542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5.1313</v>
      </c>
      <c r="E62" t="n">
        <v>19.49</v>
      </c>
      <c r="F62" t="n">
        <v>15.71</v>
      </c>
      <c r="G62" t="n">
        <v>67.34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280.98</v>
      </c>
      <c r="Q62" t="n">
        <v>467.1</v>
      </c>
      <c r="R62" t="n">
        <v>62.41</v>
      </c>
      <c r="S62" t="n">
        <v>39.61</v>
      </c>
      <c r="T62" t="n">
        <v>6423.88</v>
      </c>
      <c r="U62" t="n">
        <v>0.63</v>
      </c>
      <c r="V62" t="n">
        <v>0.74</v>
      </c>
      <c r="W62" t="n">
        <v>2.63</v>
      </c>
      <c r="X62" t="n">
        <v>0.38</v>
      </c>
      <c r="Y62" t="n">
        <v>1</v>
      </c>
      <c r="Z62" t="n">
        <v>10</v>
      </c>
      <c r="AA62" t="n">
        <v>208.2143543973891</v>
      </c>
      <c r="AB62" t="n">
        <v>284.8880654553931</v>
      </c>
      <c r="AC62" t="n">
        <v>257.6987483313252</v>
      </c>
      <c r="AD62" t="n">
        <v>208214.3543973891</v>
      </c>
      <c r="AE62" t="n">
        <v>284888.0654553931</v>
      </c>
      <c r="AF62" t="n">
        <v>3.688647560227468e-06</v>
      </c>
      <c r="AG62" t="n">
        <v>8</v>
      </c>
      <c r="AH62" t="n">
        <v>257698.7483313252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5.1359</v>
      </c>
      <c r="E63" t="n">
        <v>19.47</v>
      </c>
      <c r="F63" t="n">
        <v>15.7</v>
      </c>
      <c r="G63" t="n">
        <v>67.27</v>
      </c>
      <c r="H63" t="n">
        <v>0.88</v>
      </c>
      <c r="I63" t="n">
        <v>14</v>
      </c>
      <c r="J63" t="n">
        <v>330.29</v>
      </c>
      <c r="K63" t="n">
        <v>61.82</v>
      </c>
      <c r="L63" t="n">
        <v>16.25</v>
      </c>
      <c r="M63" t="n">
        <v>12</v>
      </c>
      <c r="N63" t="n">
        <v>102.21</v>
      </c>
      <c r="O63" t="n">
        <v>40969.57</v>
      </c>
      <c r="P63" t="n">
        <v>280.34</v>
      </c>
      <c r="Q63" t="n">
        <v>467.08</v>
      </c>
      <c r="R63" t="n">
        <v>61.85</v>
      </c>
      <c r="S63" t="n">
        <v>39.61</v>
      </c>
      <c r="T63" t="n">
        <v>6146.19</v>
      </c>
      <c r="U63" t="n">
        <v>0.64</v>
      </c>
      <c r="V63" t="n">
        <v>0.74</v>
      </c>
      <c r="W63" t="n">
        <v>2.63</v>
      </c>
      <c r="X63" t="n">
        <v>0.36</v>
      </c>
      <c r="Y63" t="n">
        <v>1</v>
      </c>
      <c r="Z63" t="n">
        <v>10</v>
      </c>
      <c r="AA63" t="n">
        <v>207.777097099135</v>
      </c>
      <c r="AB63" t="n">
        <v>284.2897907294916</v>
      </c>
      <c r="AC63" t="n">
        <v>257.1575721055797</v>
      </c>
      <c r="AD63" t="n">
        <v>207777.097099135</v>
      </c>
      <c r="AE63" t="n">
        <v>284289.7907294916</v>
      </c>
      <c r="AF63" t="n">
        <v>3.691954281482714e-06</v>
      </c>
      <c r="AG63" t="n">
        <v>8</v>
      </c>
      <c r="AH63" t="n">
        <v>257157.5721055797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5.1356</v>
      </c>
      <c r="E64" t="n">
        <v>19.47</v>
      </c>
      <c r="F64" t="n">
        <v>15.7</v>
      </c>
      <c r="G64" t="n">
        <v>67.27</v>
      </c>
      <c r="H64" t="n">
        <v>0.89</v>
      </c>
      <c r="I64" t="n">
        <v>14</v>
      </c>
      <c r="J64" t="n">
        <v>330.87</v>
      </c>
      <c r="K64" t="n">
        <v>61.82</v>
      </c>
      <c r="L64" t="n">
        <v>16.5</v>
      </c>
      <c r="M64" t="n">
        <v>12</v>
      </c>
      <c r="N64" t="n">
        <v>102.55</v>
      </c>
      <c r="O64" t="n">
        <v>41042.02</v>
      </c>
      <c r="P64" t="n">
        <v>279.96</v>
      </c>
      <c r="Q64" t="n">
        <v>467.07</v>
      </c>
      <c r="R64" t="n">
        <v>61.82</v>
      </c>
      <c r="S64" t="n">
        <v>39.61</v>
      </c>
      <c r="T64" t="n">
        <v>6129.93</v>
      </c>
      <c r="U64" t="n">
        <v>0.64</v>
      </c>
      <c r="V64" t="n">
        <v>0.74</v>
      </c>
      <c r="W64" t="n">
        <v>2.63</v>
      </c>
      <c r="X64" t="n">
        <v>0.36</v>
      </c>
      <c r="Y64" t="n">
        <v>1</v>
      </c>
      <c r="Z64" t="n">
        <v>10</v>
      </c>
      <c r="AA64" t="n">
        <v>207.6065019708032</v>
      </c>
      <c r="AB64" t="n">
        <v>284.0563749487823</v>
      </c>
      <c r="AC64" t="n">
        <v>256.9464331993802</v>
      </c>
      <c r="AD64" t="n">
        <v>207606.5019708032</v>
      </c>
      <c r="AE64" t="n">
        <v>284056.3749487823</v>
      </c>
      <c r="AF64" t="n">
        <v>3.691738625748676e-06</v>
      </c>
      <c r="AG64" t="n">
        <v>8</v>
      </c>
      <c r="AH64" t="n">
        <v>256946.4331993802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5.1529</v>
      </c>
      <c r="E65" t="n">
        <v>19.41</v>
      </c>
      <c r="F65" t="n">
        <v>15.69</v>
      </c>
      <c r="G65" t="n">
        <v>72.40000000000001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279.82</v>
      </c>
      <c r="Q65" t="n">
        <v>467.08</v>
      </c>
      <c r="R65" t="n">
        <v>61.54</v>
      </c>
      <c r="S65" t="n">
        <v>39.61</v>
      </c>
      <c r="T65" t="n">
        <v>5997.28</v>
      </c>
      <c r="U65" t="n">
        <v>0.64</v>
      </c>
      <c r="V65" t="n">
        <v>0.74</v>
      </c>
      <c r="W65" t="n">
        <v>2.63</v>
      </c>
      <c r="X65" t="n">
        <v>0.35</v>
      </c>
      <c r="Y65" t="n">
        <v>1</v>
      </c>
      <c r="Z65" t="n">
        <v>10</v>
      </c>
      <c r="AA65" t="n">
        <v>207.0532553081177</v>
      </c>
      <c r="AB65" t="n">
        <v>283.2993984573762</v>
      </c>
      <c r="AC65" t="n">
        <v>256.2617014818904</v>
      </c>
      <c r="AD65" t="n">
        <v>207053.2553081177</v>
      </c>
      <c r="AE65" t="n">
        <v>283299.3984573762</v>
      </c>
      <c r="AF65" t="n">
        <v>3.70417477307819e-06</v>
      </c>
      <c r="AG65" t="n">
        <v>8</v>
      </c>
      <c r="AH65" t="n">
        <v>256261.7014818905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5.1532</v>
      </c>
      <c r="E66" t="n">
        <v>19.41</v>
      </c>
      <c r="F66" t="n">
        <v>15.69</v>
      </c>
      <c r="G66" t="n">
        <v>72.40000000000001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280.14</v>
      </c>
      <c r="Q66" t="n">
        <v>467.07</v>
      </c>
      <c r="R66" t="n">
        <v>61.4</v>
      </c>
      <c r="S66" t="n">
        <v>39.61</v>
      </c>
      <c r="T66" t="n">
        <v>5927.49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207.1951490049427</v>
      </c>
      <c r="AB66" t="n">
        <v>283.4935436732802</v>
      </c>
      <c r="AC66" t="n">
        <v>256.4373177508731</v>
      </c>
      <c r="AD66" t="n">
        <v>207195.1490049427</v>
      </c>
      <c r="AE66" t="n">
        <v>283493.5436732802</v>
      </c>
      <c r="AF66" t="n">
        <v>3.704390428812228e-06</v>
      </c>
      <c r="AG66" t="n">
        <v>8</v>
      </c>
      <c r="AH66" t="n">
        <v>256437.3177508731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5.158</v>
      </c>
      <c r="E67" t="n">
        <v>19.39</v>
      </c>
      <c r="F67" t="n">
        <v>15.67</v>
      </c>
      <c r="G67" t="n">
        <v>72.31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280.15</v>
      </c>
      <c r="Q67" t="n">
        <v>467.07</v>
      </c>
      <c r="R67" t="n">
        <v>60.86</v>
      </c>
      <c r="S67" t="n">
        <v>39.61</v>
      </c>
      <c r="T67" t="n">
        <v>5656.53</v>
      </c>
      <c r="U67" t="n">
        <v>0.65</v>
      </c>
      <c r="V67" t="n">
        <v>0.74</v>
      </c>
      <c r="W67" t="n">
        <v>2.63</v>
      </c>
      <c r="X67" t="n">
        <v>0.33</v>
      </c>
      <c r="Y67" t="n">
        <v>1</v>
      </c>
      <c r="Z67" t="n">
        <v>10</v>
      </c>
      <c r="AA67" t="n">
        <v>207.0528063855181</v>
      </c>
      <c r="AB67" t="n">
        <v>283.2987842216702</v>
      </c>
      <c r="AC67" t="n">
        <v>256.2611458679783</v>
      </c>
      <c r="AD67" t="n">
        <v>207052.8063855181</v>
      </c>
      <c r="AE67" t="n">
        <v>283298.7842216702</v>
      </c>
      <c r="AF67" t="n">
        <v>3.707840920556833e-06</v>
      </c>
      <c r="AG67" t="n">
        <v>8</v>
      </c>
      <c r="AH67" t="n">
        <v>256261.1458679783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5.1535</v>
      </c>
      <c r="E68" t="n">
        <v>19.4</v>
      </c>
      <c r="F68" t="n">
        <v>15.68</v>
      </c>
      <c r="G68" t="n">
        <v>72.39</v>
      </c>
      <c r="H68" t="n">
        <v>0.9399999999999999</v>
      </c>
      <c r="I68" t="n">
        <v>13</v>
      </c>
      <c r="J68" t="n">
        <v>333.24</v>
      </c>
      <c r="K68" t="n">
        <v>61.82</v>
      </c>
      <c r="L68" t="n">
        <v>17.5</v>
      </c>
      <c r="M68" t="n">
        <v>11</v>
      </c>
      <c r="N68" t="n">
        <v>103.92</v>
      </c>
      <c r="O68" t="n">
        <v>41333.46</v>
      </c>
      <c r="P68" t="n">
        <v>280.53</v>
      </c>
      <c r="Q68" t="n">
        <v>467.07</v>
      </c>
      <c r="R68" t="n">
        <v>61.42</v>
      </c>
      <c r="S68" t="n">
        <v>39.61</v>
      </c>
      <c r="T68" t="n">
        <v>5935.3</v>
      </c>
      <c r="U68" t="n">
        <v>0.64</v>
      </c>
      <c r="V68" t="n">
        <v>0.74</v>
      </c>
      <c r="W68" t="n">
        <v>2.63</v>
      </c>
      <c r="X68" t="n">
        <v>0.35</v>
      </c>
      <c r="Y68" t="n">
        <v>1</v>
      </c>
      <c r="Z68" t="n">
        <v>10</v>
      </c>
      <c r="AA68" t="n">
        <v>207.3627441991543</v>
      </c>
      <c r="AB68" t="n">
        <v>283.7228548117784</v>
      </c>
      <c r="AC68" t="n">
        <v>256.6447437561533</v>
      </c>
      <c r="AD68" t="n">
        <v>207362.7441991543</v>
      </c>
      <c r="AE68" t="n">
        <v>283722.8548117784</v>
      </c>
      <c r="AF68" t="n">
        <v>3.704606084546266e-06</v>
      </c>
      <c r="AG68" t="n">
        <v>8</v>
      </c>
      <c r="AH68" t="n">
        <v>256644.7437561534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5.1543</v>
      </c>
      <c r="E69" t="n">
        <v>19.4</v>
      </c>
      <c r="F69" t="n">
        <v>15.68</v>
      </c>
      <c r="G69" t="n">
        <v>72.38</v>
      </c>
      <c r="H69" t="n">
        <v>0.95</v>
      </c>
      <c r="I69" t="n">
        <v>13</v>
      </c>
      <c r="J69" t="n">
        <v>333.83</v>
      </c>
      <c r="K69" t="n">
        <v>61.82</v>
      </c>
      <c r="L69" t="n">
        <v>17.75</v>
      </c>
      <c r="M69" t="n">
        <v>11</v>
      </c>
      <c r="N69" t="n">
        <v>104.26</v>
      </c>
      <c r="O69" t="n">
        <v>41406.86</v>
      </c>
      <c r="P69" t="n">
        <v>280.26</v>
      </c>
      <c r="Q69" t="n">
        <v>467.07</v>
      </c>
      <c r="R69" t="n">
        <v>61.21</v>
      </c>
      <c r="S69" t="n">
        <v>39.61</v>
      </c>
      <c r="T69" t="n">
        <v>5829.91</v>
      </c>
      <c r="U69" t="n">
        <v>0.65</v>
      </c>
      <c r="V69" t="n">
        <v>0.74</v>
      </c>
      <c r="W69" t="n">
        <v>2.63</v>
      </c>
      <c r="X69" t="n">
        <v>0.35</v>
      </c>
      <c r="Y69" t="n">
        <v>1</v>
      </c>
      <c r="Z69" t="n">
        <v>10</v>
      </c>
      <c r="AA69" t="n">
        <v>207.2138759665014</v>
      </c>
      <c r="AB69" t="n">
        <v>283.5191667282599</v>
      </c>
      <c r="AC69" t="n">
        <v>256.4604953774478</v>
      </c>
      <c r="AD69" t="n">
        <v>207213.8759665014</v>
      </c>
      <c r="AE69" t="n">
        <v>283519.1667282599</v>
      </c>
      <c r="AF69" t="n">
        <v>3.7051811665037e-06</v>
      </c>
      <c r="AG69" t="n">
        <v>8</v>
      </c>
      <c r="AH69" t="n">
        <v>256460.4953774478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5.1522</v>
      </c>
      <c r="E70" t="n">
        <v>19.41</v>
      </c>
      <c r="F70" t="n">
        <v>15.69</v>
      </c>
      <c r="G70" t="n">
        <v>72.41</v>
      </c>
      <c r="H70" t="n">
        <v>0.96</v>
      </c>
      <c r="I70" t="n">
        <v>13</v>
      </c>
      <c r="J70" t="n">
        <v>334.43</v>
      </c>
      <c r="K70" t="n">
        <v>61.82</v>
      </c>
      <c r="L70" t="n">
        <v>18</v>
      </c>
      <c r="M70" t="n">
        <v>11</v>
      </c>
      <c r="N70" t="n">
        <v>104.61</v>
      </c>
      <c r="O70" t="n">
        <v>41480.31</v>
      </c>
      <c r="P70" t="n">
        <v>280.05</v>
      </c>
      <c r="Q70" t="n">
        <v>467.07</v>
      </c>
      <c r="R70" t="n">
        <v>61.67</v>
      </c>
      <c r="S70" t="n">
        <v>39.61</v>
      </c>
      <c r="T70" t="n">
        <v>6059.55</v>
      </c>
      <c r="U70" t="n">
        <v>0.64</v>
      </c>
      <c r="V70" t="n">
        <v>0.74</v>
      </c>
      <c r="W70" t="n">
        <v>2.63</v>
      </c>
      <c r="X70" t="n">
        <v>0.36</v>
      </c>
      <c r="Y70" t="n">
        <v>1</v>
      </c>
      <c r="Z70" t="n">
        <v>10</v>
      </c>
      <c r="AA70" t="n">
        <v>207.1805920567531</v>
      </c>
      <c r="AB70" t="n">
        <v>283.4736262145599</v>
      </c>
      <c r="AC70" t="n">
        <v>256.4193011864588</v>
      </c>
      <c r="AD70" t="n">
        <v>207180.5920567531</v>
      </c>
      <c r="AE70" t="n">
        <v>283473.6262145599</v>
      </c>
      <c r="AF70" t="n">
        <v>3.703671576365435e-06</v>
      </c>
      <c r="AG70" t="n">
        <v>8</v>
      </c>
      <c r="AH70" t="n">
        <v>256419.3011864588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5.181</v>
      </c>
      <c r="E71" t="n">
        <v>19.3</v>
      </c>
      <c r="F71" t="n">
        <v>15.64</v>
      </c>
      <c r="G71" t="n">
        <v>78.19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278.63</v>
      </c>
      <c r="Q71" t="n">
        <v>467.07</v>
      </c>
      <c r="R71" t="n">
        <v>59.79</v>
      </c>
      <c r="S71" t="n">
        <v>39.61</v>
      </c>
      <c r="T71" t="n">
        <v>5124.24</v>
      </c>
      <c r="U71" t="n">
        <v>0.66</v>
      </c>
      <c r="V71" t="n">
        <v>0.75</v>
      </c>
      <c r="W71" t="n">
        <v>2.63</v>
      </c>
      <c r="X71" t="n">
        <v>0.3</v>
      </c>
      <c r="Y71" t="n">
        <v>1</v>
      </c>
      <c r="Z71" t="n">
        <v>10</v>
      </c>
      <c r="AA71" t="n">
        <v>205.6891760103711</v>
      </c>
      <c r="AB71" t="n">
        <v>281.4330049832688</v>
      </c>
      <c r="AC71" t="n">
        <v>254.5734339814516</v>
      </c>
      <c r="AD71" t="n">
        <v>205689.1760103711</v>
      </c>
      <c r="AE71" t="n">
        <v>281433.0049832688</v>
      </c>
      <c r="AF71" t="n">
        <v>3.724374526833065e-06</v>
      </c>
      <c r="AG71" t="n">
        <v>8</v>
      </c>
      <c r="AH71" t="n">
        <v>254573.4339814516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5.1801</v>
      </c>
      <c r="E72" t="n">
        <v>19.3</v>
      </c>
      <c r="F72" t="n">
        <v>15.64</v>
      </c>
      <c r="G72" t="n">
        <v>78.2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279.01</v>
      </c>
      <c r="Q72" t="n">
        <v>467.08</v>
      </c>
      <c r="R72" t="n">
        <v>60</v>
      </c>
      <c r="S72" t="n">
        <v>39.61</v>
      </c>
      <c r="T72" t="n">
        <v>5229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205.8911298704996</v>
      </c>
      <c r="AB72" t="n">
        <v>281.7093271642719</v>
      </c>
      <c r="AC72" t="n">
        <v>254.8233843613205</v>
      </c>
      <c r="AD72" t="n">
        <v>205891.1298704996</v>
      </c>
      <c r="AE72" t="n">
        <v>281709.327164272</v>
      </c>
      <c r="AF72" t="n">
        <v>3.723727559630952e-06</v>
      </c>
      <c r="AG72" t="n">
        <v>8</v>
      </c>
      <c r="AH72" t="n">
        <v>254823.3843613205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5.1796</v>
      </c>
      <c r="E73" t="n">
        <v>19.31</v>
      </c>
      <c r="F73" t="n">
        <v>15.64</v>
      </c>
      <c r="G73" t="n">
        <v>78.20999999999999</v>
      </c>
      <c r="H73" t="n">
        <v>0.99</v>
      </c>
      <c r="I73" t="n">
        <v>12</v>
      </c>
      <c r="J73" t="n">
        <v>336.22</v>
      </c>
      <c r="K73" t="n">
        <v>61.82</v>
      </c>
      <c r="L73" t="n">
        <v>18.75</v>
      </c>
      <c r="M73" t="n">
        <v>10</v>
      </c>
      <c r="N73" t="n">
        <v>105.65</v>
      </c>
      <c r="O73" t="n">
        <v>41701.68</v>
      </c>
      <c r="P73" t="n">
        <v>279.23</v>
      </c>
      <c r="Q73" t="n">
        <v>467.07</v>
      </c>
      <c r="R73" t="n">
        <v>60.09</v>
      </c>
      <c r="S73" t="n">
        <v>39.61</v>
      </c>
      <c r="T73" t="n">
        <v>5274.84</v>
      </c>
      <c r="U73" t="n">
        <v>0.66</v>
      </c>
      <c r="V73" t="n">
        <v>0.75</v>
      </c>
      <c r="W73" t="n">
        <v>2.63</v>
      </c>
      <c r="X73" t="n">
        <v>0.31</v>
      </c>
      <c r="Y73" t="n">
        <v>1</v>
      </c>
      <c r="Z73" t="n">
        <v>10</v>
      </c>
      <c r="AA73" t="n">
        <v>206.0075075102742</v>
      </c>
      <c r="AB73" t="n">
        <v>281.8685601852306</v>
      </c>
      <c r="AC73" t="n">
        <v>254.9674204062439</v>
      </c>
      <c r="AD73" t="n">
        <v>206007.5075102742</v>
      </c>
      <c r="AE73" t="n">
        <v>281868.5601852306</v>
      </c>
      <c r="AF73" t="n">
        <v>3.723368133407556e-06</v>
      </c>
      <c r="AG73" t="n">
        <v>8</v>
      </c>
      <c r="AH73" t="n">
        <v>254967.4204062439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5.1801</v>
      </c>
      <c r="E74" t="n">
        <v>19.3</v>
      </c>
      <c r="F74" t="n">
        <v>15.64</v>
      </c>
      <c r="G74" t="n">
        <v>78.2</v>
      </c>
      <c r="H74" t="n">
        <v>1.01</v>
      </c>
      <c r="I74" t="n">
        <v>12</v>
      </c>
      <c r="J74" t="n">
        <v>336.82</v>
      </c>
      <c r="K74" t="n">
        <v>61.82</v>
      </c>
      <c r="L74" t="n">
        <v>19</v>
      </c>
      <c r="M74" t="n">
        <v>10</v>
      </c>
      <c r="N74" t="n">
        <v>106</v>
      </c>
      <c r="O74" t="n">
        <v>41775.82</v>
      </c>
      <c r="P74" t="n">
        <v>279.18</v>
      </c>
      <c r="Q74" t="n">
        <v>467.12</v>
      </c>
      <c r="R74" t="n">
        <v>59.97</v>
      </c>
      <c r="S74" t="n">
        <v>39.61</v>
      </c>
      <c r="T74" t="n">
        <v>5217.76</v>
      </c>
      <c r="U74" t="n">
        <v>0.66</v>
      </c>
      <c r="V74" t="n">
        <v>0.75</v>
      </c>
      <c r="W74" t="n">
        <v>2.63</v>
      </c>
      <c r="X74" t="n">
        <v>0.31</v>
      </c>
      <c r="Y74" t="n">
        <v>1</v>
      </c>
      <c r="Z74" t="n">
        <v>10</v>
      </c>
      <c r="AA74" t="n">
        <v>205.9705048251987</v>
      </c>
      <c r="AB74" t="n">
        <v>281.8179314790671</v>
      </c>
      <c r="AC74" t="n">
        <v>254.9216236327387</v>
      </c>
      <c r="AD74" t="n">
        <v>205970.5048251987</v>
      </c>
      <c r="AE74" t="n">
        <v>281817.9314790671</v>
      </c>
      <c r="AF74" t="n">
        <v>3.723727559630952e-06</v>
      </c>
      <c r="AG74" t="n">
        <v>8</v>
      </c>
      <c r="AH74" t="n">
        <v>254921.6236327387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5.1787</v>
      </c>
      <c r="E75" t="n">
        <v>19.31</v>
      </c>
      <c r="F75" t="n">
        <v>15.65</v>
      </c>
      <c r="G75" t="n">
        <v>78.23</v>
      </c>
      <c r="H75" t="n">
        <v>1.02</v>
      </c>
      <c r="I75" t="n">
        <v>12</v>
      </c>
      <c r="J75" t="n">
        <v>337.43</v>
      </c>
      <c r="K75" t="n">
        <v>61.82</v>
      </c>
      <c r="L75" t="n">
        <v>19.25</v>
      </c>
      <c r="M75" t="n">
        <v>10</v>
      </c>
      <c r="N75" t="n">
        <v>106.35</v>
      </c>
      <c r="O75" t="n">
        <v>41850.13</v>
      </c>
      <c r="P75" t="n">
        <v>278.95</v>
      </c>
      <c r="Q75" t="n">
        <v>467.1</v>
      </c>
      <c r="R75" t="n">
        <v>60.18</v>
      </c>
      <c r="S75" t="n">
        <v>39.61</v>
      </c>
      <c r="T75" t="n">
        <v>5321.84</v>
      </c>
      <c r="U75" t="n">
        <v>0.66</v>
      </c>
      <c r="V75" t="n">
        <v>0.75</v>
      </c>
      <c r="W75" t="n">
        <v>2.63</v>
      </c>
      <c r="X75" t="n">
        <v>0.31</v>
      </c>
      <c r="Y75" t="n">
        <v>1</v>
      </c>
      <c r="Z75" t="n">
        <v>10</v>
      </c>
      <c r="AA75" t="n">
        <v>205.9084261611968</v>
      </c>
      <c r="AB75" t="n">
        <v>281.7329927122623</v>
      </c>
      <c r="AC75" t="n">
        <v>254.8447913026255</v>
      </c>
      <c r="AD75" t="n">
        <v>205908.4261611968</v>
      </c>
      <c r="AE75" t="n">
        <v>281732.9927122623</v>
      </c>
      <c r="AF75" t="n">
        <v>3.722721166205442e-06</v>
      </c>
      <c r="AG75" t="n">
        <v>8</v>
      </c>
      <c r="AH75" t="n">
        <v>254844.7913026255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5.1768</v>
      </c>
      <c r="E76" t="n">
        <v>19.32</v>
      </c>
      <c r="F76" t="n">
        <v>15.65</v>
      </c>
      <c r="G76" t="n">
        <v>78.27</v>
      </c>
      <c r="H76" t="n">
        <v>1.03</v>
      </c>
      <c r="I76" t="n">
        <v>12</v>
      </c>
      <c r="J76" t="n">
        <v>338.03</v>
      </c>
      <c r="K76" t="n">
        <v>61.82</v>
      </c>
      <c r="L76" t="n">
        <v>19.5</v>
      </c>
      <c r="M76" t="n">
        <v>10</v>
      </c>
      <c r="N76" t="n">
        <v>106.71</v>
      </c>
      <c r="O76" t="n">
        <v>41924.62</v>
      </c>
      <c r="P76" t="n">
        <v>279.22</v>
      </c>
      <c r="Q76" t="n">
        <v>467.09</v>
      </c>
      <c r="R76" t="n">
        <v>60.54</v>
      </c>
      <c r="S76" t="n">
        <v>39.61</v>
      </c>
      <c r="T76" t="n">
        <v>5499.36</v>
      </c>
      <c r="U76" t="n">
        <v>0.65</v>
      </c>
      <c r="V76" t="n">
        <v>0.75</v>
      </c>
      <c r="W76" t="n">
        <v>2.62</v>
      </c>
      <c r="X76" t="n">
        <v>0.32</v>
      </c>
      <c r="Y76" t="n">
        <v>1</v>
      </c>
      <c r="Z76" t="n">
        <v>10</v>
      </c>
      <c r="AA76" t="n">
        <v>206.0864663635691</v>
      </c>
      <c r="AB76" t="n">
        <v>281.9765951717274</v>
      </c>
      <c r="AC76" t="n">
        <v>255.0651446852575</v>
      </c>
      <c r="AD76" t="n">
        <v>206086.4663635691</v>
      </c>
      <c r="AE76" t="n">
        <v>281976.5951717274</v>
      </c>
      <c r="AF76" t="n">
        <v>3.721355346556536e-06</v>
      </c>
      <c r="AG76" t="n">
        <v>8</v>
      </c>
      <c r="AH76" t="n">
        <v>255065.1446852575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5.179</v>
      </c>
      <c r="E77" t="n">
        <v>19.31</v>
      </c>
      <c r="F77" t="n">
        <v>15.64</v>
      </c>
      <c r="G77" t="n">
        <v>78.22</v>
      </c>
      <c r="H77" t="n">
        <v>1.04</v>
      </c>
      <c r="I77" t="n">
        <v>12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278.54</v>
      </c>
      <c r="Q77" t="n">
        <v>467.07</v>
      </c>
      <c r="R77" t="n">
        <v>60.11</v>
      </c>
      <c r="S77" t="n">
        <v>39.61</v>
      </c>
      <c r="T77" t="n">
        <v>5287.19</v>
      </c>
      <c r="U77" t="n">
        <v>0.66</v>
      </c>
      <c r="V77" t="n">
        <v>0.75</v>
      </c>
      <c r="W77" t="n">
        <v>2.63</v>
      </c>
      <c r="X77" t="n">
        <v>0.31</v>
      </c>
      <c r="Y77" t="n">
        <v>1</v>
      </c>
      <c r="Z77" t="n">
        <v>10</v>
      </c>
      <c r="AA77" t="n">
        <v>205.7016621620921</v>
      </c>
      <c r="AB77" t="n">
        <v>281.4500890869036</v>
      </c>
      <c r="AC77" t="n">
        <v>254.5888876022132</v>
      </c>
      <c r="AD77" t="n">
        <v>205701.6621620921</v>
      </c>
      <c r="AE77" t="n">
        <v>281450.0890869036</v>
      </c>
      <c r="AF77" t="n">
        <v>3.72293682193948e-06</v>
      </c>
      <c r="AG77" t="n">
        <v>8</v>
      </c>
      <c r="AH77" t="n">
        <v>254588.8876022132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5.201</v>
      </c>
      <c r="E78" t="n">
        <v>19.23</v>
      </c>
      <c r="F78" t="n">
        <v>15.62</v>
      </c>
      <c r="G78" t="n">
        <v>85.19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278.01</v>
      </c>
      <c r="Q78" t="n">
        <v>467.07</v>
      </c>
      <c r="R78" t="n">
        <v>59.27</v>
      </c>
      <c r="S78" t="n">
        <v>39.61</v>
      </c>
      <c r="T78" t="n">
        <v>4869.34</v>
      </c>
      <c r="U78" t="n">
        <v>0.67</v>
      </c>
      <c r="V78" t="n">
        <v>0.75</v>
      </c>
      <c r="W78" t="n">
        <v>2.63</v>
      </c>
      <c r="X78" t="n">
        <v>0.29</v>
      </c>
      <c r="Y78" t="n">
        <v>1</v>
      </c>
      <c r="Z78" t="n">
        <v>10</v>
      </c>
      <c r="AA78" t="n">
        <v>204.8438504403031</v>
      </c>
      <c r="AB78" t="n">
        <v>280.2763932451702</v>
      </c>
      <c r="AC78" t="n">
        <v>253.527207644322</v>
      </c>
      <c r="AD78" t="n">
        <v>204843.8504403031</v>
      </c>
      <c r="AE78" t="n">
        <v>280276.3932451702</v>
      </c>
      <c r="AF78" t="n">
        <v>3.738751575768919e-06</v>
      </c>
      <c r="AG78" t="n">
        <v>8</v>
      </c>
      <c r="AH78" t="n">
        <v>253527.207644322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5.2049</v>
      </c>
      <c r="E79" t="n">
        <v>19.21</v>
      </c>
      <c r="F79" t="n">
        <v>15.6</v>
      </c>
      <c r="G79" t="n">
        <v>85.12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9</v>
      </c>
      <c r="N79" t="n">
        <v>107.78</v>
      </c>
      <c r="O79" t="n">
        <v>42149.15</v>
      </c>
      <c r="P79" t="n">
        <v>277.81</v>
      </c>
      <c r="Q79" t="n">
        <v>467.07</v>
      </c>
      <c r="R79" t="n">
        <v>58.79</v>
      </c>
      <c r="S79" t="n">
        <v>39.61</v>
      </c>
      <c r="T79" t="n">
        <v>4633.01</v>
      </c>
      <c r="U79" t="n">
        <v>0.67</v>
      </c>
      <c r="V79" t="n">
        <v>0.75</v>
      </c>
      <c r="W79" t="n">
        <v>2.62</v>
      </c>
      <c r="X79" t="n">
        <v>0.27</v>
      </c>
      <c r="Y79" t="n">
        <v>1</v>
      </c>
      <c r="Z79" t="n">
        <v>10</v>
      </c>
      <c r="AA79" t="n">
        <v>204.6316390493614</v>
      </c>
      <c r="AB79" t="n">
        <v>279.9860362579781</v>
      </c>
      <c r="AC79" t="n">
        <v>253.2645619204688</v>
      </c>
      <c r="AD79" t="n">
        <v>204631.6390493614</v>
      </c>
      <c r="AE79" t="n">
        <v>279986.0362579781</v>
      </c>
      <c r="AF79" t="n">
        <v>3.741555100311411e-06</v>
      </c>
      <c r="AG79" t="n">
        <v>8</v>
      </c>
      <c r="AH79" t="n">
        <v>253264.5619204688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5.2042</v>
      </c>
      <c r="E80" t="n">
        <v>19.22</v>
      </c>
      <c r="F80" t="n">
        <v>15.61</v>
      </c>
      <c r="G80" t="n">
        <v>85.13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9</v>
      </c>
      <c r="N80" t="n">
        <v>108.14</v>
      </c>
      <c r="O80" t="n">
        <v>42224.35</v>
      </c>
      <c r="P80" t="n">
        <v>277.82</v>
      </c>
      <c r="Q80" t="n">
        <v>467.07</v>
      </c>
      <c r="R80" t="n">
        <v>58.8</v>
      </c>
      <c r="S80" t="n">
        <v>39.61</v>
      </c>
      <c r="T80" t="n">
        <v>4633.5</v>
      </c>
      <c r="U80" t="n">
        <v>0.67</v>
      </c>
      <c r="V80" t="n">
        <v>0.75</v>
      </c>
      <c r="W80" t="n">
        <v>2.63</v>
      </c>
      <c r="X80" t="n">
        <v>0.27</v>
      </c>
      <c r="Y80" t="n">
        <v>1</v>
      </c>
      <c r="Z80" t="n">
        <v>10</v>
      </c>
      <c r="AA80" t="n">
        <v>204.662197871878</v>
      </c>
      <c r="AB80" t="n">
        <v>280.0278481871053</v>
      </c>
      <c r="AC80" t="n">
        <v>253.3023833777636</v>
      </c>
      <c r="AD80" t="n">
        <v>204662.197871878</v>
      </c>
      <c r="AE80" t="n">
        <v>280027.8481871053</v>
      </c>
      <c r="AF80" t="n">
        <v>3.741051903598657e-06</v>
      </c>
      <c r="AG80" t="n">
        <v>8</v>
      </c>
      <c r="AH80" t="n">
        <v>253302.3833777636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5.1995</v>
      </c>
      <c r="E81" t="n">
        <v>19.23</v>
      </c>
      <c r="F81" t="n">
        <v>15.62</v>
      </c>
      <c r="G81" t="n">
        <v>85.22</v>
      </c>
      <c r="H81" t="n">
        <v>1.08</v>
      </c>
      <c r="I81" t="n">
        <v>11</v>
      </c>
      <c r="J81" t="n">
        <v>341.07</v>
      </c>
      <c r="K81" t="n">
        <v>61.82</v>
      </c>
      <c r="L81" t="n">
        <v>20.75</v>
      </c>
      <c r="M81" t="n">
        <v>9</v>
      </c>
      <c r="N81" t="n">
        <v>108.5</v>
      </c>
      <c r="O81" t="n">
        <v>42299.74</v>
      </c>
      <c r="P81" t="n">
        <v>278.18</v>
      </c>
      <c r="Q81" t="n">
        <v>467.07</v>
      </c>
      <c r="R81" t="n">
        <v>59.36</v>
      </c>
      <c r="S81" t="n">
        <v>39.61</v>
      </c>
      <c r="T81" t="n">
        <v>4915.25</v>
      </c>
      <c r="U81" t="n">
        <v>0.67</v>
      </c>
      <c r="V81" t="n">
        <v>0.75</v>
      </c>
      <c r="W81" t="n">
        <v>2.63</v>
      </c>
      <c r="X81" t="n">
        <v>0.29</v>
      </c>
      <c r="Y81" t="n">
        <v>1</v>
      </c>
      <c r="Z81" t="n">
        <v>10</v>
      </c>
      <c r="AA81" t="n">
        <v>204.9634119955129</v>
      </c>
      <c r="AB81" t="n">
        <v>280.4399826396917</v>
      </c>
      <c r="AC81" t="n">
        <v>253.6751842966295</v>
      </c>
      <c r="AD81" t="n">
        <v>204963.4119955129</v>
      </c>
      <c r="AE81" t="n">
        <v>280439.9826396917</v>
      </c>
      <c r="AF81" t="n">
        <v>3.73767329709873e-06</v>
      </c>
      <c r="AG81" t="n">
        <v>8</v>
      </c>
      <c r="AH81" t="n">
        <v>253675.1842966295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5.2007</v>
      </c>
      <c r="E82" t="n">
        <v>19.23</v>
      </c>
      <c r="F82" t="n">
        <v>15.62</v>
      </c>
      <c r="G82" t="n">
        <v>85.2</v>
      </c>
      <c r="H82" t="n">
        <v>1.1</v>
      </c>
      <c r="I82" t="n">
        <v>11</v>
      </c>
      <c r="J82" t="n">
        <v>341.68</v>
      </c>
      <c r="K82" t="n">
        <v>61.82</v>
      </c>
      <c r="L82" t="n">
        <v>21</v>
      </c>
      <c r="M82" t="n">
        <v>9</v>
      </c>
      <c r="N82" t="n">
        <v>108.86</v>
      </c>
      <c r="O82" t="n">
        <v>42375.31</v>
      </c>
      <c r="P82" t="n">
        <v>278.27</v>
      </c>
      <c r="Q82" t="n">
        <v>467.08</v>
      </c>
      <c r="R82" t="n">
        <v>59.17</v>
      </c>
      <c r="S82" t="n">
        <v>39.61</v>
      </c>
      <c r="T82" t="n">
        <v>4821.92</v>
      </c>
      <c r="U82" t="n">
        <v>0.67</v>
      </c>
      <c r="V82" t="n">
        <v>0.75</v>
      </c>
      <c r="W82" t="n">
        <v>2.63</v>
      </c>
      <c r="X82" t="n">
        <v>0.29</v>
      </c>
      <c r="Y82" t="n">
        <v>1</v>
      </c>
      <c r="Z82" t="n">
        <v>10</v>
      </c>
      <c r="AA82" t="n">
        <v>204.9728612592718</v>
      </c>
      <c r="AB82" t="n">
        <v>280.4529115392387</v>
      </c>
      <c r="AC82" t="n">
        <v>253.6868792801496</v>
      </c>
      <c r="AD82" t="n">
        <v>204972.8612592718</v>
      </c>
      <c r="AE82" t="n">
        <v>280452.9115392387</v>
      </c>
      <c r="AF82" t="n">
        <v>3.738535920034882e-06</v>
      </c>
      <c r="AG82" t="n">
        <v>8</v>
      </c>
      <c r="AH82" t="n">
        <v>253686.8792801496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5.2006</v>
      </c>
      <c r="E83" t="n">
        <v>19.23</v>
      </c>
      <c r="F83" t="n">
        <v>15.62</v>
      </c>
      <c r="G83" t="n">
        <v>85.2</v>
      </c>
      <c r="H83" t="n">
        <v>1.11</v>
      </c>
      <c r="I83" t="n">
        <v>11</v>
      </c>
      <c r="J83" t="n">
        <v>342.3</v>
      </c>
      <c r="K83" t="n">
        <v>61.82</v>
      </c>
      <c r="L83" t="n">
        <v>21.25</v>
      </c>
      <c r="M83" t="n">
        <v>9</v>
      </c>
      <c r="N83" t="n">
        <v>109.23</v>
      </c>
      <c r="O83" t="n">
        <v>42451.07</v>
      </c>
      <c r="P83" t="n">
        <v>278.54</v>
      </c>
      <c r="Q83" t="n">
        <v>467.07</v>
      </c>
      <c r="R83" t="n">
        <v>59.33</v>
      </c>
      <c r="S83" t="n">
        <v>39.61</v>
      </c>
      <c r="T83" t="n">
        <v>4901.58</v>
      </c>
      <c r="U83" t="n">
        <v>0.67</v>
      </c>
      <c r="V83" t="n">
        <v>0.75</v>
      </c>
      <c r="W83" t="n">
        <v>2.63</v>
      </c>
      <c r="X83" t="n">
        <v>0.29</v>
      </c>
      <c r="Y83" t="n">
        <v>1</v>
      </c>
      <c r="Z83" t="n">
        <v>10</v>
      </c>
      <c r="AA83" t="n">
        <v>205.1011311901801</v>
      </c>
      <c r="AB83" t="n">
        <v>280.6284161175773</v>
      </c>
      <c r="AC83" t="n">
        <v>253.8456339478539</v>
      </c>
      <c r="AD83" t="n">
        <v>205101.1311901801</v>
      </c>
      <c r="AE83" t="n">
        <v>280628.4161175773</v>
      </c>
      <c r="AF83" t="n">
        <v>3.738464034790203e-06</v>
      </c>
      <c r="AG83" t="n">
        <v>8</v>
      </c>
      <c r="AH83" t="n">
        <v>253845.6339478539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5.2004</v>
      </c>
      <c r="E84" t="n">
        <v>19.23</v>
      </c>
      <c r="F84" t="n">
        <v>15.62</v>
      </c>
      <c r="G84" t="n">
        <v>85.2</v>
      </c>
      <c r="H84" t="n">
        <v>1.12</v>
      </c>
      <c r="I84" t="n">
        <v>11</v>
      </c>
      <c r="J84" t="n">
        <v>342.91</v>
      </c>
      <c r="K84" t="n">
        <v>61.82</v>
      </c>
      <c r="L84" t="n">
        <v>21.5</v>
      </c>
      <c r="M84" t="n">
        <v>9</v>
      </c>
      <c r="N84" t="n">
        <v>109.59</v>
      </c>
      <c r="O84" t="n">
        <v>42527.02</v>
      </c>
      <c r="P84" t="n">
        <v>278.25</v>
      </c>
      <c r="Q84" t="n">
        <v>467.07</v>
      </c>
      <c r="R84" t="n">
        <v>59.2</v>
      </c>
      <c r="S84" t="n">
        <v>39.61</v>
      </c>
      <c r="T84" t="n">
        <v>4834.96</v>
      </c>
      <c r="U84" t="n">
        <v>0.67</v>
      </c>
      <c r="V84" t="n">
        <v>0.75</v>
      </c>
      <c r="W84" t="n">
        <v>2.63</v>
      </c>
      <c r="X84" t="n">
        <v>0.29</v>
      </c>
      <c r="Y84" t="n">
        <v>1</v>
      </c>
      <c r="Z84" t="n">
        <v>10</v>
      </c>
      <c r="AA84" t="n">
        <v>204.9716620743824</v>
      </c>
      <c r="AB84" t="n">
        <v>280.4512707615688</v>
      </c>
      <c r="AC84" t="n">
        <v>253.6853950959977</v>
      </c>
      <c r="AD84" t="n">
        <v>204971.6620743824</v>
      </c>
      <c r="AE84" t="n">
        <v>280451.2707615688</v>
      </c>
      <c r="AF84" t="n">
        <v>3.738320264300844e-06</v>
      </c>
      <c r="AG84" t="n">
        <v>8</v>
      </c>
      <c r="AH84" t="n">
        <v>253685.3950959977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5.2036</v>
      </c>
      <c r="E85" t="n">
        <v>19.22</v>
      </c>
      <c r="F85" t="n">
        <v>15.61</v>
      </c>
      <c r="G85" t="n">
        <v>85.14</v>
      </c>
      <c r="H85" t="n">
        <v>1.13</v>
      </c>
      <c r="I85" t="n">
        <v>11</v>
      </c>
      <c r="J85" t="n">
        <v>343.53</v>
      </c>
      <c r="K85" t="n">
        <v>61.82</v>
      </c>
      <c r="L85" t="n">
        <v>21.75</v>
      </c>
      <c r="M85" t="n">
        <v>9</v>
      </c>
      <c r="N85" t="n">
        <v>109.96</v>
      </c>
      <c r="O85" t="n">
        <v>42603.15</v>
      </c>
      <c r="P85" t="n">
        <v>277.8</v>
      </c>
      <c r="Q85" t="n">
        <v>467.07</v>
      </c>
      <c r="R85" t="n">
        <v>58.93</v>
      </c>
      <c r="S85" t="n">
        <v>39.61</v>
      </c>
      <c r="T85" t="n">
        <v>4700.28</v>
      </c>
      <c r="U85" t="n">
        <v>0.67</v>
      </c>
      <c r="V85" t="n">
        <v>0.75</v>
      </c>
      <c r="W85" t="n">
        <v>2.63</v>
      </c>
      <c r="X85" t="n">
        <v>0.28</v>
      </c>
      <c r="Y85" t="n">
        <v>1</v>
      </c>
      <c r="Z85" t="n">
        <v>10</v>
      </c>
      <c r="AA85" t="n">
        <v>204.6690612135664</v>
      </c>
      <c r="AB85" t="n">
        <v>280.0372389139927</v>
      </c>
      <c r="AC85" t="n">
        <v>253.3108778668568</v>
      </c>
      <c r="AD85" t="n">
        <v>204669.0612135664</v>
      </c>
      <c r="AE85" t="n">
        <v>280037.2389139927</v>
      </c>
      <c r="AF85" t="n">
        <v>3.740620592130581e-06</v>
      </c>
      <c r="AG85" t="n">
        <v>8</v>
      </c>
      <c r="AH85" t="n">
        <v>253310.8778668568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5.2245</v>
      </c>
      <c r="E86" t="n">
        <v>19.14</v>
      </c>
      <c r="F86" t="n">
        <v>15.59</v>
      </c>
      <c r="G86" t="n">
        <v>93.53</v>
      </c>
      <c r="H86" t="n">
        <v>1.14</v>
      </c>
      <c r="I86" t="n">
        <v>10</v>
      </c>
      <c r="J86" t="n">
        <v>344.15</v>
      </c>
      <c r="K86" t="n">
        <v>61.82</v>
      </c>
      <c r="L86" t="n">
        <v>22</v>
      </c>
      <c r="M86" t="n">
        <v>8</v>
      </c>
      <c r="N86" t="n">
        <v>110.33</v>
      </c>
      <c r="O86" t="n">
        <v>42679.6</v>
      </c>
      <c r="P86" t="n">
        <v>276.64</v>
      </c>
      <c r="Q86" t="n">
        <v>467.09</v>
      </c>
      <c r="R86" t="n">
        <v>58.24</v>
      </c>
      <c r="S86" t="n">
        <v>39.61</v>
      </c>
      <c r="T86" t="n">
        <v>4362.79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203.5573102705404</v>
      </c>
      <c r="AB86" t="n">
        <v>278.5160922267552</v>
      </c>
      <c r="AC86" t="n">
        <v>251.934907284506</v>
      </c>
      <c r="AD86" t="n">
        <v>203557.3102705404</v>
      </c>
      <c r="AE86" t="n">
        <v>278516.0922267552</v>
      </c>
      <c r="AF86" t="n">
        <v>3.755644608268549e-06</v>
      </c>
      <c r="AG86" t="n">
        <v>8</v>
      </c>
      <c r="AH86" t="n">
        <v>251934.907284506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5.2233</v>
      </c>
      <c r="E87" t="n">
        <v>19.14</v>
      </c>
      <c r="F87" t="n">
        <v>15.59</v>
      </c>
      <c r="G87" t="n">
        <v>93.55</v>
      </c>
      <c r="H87" t="n">
        <v>1.15</v>
      </c>
      <c r="I87" t="n">
        <v>10</v>
      </c>
      <c r="J87" t="n">
        <v>344.77</v>
      </c>
      <c r="K87" t="n">
        <v>61.82</v>
      </c>
      <c r="L87" t="n">
        <v>22.25</v>
      </c>
      <c r="M87" t="n">
        <v>8</v>
      </c>
      <c r="N87" t="n">
        <v>110.7</v>
      </c>
      <c r="O87" t="n">
        <v>42756.12</v>
      </c>
      <c r="P87" t="n">
        <v>277.21</v>
      </c>
      <c r="Q87" t="n">
        <v>467.09</v>
      </c>
      <c r="R87" t="n">
        <v>58.43</v>
      </c>
      <c r="S87" t="n">
        <v>39.61</v>
      </c>
      <c r="T87" t="n">
        <v>4454.49</v>
      </c>
      <c r="U87" t="n">
        <v>0.68</v>
      </c>
      <c r="V87" t="n">
        <v>0.75</v>
      </c>
      <c r="W87" t="n">
        <v>2.62</v>
      </c>
      <c r="X87" t="n">
        <v>0.26</v>
      </c>
      <c r="Y87" t="n">
        <v>1</v>
      </c>
      <c r="Z87" t="n">
        <v>10</v>
      </c>
      <c r="AA87" t="n">
        <v>203.8531917512532</v>
      </c>
      <c r="AB87" t="n">
        <v>278.9209303220359</v>
      </c>
      <c r="AC87" t="n">
        <v>252.3011082001671</v>
      </c>
      <c r="AD87" t="n">
        <v>203853.1917512532</v>
      </c>
      <c r="AE87" t="n">
        <v>278920.9303220359</v>
      </c>
      <c r="AF87" t="n">
        <v>3.754781985332397e-06</v>
      </c>
      <c r="AG87" t="n">
        <v>8</v>
      </c>
      <c r="AH87" t="n">
        <v>252301.108200167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5.2227</v>
      </c>
      <c r="E88" t="n">
        <v>19.15</v>
      </c>
      <c r="F88" t="n">
        <v>15.59</v>
      </c>
      <c r="G88" t="n">
        <v>93.56999999999999</v>
      </c>
      <c r="H88" t="n">
        <v>1.16</v>
      </c>
      <c r="I88" t="n">
        <v>10</v>
      </c>
      <c r="J88" t="n">
        <v>345.39</v>
      </c>
      <c r="K88" t="n">
        <v>61.82</v>
      </c>
      <c r="L88" t="n">
        <v>22.5</v>
      </c>
      <c r="M88" t="n">
        <v>8</v>
      </c>
      <c r="N88" t="n">
        <v>111.07</v>
      </c>
      <c r="O88" t="n">
        <v>42832.82</v>
      </c>
      <c r="P88" t="n">
        <v>277.39</v>
      </c>
      <c r="Q88" t="n">
        <v>467.07</v>
      </c>
      <c r="R88" t="n">
        <v>58.33</v>
      </c>
      <c r="S88" t="n">
        <v>39.61</v>
      </c>
      <c r="T88" t="n">
        <v>4406.2</v>
      </c>
      <c r="U88" t="n">
        <v>0.68</v>
      </c>
      <c r="V88" t="n">
        <v>0.75</v>
      </c>
      <c r="W88" t="n">
        <v>2.63</v>
      </c>
      <c r="X88" t="n">
        <v>0.26</v>
      </c>
      <c r="Y88" t="n">
        <v>1</v>
      </c>
      <c r="Z88" t="n">
        <v>10</v>
      </c>
      <c r="AA88" t="n">
        <v>203.952557659985</v>
      </c>
      <c r="AB88" t="n">
        <v>279.0568871420772</v>
      </c>
      <c r="AC88" t="n">
        <v>252.4240894921203</v>
      </c>
      <c r="AD88" t="n">
        <v>203952.557659985</v>
      </c>
      <c r="AE88" t="n">
        <v>279056.8871420772</v>
      </c>
      <c r="AF88" t="n">
        <v>3.754350673864321e-06</v>
      </c>
      <c r="AG88" t="n">
        <v>8</v>
      </c>
      <c r="AH88" t="n">
        <v>252424.0894921203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5.2231</v>
      </c>
      <c r="E89" t="n">
        <v>19.15</v>
      </c>
      <c r="F89" t="n">
        <v>15.59</v>
      </c>
      <c r="G89" t="n">
        <v>93.56</v>
      </c>
      <c r="H89" t="n">
        <v>1.17</v>
      </c>
      <c r="I89" t="n">
        <v>10</v>
      </c>
      <c r="J89" t="n">
        <v>346.02</v>
      </c>
      <c r="K89" t="n">
        <v>61.82</v>
      </c>
      <c r="L89" t="n">
        <v>22.75</v>
      </c>
      <c r="M89" t="n">
        <v>8</v>
      </c>
      <c r="N89" t="n">
        <v>111.45</v>
      </c>
      <c r="O89" t="n">
        <v>42909.73</v>
      </c>
      <c r="P89" t="n">
        <v>277.68</v>
      </c>
      <c r="Q89" t="n">
        <v>467.08</v>
      </c>
      <c r="R89" t="n">
        <v>58.32</v>
      </c>
      <c r="S89" t="n">
        <v>39.61</v>
      </c>
      <c r="T89" t="n">
        <v>4401.5</v>
      </c>
      <c r="U89" t="n">
        <v>0.68</v>
      </c>
      <c r="V89" t="n">
        <v>0.75</v>
      </c>
      <c r="W89" t="n">
        <v>2.63</v>
      </c>
      <c r="X89" t="n">
        <v>0.26</v>
      </c>
      <c r="Y89" t="n">
        <v>1</v>
      </c>
      <c r="Z89" t="n">
        <v>10</v>
      </c>
      <c r="AA89" t="n">
        <v>204.0761688900834</v>
      </c>
      <c r="AB89" t="n">
        <v>279.2260174804403</v>
      </c>
      <c r="AC89" t="n">
        <v>252.5770782683659</v>
      </c>
      <c r="AD89" t="n">
        <v>204076.1688900834</v>
      </c>
      <c r="AE89" t="n">
        <v>279226.0174804403</v>
      </c>
      <c r="AF89" t="n">
        <v>3.754638214843039e-06</v>
      </c>
      <c r="AG89" t="n">
        <v>8</v>
      </c>
      <c r="AH89" t="n">
        <v>252577.0782683659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5.223</v>
      </c>
      <c r="E90" t="n">
        <v>19.15</v>
      </c>
      <c r="F90" t="n">
        <v>15.59</v>
      </c>
      <c r="G90" t="n">
        <v>93.56</v>
      </c>
      <c r="H90" t="n">
        <v>1.18</v>
      </c>
      <c r="I90" t="n">
        <v>10</v>
      </c>
      <c r="J90" t="n">
        <v>346.64</v>
      </c>
      <c r="K90" t="n">
        <v>61.82</v>
      </c>
      <c r="L90" t="n">
        <v>23</v>
      </c>
      <c r="M90" t="n">
        <v>8</v>
      </c>
      <c r="N90" t="n">
        <v>111.82</v>
      </c>
      <c r="O90" t="n">
        <v>42986.83</v>
      </c>
      <c r="P90" t="n">
        <v>277.63</v>
      </c>
      <c r="Q90" t="n">
        <v>467.09</v>
      </c>
      <c r="R90" t="n">
        <v>58.62</v>
      </c>
      <c r="S90" t="n">
        <v>39.61</v>
      </c>
      <c r="T90" t="n">
        <v>4548.51</v>
      </c>
      <c r="U90" t="n">
        <v>0.68</v>
      </c>
      <c r="V90" t="n">
        <v>0.75</v>
      </c>
      <c r="W90" t="n">
        <v>2.62</v>
      </c>
      <c r="X90" t="n">
        <v>0.26</v>
      </c>
      <c r="Y90" t="n">
        <v>1</v>
      </c>
      <c r="Z90" t="n">
        <v>10</v>
      </c>
      <c r="AA90" t="n">
        <v>204.0556870774873</v>
      </c>
      <c r="AB90" t="n">
        <v>279.1979933608526</v>
      </c>
      <c r="AC90" t="n">
        <v>252.5517287314195</v>
      </c>
      <c r="AD90" t="n">
        <v>204055.6870774873</v>
      </c>
      <c r="AE90" t="n">
        <v>279197.9933608526</v>
      </c>
      <c r="AF90" t="n">
        <v>3.754566329598359e-06</v>
      </c>
      <c r="AG90" t="n">
        <v>8</v>
      </c>
      <c r="AH90" t="n">
        <v>252551.7287314195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5.2223</v>
      </c>
      <c r="E91" t="n">
        <v>19.15</v>
      </c>
      <c r="F91" t="n">
        <v>15.6</v>
      </c>
      <c r="G91" t="n">
        <v>93.58</v>
      </c>
      <c r="H91" t="n">
        <v>1.19</v>
      </c>
      <c r="I91" t="n">
        <v>10</v>
      </c>
      <c r="J91" t="n">
        <v>347.27</v>
      </c>
      <c r="K91" t="n">
        <v>61.82</v>
      </c>
      <c r="L91" t="n">
        <v>23.25</v>
      </c>
      <c r="M91" t="n">
        <v>8</v>
      </c>
      <c r="N91" t="n">
        <v>112.2</v>
      </c>
      <c r="O91" t="n">
        <v>43064.12</v>
      </c>
      <c r="P91" t="n">
        <v>277.82</v>
      </c>
      <c r="Q91" t="n">
        <v>467.07</v>
      </c>
      <c r="R91" t="n">
        <v>58.61</v>
      </c>
      <c r="S91" t="n">
        <v>39.61</v>
      </c>
      <c r="T91" t="n">
        <v>4547.72</v>
      </c>
      <c r="U91" t="n">
        <v>0.68</v>
      </c>
      <c r="V91" t="n">
        <v>0.75</v>
      </c>
      <c r="W91" t="n">
        <v>2.62</v>
      </c>
      <c r="X91" t="n">
        <v>0.26</v>
      </c>
      <c r="Y91" t="n">
        <v>1</v>
      </c>
      <c r="Z91" t="n">
        <v>10</v>
      </c>
      <c r="AA91" t="n">
        <v>204.1694277172662</v>
      </c>
      <c r="AB91" t="n">
        <v>279.3536183220808</v>
      </c>
      <c r="AC91" t="n">
        <v>252.6925010647693</v>
      </c>
      <c r="AD91" t="n">
        <v>204169.4277172662</v>
      </c>
      <c r="AE91" t="n">
        <v>279353.6183220808</v>
      </c>
      <c r="AF91" t="n">
        <v>3.754063132885604e-06</v>
      </c>
      <c r="AG91" t="n">
        <v>8</v>
      </c>
      <c r="AH91" t="n">
        <v>252692.5010647693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5.224</v>
      </c>
      <c r="E92" t="n">
        <v>19.14</v>
      </c>
      <c r="F92" t="n">
        <v>15.59</v>
      </c>
      <c r="G92" t="n">
        <v>93.54000000000001</v>
      </c>
      <c r="H92" t="n">
        <v>1.2</v>
      </c>
      <c r="I92" t="n">
        <v>10</v>
      </c>
      <c r="J92" t="n">
        <v>347.9</v>
      </c>
      <c r="K92" t="n">
        <v>61.82</v>
      </c>
      <c r="L92" t="n">
        <v>23.5</v>
      </c>
      <c r="M92" t="n">
        <v>8</v>
      </c>
      <c r="N92" t="n">
        <v>112.58</v>
      </c>
      <c r="O92" t="n">
        <v>43141.62</v>
      </c>
      <c r="P92" t="n">
        <v>277.4</v>
      </c>
      <c r="Q92" t="n">
        <v>467.07</v>
      </c>
      <c r="R92" t="n">
        <v>58.42</v>
      </c>
      <c r="S92" t="n">
        <v>39.61</v>
      </c>
      <c r="T92" t="n">
        <v>4448.52</v>
      </c>
      <c r="U92" t="n">
        <v>0.68</v>
      </c>
      <c r="V92" t="n">
        <v>0.75</v>
      </c>
      <c r="W92" t="n">
        <v>2.62</v>
      </c>
      <c r="X92" t="n">
        <v>0.26</v>
      </c>
      <c r="Y92" t="n">
        <v>1</v>
      </c>
      <c r="Z92" t="n">
        <v>10</v>
      </c>
      <c r="AA92" t="n">
        <v>203.9224888251435</v>
      </c>
      <c r="AB92" t="n">
        <v>279.0157456357037</v>
      </c>
      <c r="AC92" t="n">
        <v>252.3868744733726</v>
      </c>
      <c r="AD92" t="n">
        <v>203922.4888251435</v>
      </c>
      <c r="AE92" t="n">
        <v>279015.7456357037</v>
      </c>
      <c r="AF92" t="n">
        <v>3.755285182045152e-06</v>
      </c>
      <c r="AG92" t="n">
        <v>8</v>
      </c>
      <c r="AH92" t="n">
        <v>252386.8744733726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5.2222</v>
      </c>
      <c r="E93" t="n">
        <v>19.15</v>
      </c>
      <c r="F93" t="n">
        <v>15.6</v>
      </c>
      <c r="G93" t="n">
        <v>93.58</v>
      </c>
      <c r="H93" t="n">
        <v>1.21</v>
      </c>
      <c r="I93" t="n">
        <v>10</v>
      </c>
      <c r="J93" t="n">
        <v>348.53</v>
      </c>
      <c r="K93" t="n">
        <v>61.82</v>
      </c>
      <c r="L93" t="n">
        <v>23.75</v>
      </c>
      <c r="M93" t="n">
        <v>8</v>
      </c>
      <c r="N93" t="n">
        <v>112.96</v>
      </c>
      <c r="O93" t="n">
        <v>43219.31</v>
      </c>
      <c r="P93" t="n">
        <v>277.33</v>
      </c>
      <c r="Q93" t="n">
        <v>467.08</v>
      </c>
      <c r="R93" t="n">
        <v>58.53</v>
      </c>
      <c r="S93" t="n">
        <v>39.61</v>
      </c>
      <c r="T93" t="n">
        <v>4507.96</v>
      </c>
      <c r="U93" t="n">
        <v>0.68</v>
      </c>
      <c r="V93" t="n">
        <v>0.75</v>
      </c>
      <c r="W93" t="n">
        <v>2.62</v>
      </c>
      <c r="X93" t="n">
        <v>0.26</v>
      </c>
      <c r="Y93" t="n">
        <v>1</v>
      </c>
      <c r="Z93" t="n">
        <v>10</v>
      </c>
      <c r="AA93" t="n">
        <v>203.945159705283</v>
      </c>
      <c r="AB93" t="n">
        <v>279.0467649340792</v>
      </c>
      <c r="AC93" t="n">
        <v>252.414933333447</v>
      </c>
      <c r="AD93" t="n">
        <v>203945.159705283</v>
      </c>
      <c r="AE93" t="n">
        <v>279046.7649340793</v>
      </c>
      <c r="AF93" t="n">
        <v>3.753991247640925e-06</v>
      </c>
      <c r="AG93" t="n">
        <v>8</v>
      </c>
      <c r="AH93" t="n">
        <v>252414.933333447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5.2243</v>
      </c>
      <c r="E94" t="n">
        <v>19.14</v>
      </c>
      <c r="F94" t="n">
        <v>15.59</v>
      </c>
      <c r="G94" t="n">
        <v>93.53</v>
      </c>
      <c r="H94" t="n">
        <v>1.23</v>
      </c>
      <c r="I94" t="n">
        <v>10</v>
      </c>
      <c r="J94" t="n">
        <v>349.16</v>
      </c>
      <c r="K94" t="n">
        <v>61.82</v>
      </c>
      <c r="L94" t="n">
        <v>24</v>
      </c>
      <c r="M94" t="n">
        <v>8</v>
      </c>
      <c r="N94" t="n">
        <v>113.34</v>
      </c>
      <c r="O94" t="n">
        <v>43297.21</v>
      </c>
      <c r="P94" t="n">
        <v>276.93</v>
      </c>
      <c r="Q94" t="n">
        <v>467.07</v>
      </c>
      <c r="R94" t="n">
        <v>58.31</v>
      </c>
      <c r="S94" t="n">
        <v>39.61</v>
      </c>
      <c r="T94" t="n">
        <v>4396</v>
      </c>
      <c r="U94" t="n">
        <v>0.68</v>
      </c>
      <c r="V94" t="n">
        <v>0.75</v>
      </c>
      <c r="W94" t="n">
        <v>2.62</v>
      </c>
      <c r="X94" t="n">
        <v>0.26</v>
      </c>
      <c r="Y94" t="n">
        <v>1</v>
      </c>
      <c r="Z94" t="n">
        <v>10</v>
      </c>
      <c r="AA94" t="n">
        <v>203.6968918474351</v>
      </c>
      <c r="AB94" t="n">
        <v>278.707073898167</v>
      </c>
      <c r="AC94" t="n">
        <v>252.1076619332428</v>
      </c>
      <c r="AD94" t="n">
        <v>203696.8918474351</v>
      </c>
      <c r="AE94" t="n">
        <v>278707.0738981671</v>
      </c>
      <c r="AF94" t="n">
        <v>3.75550083777919e-06</v>
      </c>
      <c r="AG94" t="n">
        <v>8</v>
      </c>
      <c r="AH94" t="n">
        <v>252107.6619332428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5.2259</v>
      </c>
      <c r="E95" t="n">
        <v>19.14</v>
      </c>
      <c r="F95" t="n">
        <v>15.58</v>
      </c>
      <c r="G95" t="n">
        <v>93.5</v>
      </c>
      <c r="H95" t="n">
        <v>1.24</v>
      </c>
      <c r="I95" t="n">
        <v>10</v>
      </c>
      <c r="J95" t="n">
        <v>349.79</v>
      </c>
      <c r="K95" t="n">
        <v>61.82</v>
      </c>
      <c r="L95" t="n">
        <v>24.25</v>
      </c>
      <c r="M95" t="n">
        <v>8</v>
      </c>
      <c r="N95" t="n">
        <v>113.72</v>
      </c>
      <c r="O95" t="n">
        <v>43375.3</v>
      </c>
      <c r="P95" t="n">
        <v>276.18</v>
      </c>
      <c r="Q95" t="n">
        <v>467.07</v>
      </c>
      <c r="R95" t="n">
        <v>58.06</v>
      </c>
      <c r="S95" t="n">
        <v>39.61</v>
      </c>
      <c r="T95" t="n">
        <v>4270.16</v>
      </c>
      <c r="U95" t="n">
        <v>0.68</v>
      </c>
      <c r="V95" t="n">
        <v>0.75</v>
      </c>
      <c r="W95" t="n">
        <v>2.63</v>
      </c>
      <c r="X95" t="n">
        <v>0.25</v>
      </c>
      <c r="Y95" t="n">
        <v>1</v>
      </c>
      <c r="Z95" t="n">
        <v>10</v>
      </c>
      <c r="AA95" t="n">
        <v>203.3001292980335</v>
      </c>
      <c r="AB95" t="n">
        <v>278.1642058741477</v>
      </c>
      <c r="AC95" t="n">
        <v>251.6166044715156</v>
      </c>
      <c r="AD95" t="n">
        <v>203300.1292980335</v>
      </c>
      <c r="AE95" t="n">
        <v>278164.2058741477</v>
      </c>
      <c r="AF95" t="n">
        <v>3.756651001694058e-06</v>
      </c>
      <c r="AG95" t="n">
        <v>8</v>
      </c>
      <c r="AH95" t="n">
        <v>251616.6044715156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5.2234</v>
      </c>
      <c r="E96" t="n">
        <v>19.14</v>
      </c>
      <c r="F96" t="n">
        <v>15.59</v>
      </c>
      <c r="G96" t="n">
        <v>93.55</v>
      </c>
      <c r="H96" t="n">
        <v>1.25</v>
      </c>
      <c r="I96" t="n">
        <v>10</v>
      </c>
      <c r="J96" t="n">
        <v>350.43</v>
      </c>
      <c r="K96" t="n">
        <v>61.82</v>
      </c>
      <c r="L96" t="n">
        <v>24.5</v>
      </c>
      <c r="M96" t="n">
        <v>8</v>
      </c>
      <c r="N96" t="n">
        <v>114.11</v>
      </c>
      <c r="O96" t="n">
        <v>43453.61</v>
      </c>
      <c r="P96" t="n">
        <v>275.79</v>
      </c>
      <c r="Q96" t="n">
        <v>467.11</v>
      </c>
      <c r="R96" t="n">
        <v>58.34</v>
      </c>
      <c r="S96" t="n">
        <v>39.61</v>
      </c>
      <c r="T96" t="n">
        <v>4409.3</v>
      </c>
      <c r="U96" t="n">
        <v>0.68</v>
      </c>
      <c r="V96" t="n">
        <v>0.75</v>
      </c>
      <c r="W96" t="n">
        <v>2.63</v>
      </c>
      <c r="X96" t="n">
        <v>0.26</v>
      </c>
      <c r="Y96" t="n">
        <v>1</v>
      </c>
      <c r="Z96" t="n">
        <v>10</v>
      </c>
      <c r="AA96" t="n">
        <v>203.1930060244258</v>
      </c>
      <c r="AB96" t="n">
        <v>278.0176350852524</v>
      </c>
      <c r="AC96" t="n">
        <v>251.4840221929991</v>
      </c>
      <c r="AD96" t="n">
        <v>203193.0060244258</v>
      </c>
      <c r="AE96" t="n">
        <v>278017.6350852525</v>
      </c>
      <c r="AF96" t="n">
        <v>3.754853870577076e-06</v>
      </c>
      <c r="AG96" t="n">
        <v>8</v>
      </c>
      <c r="AH96" t="n">
        <v>251484.0221929991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5.2463</v>
      </c>
      <c r="E97" t="n">
        <v>19.06</v>
      </c>
      <c r="F97" t="n">
        <v>15.56</v>
      </c>
      <c r="G97" t="n">
        <v>103.76</v>
      </c>
      <c r="H97" t="n">
        <v>1.26</v>
      </c>
      <c r="I97" t="n">
        <v>9</v>
      </c>
      <c r="J97" t="n">
        <v>351.06</v>
      </c>
      <c r="K97" t="n">
        <v>61.82</v>
      </c>
      <c r="L97" t="n">
        <v>24.75</v>
      </c>
      <c r="M97" t="n">
        <v>7</v>
      </c>
      <c r="N97" t="n">
        <v>114.49</v>
      </c>
      <c r="O97" t="n">
        <v>43532.12</v>
      </c>
      <c r="P97" t="n">
        <v>275.54</v>
      </c>
      <c r="Q97" t="n">
        <v>467.07</v>
      </c>
      <c r="R97" t="n">
        <v>57.45</v>
      </c>
      <c r="S97" t="n">
        <v>39.61</v>
      </c>
      <c r="T97" t="n">
        <v>3971.68</v>
      </c>
      <c r="U97" t="n">
        <v>0.6899999999999999</v>
      </c>
      <c r="V97" t="n">
        <v>0.75</v>
      </c>
      <c r="W97" t="n">
        <v>2.62</v>
      </c>
      <c r="X97" t="n">
        <v>0.23</v>
      </c>
      <c r="Y97" t="n">
        <v>1</v>
      </c>
      <c r="Z97" t="n">
        <v>10</v>
      </c>
      <c r="AA97" t="n">
        <v>202.4514085755206</v>
      </c>
      <c r="AB97" t="n">
        <v>277.0029487386905</v>
      </c>
      <c r="AC97" t="n">
        <v>250.5661760872314</v>
      </c>
      <c r="AD97" t="n">
        <v>202451.4085755206</v>
      </c>
      <c r="AE97" t="n">
        <v>277002.9487386905</v>
      </c>
      <c r="AF97" t="n">
        <v>3.771315591608629e-06</v>
      </c>
      <c r="AG97" t="n">
        <v>8</v>
      </c>
      <c r="AH97" t="n">
        <v>250566.1760872314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5.2498</v>
      </c>
      <c r="E98" t="n">
        <v>19.05</v>
      </c>
      <c r="F98" t="n">
        <v>15.55</v>
      </c>
      <c r="G98" t="n">
        <v>103.67</v>
      </c>
      <c r="H98" t="n">
        <v>1.27</v>
      </c>
      <c r="I98" t="n">
        <v>9</v>
      </c>
      <c r="J98" t="n">
        <v>351.7</v>
      </c>
      <c r="K98" t="n">
        <v>61.82</v>
      </c>
      <c r="L98" t="n">
        <v>25</v>
      </c>
      <c r="M98" t="n">
        <v>7</v>
      </c>
      <c r="N98" t="n">
        <v>114.88</v>
      </c>
      <c r="O98" t="n">
        <v>43610.83</v>
      </c>
      <c r="P98" t="n">
        <v>275.47</v>
      </c>
      <c r="Q98" t="n">
        <v>467.07</v>
      </c>
      <c r="R98" t="n">
        <v>57.01</v>
      </c>
      <c r="S98" t="n">
        <v>39.61</v>
      </c>
      <c r="T98" t="n">
        <v>3751.83</v>
      </c>
      <c r="U98" t="n">
        <v>0.6899999999999999</v>
      </c>
      <c r="V98" t="n">
        <v>0.75</v>
      </c>
      <c r="W98" t="n">
        <v>2.62</v>
      </c>
      <c r="X98" t="n">
        <v>0.22</v>
      </c>
      <c r="Y98" t="n">
        <v>1</v>
      </c>
      <c r="Z98" t="n">
        <v>10</v>
      </c>
      <c r="AA98" t="n">
        <v>202.3201953901556</v>
      </c>
      <c r="AB98" t="n">
        <v>276.823417069757</v>
      </c>
      <c r="AC98" t="n">
        <v>250.4037786688067</v>
      </c>
      <c r="AD98" t="n">
        <v>202320.1953901556</v>
      </c>
      <c r="AE98" t="n">
        <v>276823.417069757</v>
      </c>
      <c r="AF98" t="n">
        <v>3.773831575172404e-06</v>
      </c>
      <c r="AG98" t="n">
        <v>8</v>
      </c>
      <c r="AH98" t="n">
        <v>250403.7786688067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5.2474</v>
      </c>
      <c r="E99" t="n">
        <v>19.06</v>
      </c>
      <c r="F99" t="n">
        <v>15.56</v>
      </c>
      <c r="G99" t="n">
        <v>103.73</v>
      </c>
      <c r="H99" t="n">
        <v>1.28</v>
      </c>
      <c r="I99" t="n">
        <v>9</v>
      </c>
      <c r="J99" t="n">
        <v>352.34</v>
      </c>
      <c r="K99" t="n">
        <v>61.82</v>
      </c>
      <c r="L99" t="n">
        <v>25.25</v>
      </c>
      <c r="M99" t="n">
        <v>7</v>
      </c>
      <c r="N99" t="n">
        <v>115.27</v>
      </c>
      <c r="O99" t="n">
        <v>43689.76</v>
      </c>
      <c r="P99" t="n">
        <v>275.95</v>
      </c>
      <c r="Q99" t="n">
        <v>467.07</v>
      </c>
      <c r="R99" t="n">
        <v>57.27</v>
      </c>
      <c r="S99" t="n">
        <v>39.61</v>
      </c>
      <c r="T99" t="n">
        <v>3879.71</v>
      </c>
      <c r="U99" t="n">
        <v>0.6899999999999999</v>
      </c>
      <c r="V99" t="n">
        <v>0.75</v>
      </c>
      <c r="W99" t="n">
        <v>2.63</v>
      </c>
      <c r="X99" t="n">
        <v>0.23</v>
      </c>
      <c r="Y99" t="n">
        <v>1</v>
      </c>
      <c r="Z99" t="n">
        <v>10</v>
      </c>
      <c r="AA99" t="n">
        <v>202.6114722375528</v>
      </c>
      <c r="AB99" t="n">
        <v>277.2219549025932</v>
      </c>
      <c r="AC99" t="n">
        <v>250.7642806102284</v>
      </c>
      <c r="AD99" t="n">
        <v>202611.4722375528</v>
      </c>
      <c r="AE99" t="n">
        <v>277221.9549025932</v>
      </c>
      <c r="AF99" t="n">
        <v>3.772106329300101e-06</v>
      </c>
      <c r="AG99" t="n">
        <v>8</v>
      </c>
      <c r="AH99" t="n">
        <v>250764.2806102284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5.2477</v>
      </c>
      <c r="E100" t="n">
        <v>19.06</v>
      </c>
      <c r="F100" t="n">
        <v>15.56</v>
      </c>
      <c r="G100" t="n">
        <v>103.73</v>
      </c>
      <c r="H100" t="n">
        <v>1.29</v>
      </c>
      <c r="I100" t="n">
        <v>9</v>
      </c>
      <c r="J100" t="n">
        <v>352.98</v>
      </c>
      <c r="K100" t="n">
        <v>61.82</v>
      </c>
      <c r="L100" t="n">
        <v>25.5</v>
      </c>
      <c r="M100" t="n">
        <v>7</v>
      </c>
      <c r="N100" t="n">
        <v>115.66</v>
      </c>
      <c r="O100" t="n">
        <v>43769.02</v>
      </c>
      <c r="P100" t="n">
        <v>276.25</v>
      </c>
      <c r="Q100" t="n">
        <v>467.09</v>
      </c>
      <c r="R100" t="n">
        <v>57.26</v>
      </c>
      <c r="S100" t="n">
        <v>39.61</v>
      </c>
      <c r="T100" t="n">
        <v>3878.13</v>
      </c>
      <c r="U100" t="n">
        <v>0.6899999999999999</v>
      </c>
      <c r="V100" t="n">
        <v>0.75</v>
      </c>
      <c r="W100" t="n">
        <v>2.62</v>
      </c>
      <c r="X100" t="n">
        <v>0.23</v>
      </c>
      <c r="Y100" t="n">
        <v>1</v>
      </c>
      <c r="Z100" t="n">
        <v>10</v>
      </c>
      <c r="AA100" t="n">
        <v>202.7418467193944</v>
      </c>
      <c r="AB100" t="n">
        <v>277.400339020365</v>
      </c>
      <c r="AC100" t="n">
        <v>250.9256399981638</v>
      </c>
      <c r="AD100" t="n">
        <v>202741.8467193944</v>
      </c>
      <c r="AE100" t="n">
        <v>277400.339020365</v>
      </c>
      <c r="AF100" t="n">
        <v>3.77232198503414e-06</v>
      </c>
      <c r="AG100" t="n">
        <v>8</v>
      </c>
      <c r="AH100" t="n">
        <v>250925.6399981638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5.2478</v>
      </c>
      <c r="E101" t="n">
        <v>19.06</v>
      </c>
      <c r="F101" t="n">
        <v>15.56</v>
      </c>
      <c r="G101" t="n">
        <v>103.72</v>
      </c>
      <c r="H101" t="n">
        <v>1.3</v>
      </c>
      <c r="I101" t="n">
        <v>9</v>
      </c>
      <c r="J101" t="n">
        <v>353.63</v>
      </c>
      <c r="K101" t="n">
        <v>61.82</v>
      </c>
      <c r="L101" t="n">
        <v>25.75</v>
      </c>
      <c r="M101" t="n">
        <v>7</v>
      </c>
      <c r="N101" t="n">
        <v>116.06</v>
      </c>
      <c r="O101" t="n">
        <v>43848.38</v>
      </c>
      <c r="P101" t="n">
        <v>276.58</v>
      </c>
      <c r="Q101" t="n">
        <v>467.11</v>
      </c>
      <c r="R101" t="n">
        <v>57.15</v>
      </c>
      <c r="S101" t="n">
        <v>39.61</v>
      </c>
      <c r="T101" t="n">
        <v>3821.5</v>
      </c>
      <c r="U101" t="n">
        <v>0.6899999999999999</v>
      </c>
      <c r="V101" t="n">
        <v>0.75</v>
      </c>
      <c r="W101" t="n">
        <v>2.63</v>
      </c>
      <c r="X101" t="n">
        <v>0.22</v>
      </c>
      <c r="Y101" t="n">
        <v>1</v>
      </c>
      <c r="Z101" t="n">
        <v>10</v>
      </c>
      <c r="AA101" t="n">
        <v>202.8913058165324</v>
      </c>
      <c r="AB101" t="n">
        <v>277.6048355507392</v>
      </c>
      <c r="AC101" t="n">
        <v>251.1106196666918</v>
      </c>
      <c r="AD101" t="n">
        <v>202891.3058165324</v>
      </c>
      <c r="AE101" t="n">
        <v>277604.8355507391</v>
      </c>
      <c r="AF101" t="n">
        <v>3.772393870278818e-06</v>
      </c>
      <c r="AG101" t="n">
        <v>8</v>
      </c>
      <c r="AH101" t="n">
        <v>251110.6196666918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5.2488</v>
      </c>
      <c r="E102" t="n">
        <v>19.05</v>
      </c>
      <c r="F102" t="n">
        <v>15.55</v>
      </c>
      <c r="G102" t="n">
        <v>103.7</v>
      </c>
      <c r="H102" t="n">
        <v>1.31</v>
      </c>
      <c r="I102" t="n">
        <v>9</v>
      </c>
      <c r="J102" t="n">
        <v>354.27</v>
      </c>
      <c r="K102" t="n">
        <v>61.82</v>
      </c>
      <c r="L102" t="n">
        <v>26</v>
      </c>
      <c r="M102" t="n">
        <v>7</v>
      </c>
      <c r="N102" t="n">
        <v>116.45</v>
      </c>
      <c r="O102" t="n">
        <v>43927.95</v>
      </c>
      <c r="P102" t="n">
        <v>276.85</v>
      </c>
      <c r="Q102" t="n">
        <v>467.11</v>
      </c>
      <c r="R102" t="n">
        <v>57.28</v>
      </c>
      <c r="S102" t="n">
        <v>39.61</v>
      </c>
      <c r="T102" t="n">
        <v>3884.53</v>
      </c>
      <c r="U102" t="n">
        <v>0.6899999999999999</v>
      </c>
      <c r="V102" t="n">
        <v>0.75</v>
      </c>
      <c r="W102" t="n">
        <v>2.62</v>
      </c>
      <c r="X102" t="n">
        <v>0.22</v>
      </c>
      <c r="Y102" t="n">
        <v>1</v>
      </c>
      <c r="Z102" t="n">
        <v>10</v>
      </c>
      <c r="AA102" t="n">
        <v>202.9823539155967</v>
      </c>
      <c r="AB102" t="n">
        <v>277.7294115766375</v>
      </c>
      <c r="AC102" t="n">
        <v>251.223306331522</v>
      </c>
      <c r="AD102" t="n">
        <v>202982.3539155967</v>
      </c>
      <c r="AE102" t="n">
        <v>277729.4115766375</v>
      </c>
      <c r="AF102" t="n">
        <v>3.773112722725611e-06</v>
      </c>
      <c r="AG102" t="n">
        <v>8</v>
      </c>
      <c r="AH102" t="n">
        <v>251223.306331522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5.2467</v>
      </c>
      <c r="E103" t="n">
        <v>19.06</v>
      </c>
      <c r="F103" t="n">
        <v>15.56</v>
      </c>
      <c r="G103" t="n">
        <v>103.75</v>
      </c>
      <c r="H103" t="n">
        <v>1.32</v>
      </c>
      <c r="I103" t="n">
        <v>9</v>
      </c>
      <c r="J103" t="n">
        <v>354.92</v>
      </c>
      <c r="K103" t="n">
        <v>61.82</v>
      </c>
      <c r="L103" t="n">
        <v>26.25</v>
      </c>
      <c r="M103" t="n">
        <v>7</v>
      </c>
      <c r="N103" t="n">
        <v>116.85</v>
      </c>
      <c r="O103" t="n">
        <v>44007.74</v>
      </c>
      <c r="P103" t="n">
        <v>276.92</v>
      </c>
      <c r="Q103" t="n">
        <v>467.07</v>
      </c>
      <c r="R103" t="n">
        <v>57.46</v>
      </c>
      <c r="S103" t="n">
        <v>39.61</v>
      </c>
      <c r="T103" t="n">
        <v>3977.44</v>
      </c>
      <c r="U103" t="n">
        <v>0.6899999999999999</v>
      </c>
      <c r="V103" t="n">
        <v>0.75</v>
      </c>
      <c r="W103" t="n">
        <v>2.62</v>
      </c>
      <c r="X103" t="n">
        <v>0.23</v>
      </c>
      <c r="Y103" t="n">
        <v>1</v>
      </c>
      <c r="Z103" t="n">
        <v>10</v>
      </c>
      <c r="AA103" t="n">
        <v>203.0770515263697</v>
      </c>
      <c r="AB103" t="n">
        <v>277.8589810254608</v>
      </c>
      <c r="AC103" t="n">
        <v>251.3405098540015</v>
      </c>
      <c r="AD103" t="n">
        <v>203077.0515263697</v>
      </c>
      <c r="AE103" t="n">
        <v>277858.9810254608</v>
      </c>
      <c r="AF103" t="n">
        <v>3.771603132587347e-06</v>
      </c>
      <c r="AG103" t="n">
        <v>8</v>
      </c>
      <c r="AH103" t="n">
        <v>251340.5098540015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5.2462</v>
      </c>
      <c r="E104" t="n">
        <v>19.06</v>
      </c>
      <c r="F104" t="n">
        <v>15.56</v>
      </c>
      <c r="G104" t="n">
        <v>103.76</v>
      </c>
      <c r="H104" t="n">
        <v>1.33</v>
      </c>
      <c r="I104" t="n">
        <v>9</v>
      </c>
      <c r="J104" t="n">
        <v>355.57</v>
      </c>
      <c r="K104" t="n">
        <v>61.82</v>
      </c>
      <c r="L104" t="n">
        <v>26.5</v>
      </c>
      <c r="M104" t="n">
        <v>7</v>
      </c>
      <c r="N104" t="n">
        <v>117.25</v>
      </c>
      <c r="O104" t="n">
        <v>44087.74</v>
      </c>
      <c r="P104" t="n">
        <v>276.86</v>
      </c>
      <c r="Q104" t="n">
        <v>467.07</v>
      </c>
      <c r="R104" t="n">
        <v>57.6</v>
      </c>
      <c r="S104" t="n">
        <v>39.61</v>
      </c>
      <c r="T104" t="n">
        <v>4045.33</v>
      </c>
      <c r="U104" t="n">
        <v>0.6899999999999999</v>
      </c>
      <c r="V104" t="n">
        <v>0.75</v>
      </c>
      <c r="W104" t="n">
        <v>2.62</v>
      </c>
      <c r="X104" t="n">
        <v>0.23</v>
      </c>
      <c r="Y104" t="n">
        <v>1</v>
      </c>
      <c r="Z104" t="n">
        <v>10</v>
      </c>
      <c r="AA104" t="n">
        <v>203.0625955531413</v>
      </c>
      <c r="AB104" t="n">
        <v>277.8392017251372</v>
      </c>
      <c r="AC104" t="n">
        <v>251.3226182623404</v>
      </c>
      <c r="AD104" t="n">
        <v>203062.5955531413</v>
      </c>
      <c r="AE104" t="n">
        <v>277839.2017251372</v>
      </c>
      <c r="AF104" t="n">
        <v>3.771243706363951e-06</v>
      </c>
      <c r="AG104" t="n">
        <v>8</v>
      </c>
      <c r="AH104" t="n">
        <v>251322.6182623404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5.2457</v>
      </c>
      <c r="E105" t="n">
        <v>19.06</v>
      </c>
      <c r="F105" t="n">
        <v>15.57</v>
      </c>
      <c r="G105" t="n">
        <v>103.77</v>
      </c>
      <c r="H105" t="n">
        <v>1.34</v>
      </c>
      <c r="I105" t="n">
        <v>9</v>
      </c>
      <c r="J105" t="n">
        <v>356.22</v>
      </c>
      <c r="K105" t="n">
        <v>61.82</v>
      </c>
      <c r="L105" t="n">
        <v>26.75</v>
      </c>
      <c r="M105" t="n">
        <v>7</v>
      </c>
      <c r="N105" t="n">
        <v>117.65</v>
      </c>
      <c r="O105" t="n">
        <v>44167.96</v>
      </c>
      <c r="P105" t="n">
        <v>276.69</v>
      </c>
      <c r="Q105" t="n">
        <v>467.07</v>
      </c>
      <c r="R105" t="n">
        <v>57.57</v>
      </c>
      <c r="S105" t="n">
        <v>39.61</v>
      </c>
      <c r="T105" t="n">
        <v>4030.67</v>
      </c>
      <c r="U105" t="n">
        <v>0.6899999999999999</v>
      </c>
      <c r="V105" t="n">
        <v>0.75</v>
      </c>
      <c r="W105" t="n">
        <v>2.62</v>
      </c>
      <c r="X105" t="n">
        <v>0.23</v>
      </c>
      <c r="Y105" t="n">
        <v>1</v>
      </c>
      <c r="Z105" t="n">
        <v>10</v>
      </c>
      <c r="AA105" t="n">
        <v>203.0044279324585</v>
      </c>
      <c r="AB105" t="n">
        <v>277.7596142203446</v>
      </c>
      <c r="AC105" t="n">
        <v>251.2506264773034</v>
      </c>
      <c r="AD105" t="n">
        <v>203004.4279324585</v>
      </c>
      <c r="AE105" t="n">
        <v>277759.6142203446</v>
      </c>
      <c r="AF105" t="n">
        <v>3.770884280140554e-06</v>
      </c>
      <c r="AG105" t="n">
        <v>8</v>
      </c>
      <c r="AH105" t="n">
        <v>251250.6264773034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5.2468</v>
      </c>
      <c r="E106" t="n">
        <v>19.06</v>
      </c>
      <c r="F106" t="n">
        <v>15.56</v>
      </c>
      <c r="G106" t="n">
        <v>103.75</v>
      </c>
      <c r="H106" t="n">
        <v>1.35</v>
      </c>
      <c r="I106" t="n">
        <v>9</v>
      </c>
      <c r="J106" t="n">
        <v>356.87</v>
      </c>
      <c r="K106" t="n">
        <v>61.82</v>
      </c>
      <c r="L106" t="n">
        <v>27</v>
      </c>
      <c r="M106" t="n">
        <v>7</v>
      </c>
      <c r="N106" t="n">
        <v>118.05</v>
      </c>
      <c r="O106" t="n">
        <v>44248.41</v>
      </c>
      <c r="P106" t="n">
        <v>276.61</v>
      </c>
      <c r="Q106" t="n">
        <v>467.07</v>
      </c>
      <c r="R106" t="n">
        <v>57.4</v>
      </c>
      <c r="S106" t="n">
        <v>39.61</v>
      </c>
      <c r="T106" t="n">
        <v>3947.42</v>
      </c>
      <c r="U106" t="n">
        <v>0.6899999999999999</v>
      </c>
      <c r="V106" t="n">
        <v>0.75</v>
      </c>
      <c r="W106" t="n">
        <v>2.62</v>
      </c>
      <c r="X106" t="n">
        <v>0.23</v>
      </c>
      <c r="Y106" t="n">
        <v>1</v>
      </c>
      <c r="Z106" t="n">
        <v>10</v>
      </c>
      <c r="AA106" t="n">
        <v>202.9315081567372</v>
      </c>
      <c r="AB106" t="n">
        <v>277.6598421662094</v>
      </c>
      <c r="AC106" t="n">
        <v>251.1603765279838</v>
      </c>
      <c r="AD106" t="n">
        <v>202931.5081567372</v>
      </c>
      <c r="AE106" t="n">
        <v>277659.8421662094</v>
      </c>
      <c r="AF106" t="n">
        <v>3.771675017832027e-06</v>
      </c>
      <c r="AG106" t="n">
        <v>8</v>
      </c>
      <c r="AH106" t="n">
        <v>251160.3765279838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5.2453</v>
      </c>
      <c r="E107" t="n">
        <v>19.06</v>
      </c>
      <c r="F107" t="n">
        <v>15.57</v>
      </c>
      <c r="G107" t="n">
        <v>103.78</v>
      </c>
      <c r="H107" t="n">
        <v>1.36</v>
      </c>
      <c r="I107" t="n">
        <v>9</v>
      </c>
      <c r="J107" t="n">
        <v>357.52</v>
      </c>
      <c r="K107" t="n">
        <v>61.82</v>
      </c>
      <c r="L107" t="n">
        <v>27.25</v>
      </c>
      <c r="M107" t="n">
        <v>7</v>
      </c>
      <c r="N107" t="n">
        <v>118.45</v>
      </c>
      <c r="O107" t="n">
        <v>44329.08</v>
      </c>
      <c r="P107" t="n">
        <v>276.31</v>
      </c>
      <c r="Q107" t="n">
        <v>467.07</v>
      </c>
      <c r="R107" t="n">
        <v>57.71</v>
      </c>
      <c r="S107" t="n">
        <v>39.61</v>
      </c>
      <c r="T107" t="n">
        <v>4100.61</v>
      </c>
      <c r="U107" t="n">
        <v>0.6899999999999999</v>
      </c>
      <c r="V107" t="n">
        <v>0.75</v>
      </c>
      <c r="W107" t="n">
        <v>2.62</v>
      </c>
      <c r="X107" t="n">
        <v>0.23</v>
      </c>
      <c r="Y107" t="n">
        <v>1</v>
      </c>
      <c r="Z107" t="n">
        <v>10</v>
      </c>
      <c r="AA107" t="n">
        <v>202.8397678728821</v>
      </c>
      <c r="AB107" t="n">
        <v>277.5343190625432</v>
      </c>
      <c r="AC107" t="n">
        <v>251.0468331731588</v>
      </c>
      <c r="AD107" t="n">
        <v>202839.7678728821</v>
      </c>
      <c r="AE107" t="n">
        <v>277534.3190625432</v>
      </c>
      <c r="AF107" t="n">
        <v>3.770596739161838e-06</v>
      </c>
      <c r="AG107" t="n">
        <v>8</v>
      </c>
      <c r="AH107" t="n">
        <v>251046.8331731588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5.2416</v>
      </c>
      <c r="E108" t="n">
        <v>19.08</v>
      </c>
      <c r="F108" t="n">
        <v>15.58</v>
      </c>
      <c r="G108" t="n">
        <v>103.87</v>
      </c>
      <c r="H108" t="n">
        <v>1.37</v>
      </c>
      <c r="I108" t="n">
        <v>9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276.4</v>
      </c>
      <c r="Q108" t="n">
        <v>467.13</v>
      </c>
      <c r="R108" t="n">
        <v>58.06</v>
      </c>
      <c r="S108" t="n">
        <v>39.61</v>
      </c>
      <c r="T108" t="n">
        <v>4277.43</v>
      </c>
      <c r="U108" t="n">
        <v>0.68</v>
      </c>
      <c r="V108" t="n">
        <v>0.75</v>
      </c>
      <c r="W108" t="n">
        <v>2.62</v>
      </c>
      <c r="X108" t="n">
        <v>0.25</v>
      </c>
      <c r="Y108" t="n">
        <v>1</v>
      </c>
      <c r="Z108" t="n">
        <v>10</v>
      </c>
      <c r="AA108" t="n">
        <v>202.9859521932664</v>
      </c>
      <c r="AB108" t="n">
        <v>277.7343348988899</v>
      </c>
      <c r="AC108" t="n">
        <v>251.2277597788086</v>
      </c>
      <c r="AD108" t="n">
        <v>202985.9521932664</v>
      </c>
      <c r="AE108" t="n">
        <v>277734.3348988899</v>
      </c>
      <c r="AF108" t="n">
        <v>3.767936985108704e-06</v>
      </c>
      <c r="AG108" t="n">
        <v>8</v>
      </c>
      <c r="AH108" t="n">
        <v>251227.7597788086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5.2448</v>
      </c>
      <c r="E109" t="n">
        <v>19.07</v>
      </c>
      <c r="F109" t="n">
        <v>15.57</v>
      </c>
      <c r="G109" t="n">
        <v>103.8</v>
      </c>
      <c r="H109" t="n">
        <v>1.38</v>
      </c>
      <c r="I109" t="n">
        <v>9</v>
      </c>
      <c r="J109" t="n">
        <v>358.84</v>
      </c>
      <c r="K109" t="n">
        <v>61.82</v>
      </c>
      <c r="L109" t="n">
        <v>27.75</v>
      </c>
      <c r="M109" t="n">
        <v>7</v>
      </c>
      <c r="N109" t="n">
        <v>119.27</v>
      </c>
      <c r="O109" t="n">
        <v>44491.1</v>
      </c>
      <c r="P109" t="n">
        <v>275.96</v>
      </c>
      <c r="Q109" t="n">
        <v>467.07</v>
      </c>
      <c r="R109" t="n">
        <v>57.61</v>
      </c>
      <c r="S109" t="n">
        <v>39.61</v>
      </c>
      <c r="T109" t="n">
        <v>4049.84</v>
      </c>
      <c r="U109" t="n">
        <v>0.6899999999999999</v>
      </c>
      <c r="V109" t="n">
        <v>0.75</v>
      </c>
      <c r="W109" t="n">
        <v>2.62</v>
      </c>
      <c r="X109" t="n">
        <v>0.24</v>
      </c>
      <c r="Y109" t="n">
        <v>1</v>
      </c>
      <c r="Z109" t="n">
        <v>10</v>
      </c>
      <c r="AA109" t="n">
        <v>202.6915514372408</v>
      </c>
      <c r="AB109" t="n">
        <v>277.3315227964512</v>
      </c>
      <c r="AC109" t="n">
        <v>250.8633914980762</v>
      </c>
      <c r="AD109" t="n">
        <v>202691.5514372408</v>
      </c>
      <c r="AE109" t="n">
        <v>277331.5227964512</v>
      </c>
      <c r="AF109" t="n">
        <v>3.77023731293844e-06</v>
      </c>
      <c r="AG109" t="n">
        <v>8</v>
      </c>
      <c r="AH109" t="n">
        <v>250863.3914980762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5.247</v>
      </c>
      <c r="E110" t="n">
        <v>19.06</v>
      </c>
      <c r="F110" t="n">
        <v>15.56</v>
      </c>
      <c r="G110" t="n">
        <v>103.74</v>
      </c>
      <c r="H110" t="n">
        <v>1.39</v>
      </c>
      <c r="I110" t="n">
        <v>9</v>
      </c>
      <c r="J110" t="n">
        <v>359.5</v>
      </c>
      <c r="K110" t="n">
        <v>61.82</v>
      </c>
      <c r="L110" t="n">
        <v>28</v>
      </c>
      <c r="M110" t="n">
        <v>7</v>
      </c>
      <c r="N110" t="n">
        <v>119.68</v>
      </c>
      <c r="O110" t="n">
        <v>44572.45</v>
      </c>
      <c r="P110" t="n">
        <v>275.57</v>
      </c>
      <c r="Q110" t="n">
        <v>467.09</v>
      </c>
      <c r="R110" t="n">
        <v>57.4</v>
      </c>
      <c r="S110" t="n">
        <v>39.61</v>
      </c>
      <c r="T110" t="n">
        <v>3945.48</v>
      </c>
      <c r="U110" t="n">
        <v>0.6899999999999999</v>
      </c>
      <c r="V110" t="n">
        <v>0.75</v>
      </c>
      <c r="W110" t="n">
        <v>2.62</v>
      </c>
      <c r="X110" t="n">
        <v>0.23</v>
      </c>
      <c r="Y110" t="n">
        <v>1</v>
      </c>
      <c r="Z110" t="n">
        <v>10</v>
      </c>
      <c r="AA110" t="n">
        <v>202.4468355703575</v>
      </c>
      <c r="AB110" t="n">
        <v>276.9966917512795</v>
      </c>
      <c r="AC110" t="n">
        <v>250.5605162579172</v>
      </c>
      <c r="AD110" t="n">
        <v>202446.8355703575</v>
      </c>
      <c r="AE110" t="n">
        <v>276996.6917512795</v>
      </c>
      <c r="AF110" t="n">
        <v>3.771818788321385e-06</v>
      </c>
      <c r="AG110" t="n">
        <v>8</v>
      </c>
      <c r="AH110" t="n">
        <v>250560.5162579172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5.2732</v>
      </c>
      <c r="E111" t="n">
        <v>18.96</v>
      </c>
      <c r="F111" t="n">
        <v>15.52</v>
      </c>
      <c r="G111" t="n">
        <v>116.42</v>
      </c>
      <c r="H111" t="n">
        <v>1.4</v>
      </c>
      <c r="I111" t="n">
        <v>8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274.66</v>
      </c>
      <c r="Q111" t="n">
        <v>467.07</v>
      </c>
      <c r="R111" t="n">
        <v>56.1</v>
      </c>
      <c r="S111" t="n">
        <v>39.61</v>
      </c>
      <c r="T111" t="n">
        <v>3299.04</v>
      </c>
      <c r="U111" t="n">
        <v>0.71</v>
      </c>
      <c r="V111" t="n">
        <v>0.75</v>
      </c>
      <c r="W111" t="n">
        <v>2.62</v>
      </c>
      <c r="X111" t="n">
        <v>0.19</v>
      </c>
      <c r="Y111" t="n">
        <v>1</v>
      </c>
      <c r="Z111" t="n">
        <v>10</v>
      </c>
      <c r="AA111" t="n">
        <v>201.316250936299</v>
      </c>
      <c r="AB111" t="n">
        <v>275.4497759770877</v>
      </c>
      <c r="AC111" t="n">
        <v>249.1612359541039</v>
      </c>
      <c r="AD111" t="n">
        <v>201316.250936299</v>
      </c>
      <c r="AE111" t="n">
        <v>275449.7759770877</v>
      </c>
      <c r="AF111" t="n">
        <v>3.790652722427354e-06</v>
      </c>
      <c r="AG111" t="n">
        <v>8</v>
      </c>
      <c r="AH111" t="n">
        <v>249161.2359541038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5.2713</v>
      </c>
      <c r="E112" t="n">
        <v>18.97</v>
      </c>
      <c r="F112" t="n">
        <v>15.53</v>
      </c>
      <c r="G112" t="n">
        <v>116.47</v>
      </c>
      <c r="H112" t="n">
        <v>1.41</v>
      </c>
      <c r="I112" t="n">
        <v>8</v>
      </c>
      <c r="J112" t="n">
        <v>360.82</v>
      </c>
      <c r="K112" t="n">
        <v>61.82</v>
      </c>
      <c r="L112" t="n">
        <v>28.5</v>
      </c>
      <c r="M112" t="n">
        <v>6</v>
      </c>
      <c r="N112" t="n">
        <v>120.5</v>
      </c>
      <c r="O112" t="n">
        <v>44735.86</v>
      </c>
      <c r="P112" t="n">
        <v>274.87</v>
      </c>
      <c r="Q112" t="n">
        <v>467.07</v>
      </c>
      <c r="R112" t="n">
        <v>56.28</v>
      </c>
      <c r="S112" t="n">
        <v>39.61</v>
      </c>
      <c r="T112" t="n">
        <v>3392.73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201.4688891974934</v>
      </c>
      <c r="AB112" t="n">
        <v>275.6586223799785</v>
      </c>
      <c r="AC112" t="n">
        <v>249.3501503494207</v>
      </c>
      <c r="AD112" t="n">
        <v>201468.8891974934</v>
      </c>
      <c r="AE112" t="n">
        <v>275658.6223799785</v>
      </c>
      <c r="AF112" t="n">
        <v>3.789286902778448e-06</v>
      </c>
      <c r="AG112" t="n">
        <v>8</v>
      </c>
      <c r="AH112" t="n">
        <v>249350.1503494207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5.2716</v>
      </c>
      <c r="E113" t="n">
        <v>18.97</v>
      </c>
      <c r="F113" t="n">
        <v>15.53</v>
      </c>
      <c r="G113" t="n">
        <v>116.46</v>
      </c>
      <c r="H113" t="n">
        <v>1.42</v>
      </c>
      <c r="I113" t="n">
        <v>8</v>
      </c>
      <c r="J113" t="n">
        <v>361.49</v>
      </c>
      <c r="K113" t="n">
        <v>61.82</v>
      </c>
      <c r="L113" t="n">
        <v>28.75</v>
      </c>
      <c r="M113" t="n">
        <v>6</v>
      </c>
      <c r="N113" t="n">
        <v>120.92</v>
      </c>
      <c r="O113" t="n">
        <v>44817.91</v>
      </c>
      <c r="P113" t="n">
        <v>275.35</v>
      </c>
      <c r="Q113" t="n">
        <v>467.07</v>
      </c>
      <c r="R113" t="n">
        <v>56.39</v>
      </c>
      <c r="S113" t="n">
        <v>39.61</v>
      </c>
      <c r="T113" t="n">
        <v>3444.37</v>
      </c>
      <c r="U113" t="n">
        <v>0.7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201.6813229232368</v>
      </c>
      <c r="AB113" t="n">
        <v>275.9492835754551</v>
      </c>
      <c r="AC113" t="n">
        <v>249.6130712483465</v>
      </c>
      <c r="AD113" t="n">
        <v>201681.3229232368</v>
      </c>
      <c r="AE113" t="n">
        <v>275949.2835754551</v>
      </c>
      <c r="AF113" t="n">
        <v>3.789502558512486e-06</v>
      </c>
      <c r="AG113" t="n">
        <v>8</v>
      </c>
      <c r="AH113" t="n">
        <v>249613.0712483465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5.2723</v>
      </c>
      <c r="E114" t="n">
        <v>18.97</v>
      </c>
      <c r="F114" t="n">
        <v>15.53</v>
      </c>
      <c r="G114" t="n">
        <v>116.44</v>
      </c>
      <c r="H114" t="n">
        <v>1.43</v>
      </c>
      <c r="I114" t="n">
        <v>8</v>
      </c>
      <c r="J114" t="n">
        <v>362.16</v>
      </c>
      <c r="K114" t="n">
        <v>61.82</v>
      </c>
      <c r="L114" t="n">
        <v>29</v>
      </c>
      <c r="M114" t="n">
        <v>6</v>
      </c>
      <c r="N114" t="n">
        <v>121.34</v>
      </c>
      <c r="O114" t="n">
        <v>44900.33</v>
      </c>
      <c r="P114" t="n">
        <v>275.29</v>
      </c>
      <c r="Q114" t="n">
        <v>467.1</v>
      </c>
      <c r="R114" t="n">
        <v>56.14</v>
      </c>
      <c r="S114" t="n">
        <v>39.61</v>
      </c>
      <c r="T114" t="n">
        <v>3320.17</v>
      </c>
      <c r="U114" t="n">
        <v>0.71</v>
      </c>
      <c r="V114" t="n">
        <v>0.75</v>
      </c>
      <c r="W114" t="n">
        <v>2.62</v>
      </c>
      <c r="X114" t="n">
        <v>0.19</v>
      </c>
      <c r="Y114" t="n">
        <v>1</v>
      </c>
      <c r="Z114" t="n">
        <v>10</v>
      </c>
      <c r="AA114" t="n">
        <v>201.6355869368907</v>
      </c>
      <c r="AB114" t="n">
        <v>275.8867055812071</v>
      </c>
      <c r="AC114" t="n">
        <v>249.5564656100407</v>
      </c>
      <c r="AD114" t="n">
        <v>201635.5869368907</v>
      </c>
      <c r="AE114" t="n">
        <v>275886.7055812071</v>
      </c>
      <c r="AF114" t="n">
        <v>3.790005755225241e-06</v>
      </c>
      <c r="AG114" t="n">
        <v>8</v>
      </c>
      <c r="AH114" t="n">
        <v>249556.4656100407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5.2709</v>
      </c>
      <c r="E115" t="n">
        <v>18.97</v>
      </c>
      <c r="F115" t="n">
        <v>15.53</v>
      </c>
      <c r="G115" t="n">
        <v>116.48</v>
      </c>
      <c r="H115" t="n">
        <v>1.44</v>
      </c>
      <c r="I115" t="n">
        <v>8</v>
      </c>
      <c r="J115" t="n">
        <v>362.83</v>
      </c>
      <c r="K115" t="n">
        <v>61.82</v>
      </c>
      <c r="L115" t="n">
        <v>29.25</v>
      </c>
      <c r="M115" t="n">
        <v>6</v>
      </c>
      <c r="N115" t="n">
        <v>121.75</v>
      </c>
      <c r="O115" t="n">
        <v>44982.86</v>
      </c>
      <c r="P115" t="n">
        <v>275.76</v>
      </c>
      <c r="Q115" t="n">
        <v>467.07</v>
      </c>
      <c r="R115" t="n">
        <v>56.35</v>
      </c>
      <c r="S115" t="n">
        <v>39.61</v>
      </c>
      <c r="T115" t="n">
        <v>3426.84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201.8876749179637</v>
      </c>
      <c r="AB115" t="n">
        <v>276.2316234782477</v>
      </c>
      <c r="AC115" t="n">
        <v>249.8684650270833</v>
      </c>
      <c r="AD115" t="n">
        <v>201887.6749179637</v>
      </c>
      <c r="AE115" t="n">
        <v>276231.6234782477</v>
      </c>
      <c r="AF115" t="n">
        <v>3.788999361799731e-06</v>
      </c>
      <c r="AG115" t="n">
        <v>8</v>
      </c>
      <c r="AH115" t="n">
        <v>249868.4650270833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5.2698</v>
      </c>
      <c r="E116" t="n">
        <v>18.98</v>
      </c>
      <c r="F116" t="n">
        <v>15.53</v>
      </c>
      <c r="G116" t="n">
        <v>116.51</v>
      </c>
      <c r="H116" t="n">
        <v>1.45</v>
      </c>
      <c r="I116" t="n">
        <v>8</v>
      </c>
      <c r="J116" t="n">
        <v>363.5</v>
      </c>
      <c r="K116" t="n">
        <v>61.82</v>
      </c>
      <c r="L116" t="n">
        <v>29.5</v>
      </c>
      <c r="M116" t="n">
        <v>6</v>
      </c>
      <c r="N116" t="n">
        <v>122.18</v>
      </c>
      <c r="O116" t="n">
        <v>45065.64</v>
      </c>
      <c r="P116" t="n">
        <v>275.84</v>
      </c>
      <c r="Q116" t="n">
        <v>467.07</v>
      </c>
      <c r="R116" t="n">
        <v>56.56</v>
      </c>
      <c r="S116" t="n">
        <v>39.61</v>
      </c>
      <c r="T116" t="n">
        <v>3529.67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201.9530662945434</v>
      </c>
      <c r="AB116" t="n">
        <v>276.321094844548</v>
      </c>
      <c r="AC116" t="n">
        <v>249.9493973717578</v>
      </c>
      <c r="AD116" t="n">
        <v>201953.0662945434</v>
      </c>
      <c r="AE116" t="n">
        <v>276321.094844548</v>
      </c>
      <c r="AF116" t="n">
        <v>3.788208624108259e-06</v>
      </c>
      <c r="AG116" t="n">
        <v>8</v>
      </c>
      <c r="AH116" t="n">
        <v>249949.3973717577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5.2715</v>
      </c>
      <c r="E117" t="n">
        <v>18.97</v>
      </c>
      <c r="F117" t="n">
        <v>15.53</v>
      </c>
      <c r="G117" t="n">
        <v>116.46</v>
      </c>
      <c r="H117" t="n">
        <v>1.46</v>
      </c>
      <c r="I117" t="n">
        <v>8</v>
      </c>
      <c r="J117" t="n">
        <v>364.17</v>
      </c>
      <c r="K117" t="n">
        <v>61.82</v>
      </c>
      <c r="L117" t="n">
        <v>29.75</v>
      </c>
      <c r="M117" t="n">
        <v>6</v>
      </c>
      <c r="N117" t="n">
        <v>122.6</v>
      </c>
      <c r="O117" t="n">
        <v>45148.66</v>
      </c>
      <c r="P117" t="n">
        <v>275.98</v>
      </c>
      <c r="Q117" t="n">
        <v>467.07</v>
      </c>
      <c r="R117" t="n">
        <v>56.23</v>
      </c>
      <c r="S117" t="n">
        <v>39.61</v>
      </c>
      <c r="T117" t="n">
        <v>3366.12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201.9729789641287</v>
      </c>
      <c r="AB117" t="n">
        <v>276.3483402375596</v>
      </c>
      <c r="AC117" t="n">
        <v>249.9740425026995</v>
      </c>
      <c r="AD117" t="n">
        <v>201972.9789641287</v>
      </c>
      <c r="AE117" t="n">
        <v>276348.3402375596</v>
      </c>
      <c r="AF117" t="n">
        <v>3.789430673267806e-06</v>
      </c>
      <c r="AG117" t="n">
        <v>8</v>
      </c>
      <c r="AH117" t="n">
        <v>249974.0425026995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5.2727</v>
      </c>
      <c r="E118" t="n">
        <v>18.97</v>
      </c>
      <c r="F118" t="n">
        <v>15.52</v>
      </c>
      <c r="G118" t="n">
        <v>116.43</v>
      </c>
      <c r="H118" t="n">
        <v>1.47</v>
      </c>
      <c r="I118" t="n">
        <v>8</v>
      </c>
      <c r="J118" t="n">
        <v>364.85</v>
      </c>
      <c r="K118" t="n">
        <v>61.82</v>
      </c>
      <c r="L118" t="n">
        <v>30</v>
      </c>
      <c r="M118" t="n">
        <v>6</v>
      </c>
      <c r="N118" t="n">
        <v>123.02</v>
      </c>
      <c r="O118" t="n">
        <v>45231.92</v>
      </c>
      <c r="P118" t="n">
        <v>276.01</v>
      </c>
      <c r="Q118" t="n">
        <v>467.07</v>
      </c>
      <c r="R118" t="n">
        <v>56.01</v>
      </c>
      <c r="S118" t="n">
        <v>39.61</v>
      </c>
      <c r="T118" t="n">
        <v>3255.81</v>
      </c>
      <c r="U118" t="n">
        <v>0.71</v>
      </c>
      <c r="V118" t="n">
        <v>0.75</v>
      </c>
      <c r="W118" t="n">
        <v>2.62</v>
      </c>
      <c r="X118" t="n">
        <v>0.19</v>
      </c>
      <c r="Y118" t="n">
        <v>1</v>
      </c>
      <c r="Z118" t="n">
        <v>10</v>
      </c>
      <c r="AA118" t="n">
        <v>201.9484838925165</v>
      </c>
      <c r="AB118" t="n">
        <v>276.3148249999336</v>
      </c>
      <c r="AC118" t="n">
        <v>249.9437259123135</v>
      </c>
      <c r="AD118" t="n">
        <v>201948.4838925166</v>
      </c>
      <c r="AE118" t="n">
        <v>276314.8249999336</v>
      </c>
      <c r="AF118" t="n">
        <v>3.790293296203958e-06</v>
      </c>
      <c r="AG118" t="n">
        <v>8</v>
      </c>
      <c r="AH118" t="n">
        <v>249943.7259123135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5.2716</v>
      </c>
      <c r="E119" t="n">
        <v>18.97</v>
      </c>
      <c r="F119" t="n">
        <v>15.53</v>
      </c>
      <c r="G119" t="n">
        <v>116.46</v>
      </c>
      <c r="H119" t="n">
        <v>1.48</v>
      </c>
      <c r="I119" t="n">
        <v>8</v>
      </c>
      <c r="J119" t="n">
        <v>365.52</v>
      </c>
      <c r="K119" t="n">
        <v>61.82</v>
      </c>
      <c r="L119" t="n">
        <v>30.25</v>
      </c>
      <c r="M119" t="n">
        <v>6</v>
      </c>
      <c r="N119" t="n">
        <v>123.45</v>
      </c>
      <c r="O119" t="n">
        <v>45315.43</v>
      </c>
      <c r="P119" t="n">
        <v>276.26</v>
      </c>
      <c r="Q119" t="n">
        <v>467.08</v>
      </c>
      <c r="R119" t="n">
        <v>56.23</v>
      </c>
      <c r="S119" t="n">
        <v>39.61</v>
      </c>
      <c r="T119" t="n">
        <v>3368.19</v>
      </c>
      <c r="U119" t="n">
        <v>0.7</v>
      </c>
      <c r="V119" t="n">
        <v>0.75</v>
      </c>
      <c r="W119" t="n">
        <v>2.62</v>
      </c>
      <c r="X119" t="n">
        <v>0.19</v>
      </c>
      <c r="Y119" t="n">
        <v>1</v>
      </c>
      <c r="Z119" t="n">
        <v>10</v>
      </c>
      <c r="AA119" t="n">
        <v>202.098837512603</v>
      </c>
      <c r="AB119" t="n">
        <v>276.5205454560694</v>
      </c>
      <c r="AC119" t="n">
        <v>250.1298126968463</v>
      </c>
      <c r="AD119" t="n">
        <v>202098.837512603</v>
      </c>
      <c r="AE119" t="n">
        <v>276520.5454560694</v>
      </c>
      <c r="AF119" t="n">
        <v>3.789502558512486e-06</v>
      </c>
      <c r="AG119" t="n">
        <v>8</v>
      </c>
      <c r="AH119" t="n">
        <v>250129.8126968463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5.2705</v>
      </c>
      <c r="E120" t="n">
        <v>18.97</v>
      </c>
      <c r="F120" t="n">
        <v>15.53</v>
      </c>
      <c r="G120" t="n">
        <v>116.49</v>
      </c>
      <c r="H120" t="n">
        <v>1.49</v>
      </c>
      <c r="I120" t="n">
        <v>8</v>
      </c>
      <c r="J120" t="n">
        <v>366.2</v>
      </c>
      <c r="K120" t="n">
        <v>61.82</v>
      </c>
      <c r="L120" t="n">
        <v>30.5</v>
      </c>
      <c r="M120" t="n">
        <v>6</v>
      </c>
      <c r="N120" t="n">
        <v>123.88</v>
      </c>
      <c r="O120" t="n">
        <v>45399.2</v>
      </c>
      <c r="P120" t="n">
        <v>276.19</v>
      </c>
      <c r="Q120" t="n">
        <v>467.07</v>
      </c>
      <c r="R120" t="n">
        <v>56.48</v>
      </c>
      <c r="S120" t="n">
        <v>39.61</v>
      </c>
      <c r="T120" t="n">
        <v>3490.86</v>
      </c>
      <c r="U120" t="n">
        <v>0.7</v>
      </c>
      <c r="V120" t="n">
        <v>0.75</v>
      </c>
      <c r="W120" t="n">
        <v>2.62</v>
      </c>
      <c r="X120" t="n">
        <v>0.2</v>
      </c>
      <c r="Y120" t="n">
        <v>1</v>
      </c>
      <c r="Z120" t="n">
        <v>10</v>
      </c>
      <c r="AA120" t="n">
        <v>202.0954288260186</v>
      </c>
      <c r="AB120" t="n">
        <v>276.515881540704</v>
      </c>
      <c r="AC120" t="n">
        <v>250.1255938990174</v>
      </c>
      <c r="AD120" t="n">
        <v>202095.4288260186</v>
      </c>
      <c r="AE120" t="n">
        <v>276515.8815407039</v>
      </c>
      <c r="AF120" t="n">
        <v>3.788711820821014e-06</v>
      </c>
      <c r="AG120" t="n">
        <v>8</v>
      </c>
      <c r="AH120" t="n">
        <v>250125.5938990174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5.2697</v>
      </c>
      <c r="E121" t="n">
        <v>18.98</v>
      </c>
      <c r="F121" t="n">
        <v>15.53</v>
      </c>
      <c r="G121" t="n">
        <v>116.51</v>
      </c>
      <c r="H121" t="n">
        <v>1.49</v>
      </c>
      <c r="I121" t="n">
        <v>8</v>
      </c>
      <c r="J121" t="n">
        <v>366.88</v>
      </c>
      <c r="K121" t="n">
        <v>61.82</v>
      </c>
      <c r="L121" t="n">
        <v>30.75</v>
      </c>
      <c r="M121" t="n">
        <v>6</v>
      </c>
      <c r="N121" t="n">
        <v>124.31</v>
      </c>
      <c r="O121" t="n">
        <v>45483.22</v>
      </c>
      <c r="P121" t="n">
        <v>276.07</v>
      </c>
      <c r="Q121" t="n">
        <v>467.07</v>
      </c>
      <c r="R121" t="n">
        <v>56.46</v>
      </c>
      <c r="S121" t="n">
        <v>39.61</v>
      </c>
      <c r="T121" t="n">
        <v>3480.26</v>
      </c>
      <c r="U121" t="n">
        <v>0.7</v>
      </c>
      <c r="V121" t="n">
        <v>0.75</v>
      </c>
      <c r="W121" t="n">
        <v>2.62</v>
      </c>
      <c r="X121" t="n">
        <v>0.2</v>
      </c>
      <c r="Y121" t="n">
        <v>1</v>
      </c>
      <c r="Z121" t="n">
        <v>10</v>
      </c>
      <c r="AA121" t="n">
        <v>202.0612380487431</v>
      </c>
      <c r="AB121" t="n">
        <v>276.469100210845</v>
      </c>
      <c r="AC121" t="n">
        <v>250.0832773136222</v>
      </c>
      <c r="AD121" t="n">
        <v>202061.2380487431</v>
      </c>
      <c r="AE121" t="n">
        <v>276469.100210845</v>
      </c>
      <c r="AF121" t="n">
        <v>3.78813673886358e-06</v>
      </c>
      <c r="AG121" t="n">
        <v>8</v>
      </c>
      <c r="AH121" t="n">
        <v>250083.2773136222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5.2719</v>
      </c>
      <c r="E122" t="n">
        <v>18.97</v>
      </c>
      <c r="F122" t="n">
        <v>15.53</v>
      </c>
      <c r="G122" t="n">
        <v>116.45</v>
      </c>
      <c r="H122" t="n">
        <v>1.5</v>
      </c>
      <c r="I122" t="n">
        <v>8</v>
      </c>
      <c r="J122" t="n">
        <v>367.57</v>
      </c>
      <c r="K122" t="n">
        <v>61.82</v>
      </c>
      <c r="L122" t="n">
        <v>31</v>
      </c>
      <c r="M122" t="n">
        <v>6</v>
      </c>
      <c r="N122" t="n">
        <v>124.74</v>
      </c>
      <c r="O122" t="n">
        <v>45567.49</v>
      </c>
      <c r="P122" t="n">
        <v>275.7</v>
      </c>
      <c r="Q122" t="n">
        <v>467.07</v>
      </c>
      <c r="R122" t="n">
        <v>56.32</v>
      </c>
      <c r="S122" t="n">
        <v>39.61</v>
      </c>
      <c r="T122" t="n">
        <v>3411.53</v>
      </c>
      <c r="U122" t="n">
        <v>0.7</v>
      </c>
      <c r="V122" t="n">
        <v>0.75</v>
      </c>
      <c r="W122" t="n">
        <v>2.62</v>
      </c>
      <c r="X122" t="n">
        <v>0.19</v>
      </c>
      <c r="Y122" t="n">
        <v>1</v>
      </c>
      <c r="Z122" t="n">
        <v>10</v>
      </c>
      <c r="AA122" t="n">
        <v>201.8340909244799</v>
      </c>
      <c r="AB122" t="n">
        <v>276.1583074944043</v>
      </c>
      <c r="AC122" t="n">
        <v>249.8021462178382</v>
      </c>
      <c r="AD122" t="n">
        <v>201834.0909244799</v>
      </c>
      <c r="AE122" t="n">
        <v>276158.3074944043</v>
      </c>
      <c r="AF122" t="n">
        <v>3.789718214246523e-06</v>
      </c>
      <c r="AG122" t="n">
        <v>8</v>
      </c>
      <c r="AH122" t="n">
        <v>249802.1462178382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5.2698</v>
      </c>
      <c r="E123" t="n">
        <v>18.98</v>
      </c>
      <c r="F123" t="n">
        <v>15.53</v>
      </c>
      <c r="G123" t="n">
        <v>116.51</v>
      </c>
      <c r="H123" t="n">
        <v>1.51</v>
      </c>
      <c r="I123" t="n">
        <v>8</v>
      </c>
      <c r="J123" t="n">
        <v>368.25</v>
      </c>
      <c r="K123" t="n">
        <v>61.82</v>
      </c>
      <c r="L123" t="n">
        <v>31.25</v>
      </c>
      <c r="M123" t="n">
        <v>6</v>
      </c>
      <c r="N123" t="n">
        <v>125.18</v>
      </c>
      <c r="O123" t="n">
        <v>45652.02</v>
      </c>
      <c r="P123" t="n">
        <v>275.45</v>
      </c>
      <c r="Q123" t="n">
        <v>467.07</v>
      </c>
      <c r="R123" t="n">
        <v>56.69</v>
      </c>
      <c r="S123" t="n">
        <v>39.61</v>
      </c>
      <c r="T123" t="n">
        <v>3594.64</v>
      </c>
      <c r="U123" t="n">
        <v>0.7</v>
      </c>
      <c r="V123" t="n">
        <v>0.75</v>
      </c>
      <c r="W123" t="n">
        <v>2.62</v>
      </c>
      <c r="X123" t="n">
        <v>0.2</v>
      </c>
      <c r="Y123" t="n">
        <v>1</v>
      </c>
      <c r="Z123" t="n">
        <v>10</v>
      </c>
      <c r="AA123" t="n">
        <v>201.7740703519511</v>
      </c>
      <c r="AB123" t="n">
        <v>276.0761846991497</v>
      </c>
      <c r="AC123" t="n">
        <v>249.7278611069027</v>
      </c>
      <c r="AD123" t="n">
        <v>201774.0703519511</v>
      </c>
      <c r="AE123" t="n">
        <v>276076.1846991497</v>
      </c>
      <c r="AF123" t="n">
        <v>3.788208624108259e-06</v>
      </c>
      <c r="AG123" t="n">
        <v>8</v>
      </c>
      <c r="AH123" t="n">
        <v>249727.8611069027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5.2692</v>
      </c>
      <c r="E124" t="n">
        <v>18.98</v>
      </c>
      <c r="F124" t="n">
        <v>15.54</v>
      </c>
      <c r="G124" t="n">
        <v>116.52</v>
      </c>
      <c r="H124" t="n">
        <v>1.52</v>
      </c>
      <c r="I124" t="n">
        <v>8</v>
      </c>
      <c r="J124" t="n">
        <v>368.94</v>
      </c>
      <c r="K124" t="n">
        <v>61.82</v>
      </c>
      <c r="L124" t="n">
        <v>31.5</v>
      </c>
      <c r="M124" t="n">
        <v>6</v>
      </c>
      <c r="N124" t="n">
        <v>125.62</v>
      </c>
      <c r="O124" t="n">
        <v>45736.8</v>
      </c>
      <c r="P124" t="n">
        <v>275.48</v>
      </c>
      <c r="Q124" t="n">
        <v>467.07</v>
      </c>
      <c r="R124" t="n">
        <v>56.64</v>
      </c>
      <c r="S124" t="n">
        <v>39.61</v>
      </c>
      <c r="T124" t="n">
        <v>3570.88</v>
      </c>
      <c r="U124" t="n">
        <v>0.7</v>
      </c>
      <c r="V124" t="n">
        <v>0.75</v>
      </c>
      <c r="W124" t="n">
        <v>2.62</v>
      </c>
      <c r="X124" t="n">
        <v>0.2</v>
      </c>
      <c r="Y124" t="n">
        <v>1</v>
      </c>
      <c r="Z124" t="n">
        <v>10</v>
      </c>
      <c r="AA124" t="n">
        <v>201.8104480175429</v>
      </c>
      <c r="AB124" t="n">
        <v>276.1259582260817</v>
      </c>
      <c r="AC124" t="n">
        <v>249.7728843182818</v>
      </c>
      <c r="AD124" t="n">
        <v>201810.4480175429</v>
      </c>
      <c r="AE124" t="n">
        <v>276125.9582260817</v>
      </c>
      <c r="AF124" t="n">
        <v>3.787777312640183e-06</v>
      </c>
      <c r="AG124" t="n">
        <v>8</v>
      </c>
      <c r="AH124" t="n">
        <v>249772.8843182818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5.2704</v>
      </c>
      <c r="E125" t="n">
        <v>18.97</v>
      </c>
      <c r="F125" t="n">
        <v>15.53</v>
      </c>
      <c r="G125" t="n">
        <v>116.49</v>
      </c>
      <c r="H125" t="n">
        <v>1.53</v>
      </c>
      <c r="I125" t="n">
        <v>8</v>
      </c>
      <c r="J125" t="n">
        <v>369.63</v>
      </c>
      <c r="K125" t="n">
        <v>61.82</v>
      </c>
      <c r="L125" t="n">
        <v>31.75</v>
      </c>
      <c r="M125" t="n">
        <v>6</v>
      </c>
      <c r="N125" t="n">
        <v>126.06</v>
      </c>
      <c r="O125" t="n">
        <v>45821.85</v>
      </c>
      <c r="P125" t="n">
        <v>275.32</v>
      </c>
      <c r="Q125" t="n">
        <v>467.07</v>
      </c>
      <c r="R125" t="n">
        <v>56.43</v>
      </c>
      <c r="S125" t="n">
        <v>39.61</v>
      </c>
      <c r="T125" t="n">
        <v>3466.76</v>
      </c>
      <c r="U125" t="n">
        <v>0.7</v>
      </c>
      <c r="V125" t="n">
        <v>0.75</v>
      </c>
      <c r="W125" t="n">
        <v>2.62</v>
      </c>
      <c r="X125" t="n">
        <v>0.2</v>
      </c>
      <c r="Y125" t="n">
        <v>1</v>
      </c>
      <c r="Z125" t="n">
        <v>10</v>
      </c>
      <c r="AA125" t="n">
        <v>201.6987860384085</v>
      </c>
      <c r="AB125" t="n">
        <v>275.9731773800513</v>
      </c>
      <c r="AC125" t="n">
        <v>249.6346846617672</v>
      </c>
      <c r="AD125" t="n">
        <v>201698.7860384085</v>
      </c>
      <c r="AE125" t="n">
        <v>275973.1773800512</v>
      </c>
      <c r="AF125" t="n">
        <v>3.788639935576335e-06</v>
      </c>
      <c r="AG125" t="n">
        <v>8</v>
      </c>
      <c r="AH125" t="n">
        <v>249634.6846617672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5.2702</v>
      </c>
      <c r="E126" t="n">
        <v>18.97</v>
      </c>
      <c r="F126" t="n">
        <v>15.53</v>
      </c>
      <c r="G126" t="n">
        <v>116.5</v>
      </c>
      <c r="H126" t="n">
        <v>1.54</v>
      </c>
      <c r="I126" t="n">
        <v>8</v>
      </c>
      <c r="J126" t="n">
        <v>370.32</v>
      </c>
      <c r="K126" t="n">
        <v>61.82</v>
      </c>
      <c r="L126" t="n">
        <v>32</v>
      </c>
      <c r="M126" t="n">
        <v>6</v>
      </c>
      <c r="N126" t="n">
        <v>126.5</v>
      </c>
      <c r="O126" t="n">
        <v>45907.3</v>
      </c>
      <c r="P126" t="n">
        <v>275.43</v>
      </c>
      <c r="Q126" t="n">
        <v>467.1</v>
      </c>
      <c r="R126" t="n">
        <v>56.41</v>
      </c>
      <c r="S126" t="n">
        <v>39.61</v>
      </c>
      <c r="T126" t="n">
        <v>3457.68</v>
      </c>
      <c r="U126" t="n">
        <v>0.7</v>
      </c>
      <c r="V126" t="n">
        <v>0.75</v>
      </c>
      <c r="W126" t="n">
        <v>2.62</v>
      </c>
      <c r="X126" t="n">
        <v>0.2</v>
      </c>
      <c r="Y126" t="n">
        <v>1</v>
      </c>
      <c r="Z126" t="n">
        <v>10</v>
      </c>
      <c r="AA126" t="n">
        <v>201.7544741796494</v>
      </c>
      <c r="AB126" t="n">
        <v>276.0493723516844</v>
      </c>
      <c r="AC126" t="n">
        <v>249.7036076922481</v>
      </c>
      <c r="AD126" t="n">
        <v>201754.4741796494</v>
      </c>
      <c r="AE126" t="n">
        <v>276049.3723516844</v>
      </c>
      <c r="AF126" t="n">
        <v>3.788496165086976e-06</v>
      </c>
      <c r="AG126" t="n">
        <v>8</v>
      </c>
      <c r="AH126" t="n">
        <v>249703.607692248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5.2702</v>
      </c>
      <c r="E127" t="n">
        <v>18.97</v>
      </c>
      <c r="F127" t="n">
        <v>15.53</v>
      </c>
      <c r="G127" t="n">
        <v>116.5</v>
      </c>
      <c r="H127" t="n">
        <v>1.55</v>
      </c>
      <c r="I127" t="n">
        <v>8</v>
      </c>
      <c r="J127" t="n">
        <v>371.02</v>
      </c>
      <c r="K127" t="n">
        <v>61.82</v>
      </c>
      <c r="L127" t="n">
        <v>32.25</v>
      </c>
      <c r="M127" t="n">
        <v>6</v>
      </c>
      <c r="N127" t="n">
        <v>126.94</v>
      </c>
      <c r="O127" t="n">
        <v>45992.88</v>
      </c>
      <c r="P127" t="n">
        <v>275.05</v>
      </c>
      <c r="Q127" t="n">
        <v>467.08</v>
      </c>
      <c r="R127" t="n">
        <v>56.46</v>
      </c>
      <c r="S127" t="n">
        <v>39.61</v>
      </c>
      <c r="T127" t="n">
        <v>3480.98</v>
      </c>
      <c r="U127" t="n">
        <v>0.7</v>
      </c>
      <c r="V127" t="n">
        <v>0.75</v>
      </c>
      <c r="W127" t="n">
        <v>2.62</v>
      </c>
      <c r="X127" t="n">
        <v>0.2</v>
      </c>
      <c r="Y127" t="n">
        <v>1</v>
      </c>
      <c r="Z127" t="n">
        <v>10</v>
      </c>
      <c r="AA127" t="n">
        <v>201.5800811137785</v>
      </c>
      <c r="AB127" t="n">
        <v>275.8107600652808</v>
      </c>
      <c r="AC127" t="n">
        <v>249.4877682275643</v>
      </c>
      <c r="AD127" t="n">
        <v>201580.0811137785</v>
      </c>
      <c r="AE127" t="n">
        <v>275810.7600652808</v>
      </c>
      <c r="AF127" t="n">
        <v>3.788496165086976e-06</v>
      </c>
      <c r="AG127" t="n">
        <v>8</v>
      </c>
      <c r="AH127" t="n">
        <v>249487.7682275643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5.2649</v>
      </c>
      <c r="E128" t="n">
        <v>18.99</v>
      </c>
      <c r="F128" t="n">
        <v>15.55</v>
      </c>
      <c r="G128" t="n">
        <v>116.64</v>
      </c>
      <c r="H128" t="n">
        <v>1.56</v>
      </c>
      <c r="I128" t="n">
        <v>8</v>
      </c>
      <c r="J128" t="n">
        <v>371.71</v>
      </c>
      <c r="K128" t="n">
        <v>61.82</v>
      </c>
      <c r="L128" t="n">
        <v>32.5</v>
      </c>
      <c r="M128" t="n">
        <v>6</v>
      </c>
      <c r="N128" t="n">
        <v>127.39</v>
      </c>
      <c r="O128" t="n">
        <v>46078.74</v>
      </c>
      <c r="P128" t="n">
        <v>274.8</v>
      </c>
      <c r="Q128" t="n">
        <v>467.07</v>
      </c>
      <c r="R128" t="n">
        <v>57.11</v>
      </c>
      <c r="S128" t="n">
        <v>39.61</v>
      </c>
      <c r="T128" t="n">
        <v>3808.29</v>
      </c>
      <c r="U128" t="n">
        <v>0.6899999999999999</v>
      </c>
      <c r="V128" t="n">
        <v>0.75</v>
      </c>
      <c r="W128" t="n">
        <v>2.62</v>
      </c>
      <c r="X128" t="n">
        <v>0.22</v>
      </c>
      <c r="Y128" t="n">
        <v>1</v>
      </c>
      <c r="Z128" t="n">
        <v>10</v>
      </c>
      <c r="AA128" t="n">
        <v>201.6171771284798</v>
      </c>
      <c r="AB128" t="n">
        <v>275.8615164691559</v>
      </c>
      <c r="AC128" t="n">
        <v>249.5336805114906</v>
      </c>
      <c r="AD128" t="n">
        <v>201617.1771284798</v>
      </c>
      <c r="AE128" t="n">
        <v>275861.5164691559</v>
      </c>
      <c r="AF128" t="n">
        <v>3.784686247118974e-06</v>
      </c>
      <c r="AG128" t="n">
        <v>8</v>
      </c>
      <c r="AH128" t="n">
        <v>249533.6805114906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5.2925</v>
      </c>
      <c r="E129" t="n">
        <v>18.89</v>
      </c>
      <c r="F129" t="n">
        <v>15.51</v>
      </c>
      <c r="G129" t="n">
        <v>132.93</v>
      </c>
      <c r="H129" t="n">
        <v>1.57</v>
      </c>
      <c r="I129" t="n">
        <v>7</v>
      </c>
      <c r="J129" t="n">
        <v>372.41</v>
      </c>
      <c r="K129" t="n">
        <v>61.82</v>
      </c>
      <c r="L129" t="n">
        <v>32.75</v>
      </c>
      <c r="M129" t="n">
        <v>5</v>
      </c>
      <c r="N129" t="n">
        <v>127.84</v>
      </c>
      <c r="O129" t="n">
        <v>46164.87</v>
      </c>
      <c r="P129" t="n">
        <v>273.67</v>
      </c>
      <c r="Q129" t="n">
        <v>467.07</v>
      </c>
      <c r="R129" t="n">
        <v>55.74</v>
      </c>
      <c r="S129" t="n">
        <v>39.61</v>
      </c>
      <c r="T129" t="n">
        <v>3127.83</v>
      </c>
      <c r="U129" t="n">
        <v>0.71</v>
      </c>
      <c r="V129" t="n">
        <v>0.75</v>
      </c>
      <c r="W129" t="n">
        <v>2.62</v>
      </c>
      <c r="X129" t="n">
        <v>0.18</v>
      </c>
      <c r="Y129" t="n">
        <v>1</v>
      </c>
      <c r="Z129" t="n">
        <v>10</v>
      </c>
      <c r="AA129" t="n">
        <v>200.3580170824051</v>
      </c>
      <c r="AB129" t="n">
        <v>274.1386781438966</v>
      </c>
      <c r="AC129" t="n">
        <v>247.9752674579748</v>
      </c>
      <c r="AD129" t="n">
        <v>200358.0170824051</v>
      </c>
      <c r="AE129" t="n">
        <v>274138.6781438966</v>
      </c>
      <c r="AF129" t="n">
        <v>3.804526574650453e-06</v>
      </c>
      <c r="AG129" t="n">
        <v>8</v>
      </c>
      <c r="AH129" t="n">
        <v>247975.2674579748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5.2905</v>
      </c>
      <c r="E130" t="n">
        <v>18.9</v>
      </c>
      <c r="F130" t="n">
        <v>15.52</v>
      </c>
      <c r="G130" t="n">
        <v>132.99</v>
      </c>
      <c r="H130" t="n">
        <v>1.58</v>
      </c>
      <c r="I130" t="n">
        <v>7</v>
      </c>
      <c r="J130" t="n">
        <v>373.11</v>
      </c>
      <c r="K130" t="n">
        <v>61.82</v>
      </c>
      <c r="L130" t="n">
        <v>33</v>
      </c>
      <c r="M130" t="n">
        <v>5</v>
      </c>
      <c r="N130" t="n">
        <v>128.29</v>
      </c>
      <c r="O130" t="n">
        <v>46251.27</v>
      </c>
      <c r="P130" t="n">
        <v>274.55</v>
      </c>
      <c r="Q130" t="n">
        <v>467.07</v>
      </c>
      <c r="R130" t="n">
        <v>55.93</v>
      </c>
      <c r="S130" t="n">
        <v>39.61</v>
      </c>
      <c r="T130" t="n">
        <v>3223.03</v>
      </c>
      <c r="U130" t="n">
        <v>0.71</v>
      </c>
      <c r="V130" t="n">
        <v>0.75</v>
      </c>
      <c r="W130" t="n">
        <v>2.62</v>
      </c>
      <c r="X130" t="n">
        <v>0.18</v>
      </c>
      <c r="Y130" t="n">
        <v>1</v>
      </c>
      <c r="Z130" t="n">
        <v>10</v>
      </c>
      <c r="AA130" t="n">
        <v>200.8186275806508</v>
      </c>
      <c r="AB130" t="n">
        <v>274.7689057482971</v>
      </c>
      <c r="AC130" t="n">
        <v>248.5453470243414</v>
      </c>
      <c r="AD130" t="n">
        <v>200818.6275806508</v>
      </c>
      <c r="AE130" t="n">
        <v>274768.9057482971</v>
      </c>
      <c r="AF130" t="n">
        <v>3.803088869756868e-06</v>
      </c>
      <c r="AG130" t="n">
        <v>8</v>
      </c>
      <c r="AH130" t="n">
        <v>248545.3470243414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5.2908</v>
      </c>
      <c r="E131" t="n">
        <v>18.9</v>
      </c>
      <c r="F131" t="n">
        <v>15.51</v>
      </c>
      <c r="G131" t="n">
        <v>132.98</v>
      </c>
      <c r="H131" t="n">
        <v>1.59</v>
      </c>
      <c r="I131" t="n">
        <v>7</v>
      </c>
      <c r="J131" t="n">
        <v>373.81</v>
      </c>
      <c r="K131" t="n">
        <v>61.82</v>
      </c>
      <c r="L131" t="n">
        <v>33.25</v>
      </c>
      <c r="M131" t="n">
        <v>5</v>
      </c>
      <c r="N131" t="n">
        <v>128.74</v>
      </c>
      <c r="O131" t="n">
        <v>46337.95</v>
      </c>
      <c r="P131" t="n">
        <v>274.88</v>
      </c>
      <c r="Q131" t="n">
        <v>467.08</v>
      </c>
      <c r="R131" t="n">
        <v>55.88</v>
      </c>
      <c r="S131" t="n">
        <v>39.61</v>
      </c>
      <c r="T131" t="n">
        <v>3197.36</v>
      </c>
      <c r="U131" t="n">
        <v>0.71</v>
      </c>
      <c r="V131" t="n">
        <v>0.75</v>
      </c>
      <c r="W131" t="n">
        <v>2.62</v>
      </c>
      <c r="X131" t="n">
        <v>0.18</v>
      </c>
      <c r="Y131" t="n">
        <v>1</v>
      </c>
      <c r="Z131" t="n">
        <v>10</v>
      </c>
      <c r="AA131" t="n">
        <v>200.9548065884903</v>
      </c>
      <c r="AB131" t="n">
        <v>274.9552318746169</v>
      </c>
      <c r="AC131" t="n">
        <v>248.7138904466757</v>
      </c>
      <c r="AD131" t="n">
        <v>200954.8065884903</v>
      </c>
      <c r="AE131" t="n">
        <v>274955.2318746169</v>
      </c>
      <c r="AF131" t="n">
        <v>3.803304525490906e-06</v>
      </c>
      <c r="AG131" t="n">
        <v>8</v>
      </c>
      <c r="AH131" t="n">
        <v>248713.8904466757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5.2899</v>
      </c>
      <c r="E132" t="n">
        <v>18.9</v>
      </c>
      <c r="F132" t="n">
        <v>15.52</v>
      </c>
      <c r="G132" t="n">
        <v>133.01</v>
      </c>
      <c r="H132" t="n">
        <v>1.6</v>
      </c>
      <c r="I132" t="n">
        <v>7</v>
      </c>
      <c r="J132" t="n">
        <v>374.52</v>
      </c>
      <c r="K132" t="n">
        <v>61.82</v>
      </c>
      <c r="L132" t="n">
        <v>33.5</v>
      </c>
      <c r="M132" t="n">
        <v>5</v>
      </c>
      <c r="N132" t="n">
        <v>129.2</v>
      </c>
      <c r="O132" t="n">
        <v>46424.91</v>
      </c>
      <c r="P132" t="n">
        <v>275.41</v>
      </c>
      <c r="Q132" t="n">
        <v>467.07</v>
      </c>
      <c r="R132" t="n">
        <v>56.06</v>
      </c>
      <c r="S132" t="n">
        <v>39.61</v>
      </c>
      <c r="T132" t="n">
        <v>3287.44</v>
      </c>
      <c r="U132" t="n">
        <v>0.71</v>
      </c>
      <c r="V132" t="n">
        <v>0.75</v>
      </c>
      <c r="W132" t="n">
        <v>2.62</v>
      </c>
      <c r="X132" t="n">
        <v>0.18</v>
      </c>
      <c r="Y132" t="n">
        <v>1</v>
      </c>
      <c r="Z132" t="n">
        <v>10</v>
      </c>
      <c r="AA132" t="n">
        <v>201.2272966300428</v>
      </c>
      <c r="AB132" t="n">
        <v>275.328064770881</v>
      </c>
      <c r="AC132" t="n">
        <v>249.0511406945947</v>
      </c>
      <c r="AD132" t="n">
        <v>201227.2966300428</v>
      </c>
      <c r="AE132" t="n">
        <v>275328.064770881</v>
      </c>
      <c r="AF132" t="n">
        <v>3.802657558288792e-06</v>
      </c>
      <c r="AG132" t="n">
        <v>8</v>
      </c>
      <c r="AH132" t="n">
        <v>249051.1406945947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5.2923</v>
      </c>
      <c r="E133" t="n">
        <v>18.9</v>
      </c>
      <c r="F133" t="n">
        <v>15.51</v>
      </c>
      <c r="G133" t="n">
        <v>132.94</v>
      </c>
      <c r="H133" t="n">
        <v>1.6</v>
      </c>
      <c r="I133" t="n">
        <v>7</v>
      </c>
      <c r="J133" t="n">
        <v>375.23</v>
      </c>
      <c r="K133" t="n">
        <v>61.82</v>
      </c>
      <c r="L133" t="n">
        <v>33.75</v>
      </c>
      <c r="M133" t="n">
        <v>5</v>
      </c>
      <c r="N133" t="n">
        <v>129.65</v>
      </c>
      <c r="O133" t="n">
        <v>46512.15</v>
      </c>
      <c r="P133" t="n">
        <v>275.9</v>
      </c>
      <c r="Q133" t="n">
        <v>467.08</v>
      </c>
      <c r="R133" t="n">
        <v>55.78</v>
      </c>
      <c r="S133" t="n">
        <v>39.61</v>
      </c>
      <c r="T133" t="n">
        <v>3147.72</v>
      </c>
      <c r="U133" t="n">
        <v>0.71</v>
      </c>
      <c r="V133" t="n">
        <v>0.75</v>
      </c>
      <c r="W133" t="n">
        <v>2.62</v>
      </c>
      <c r="X133" t="n">
        <v>0.18</v>
      </c>
      <c r="Y133" t="n">
        <v>1</v>
      </c>
      <c r="Z133" t="n">
        <v>10</v>
      </c>
      <c r="AA133" t="n">
        <v>201.3822889079588</v>
      </c>
      <c r="AB133" t="n">
        <v>275.5401320433022</v>
      </c>
      <c r="AC133" t="n">
        <v>249.2429685641744</v>
      </c>
      <c r="AD133" t="n">
        <v>201382.2889079587</v>
      </c>
      <c r="AE133" t="n">
        <v>275540.1320433022</v>
      </c>
      <c r="AF133" t="n">
        <v>3.804382804161095e-06</v>
      </c>
      <c r="AG133" t="n">
        <v>8</v>
      </c>
      <c r="AH133" t="n">
        <v>249242.9685641744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5.2947</v>
      </c>
      <c r="E134" t="n">
        <v>18.89</v>
      </c>
      <c r="F134" t="n">
        <v>15.5</v>
      </c>
      <c r="G134" t="n">
        <v>132.86</v>
      </c>
      <c r="H134" t="n">
        <v>1.61</v>
      </c>
      <c r="I134" t="n">
        <v>7</v>
      </c>
      <c r="J134" t="n">
        <v>375.93</v>
      </c>
      <c r="K134" t="n">
        <v>61.82</v>
      </c>
      <c r="L134" t="n">
        <v>34</v>
      </c>
      <c r="M134" t="n">
        <v>5</v>
      </c>
      <c r="N134" t="n">
        <v>130.11</v>
      </c>
      <c r="O134" t="n">
        <v>46599.68</v>
      </c>
      <c r="P134" t="n">
        <v>275.71</v>
      </c>
      <c r="Q134" t="n">
        <v>467.07</v>
      </c>
      <c r="R134" t="n">
        <v>55.48</v>
      </c>
      <c r="S134" t="n">
        <v>39.61</v>
      </c>
      <c r="T134" t="n">
        <v>2998.14</v>
      </c>
      <c r="U134" t="n">
        <v>0.71</v>
      </c>
      <c r="V134" t="n">
        <v>0.75</v>
      </c>
      <c r="W134" t="n">
        <v>2.62</v>
      </c>
      <c r="X134" t="n">
        <v>0.17</v>
      </c>
      <c r="Y134" t="n">
        <v>1</v>
      </c>
      <c r="Z134" t="n">
        <v>10</v>
      </c>
      <c r="AA134" t="n">
        <v>201.2265129130205</v>
      </c>
      <c r="AB134" t="n">
        <v>275.3269924546759</v>
      </c>
      <c r="AC134" t="n">
        <v>249.0501707187432</v>
      </c>
      <c r="AD134" t="n">
        <v>201226.5129130204</v>
      </c>
      <c r="AE134" t="n">
        <v>275326.9924546758</v>
      </c>
      <c r="AF134" t="n">
        <v>3.806108050033397e-06</v>
      </c>
      <c r="AG134" t="n">
        <v>8</v>
      </c>
      <c r="AH134" t="n">
        <v>249050.1707187432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5.2915</v>
      </c>
      <c r="E135" t="n">
        <v>18.9</v>
      </c>
      <c r="F135" t="n">
        <v>15.51</v>
      </c>
      <c r="G135" t="n">
        <v>132.96</v>
      </c>
      <c r="H135" t="n">
        <v>1.62</v>
      </c>
      <c r="I135" t="n">
        <v>7</v>
      </c>
      <c r="J135" t="n">
        <v>376.65</v>
      </c>
      <c r="K135" t="n">
        <v>61.82</v>
      </c>
      <c r="L135" t="n">
        <v>34.25</v>
      </c>
      <c r="M135" t="n">
        <v>5</v>
      </c>
      <c r="N135" t="n">
        <v>130.58</v>
      </c>
      <c r="O135" t="n">
        <v>46687.5</v>
      </c>
      <c r="P135" t="n">
        <v>276.28</v>
      </c>
      <c r="Q135" t="n">
        <v>467.08</v>
      </c>
      <c r="R135" t="n">
        <v>55.87</v>
      </c>
      <c r="S135" t="n">
        <v>39.61</v>
      </c>
      <c r="T135" t="n">
        <v>3191.88</v>
      </c>
      <c r="U135" t="n">
        <v>0.71</v>
      </c>
      <c r="V135" t="n">
        <v>0.75</v>
      </c>
      <c r="W135" t="n">
        <v>2.62</v>
      </c>
      <c r="X135" t="n">
        <v>0.18</v>
      </c>
      <c r="Y135" t="n">
        <v>1</v>
      </c>
      <c r="Z135" t="n">
        <v>10</v>
      </c>
      <c r="AA135" t="n">
        <v>201.5766720649176</v>
      </c>
      <c r="AB135" t="n">
        <v>275.8060956542328</v>
      </c>
      <c r="AC135" t="n">
        <v>249.4835489813601</v>
      </c>
      <c r="AD135" t="n">
        <v>201576.6720649176</v>
      </c>
      <c r="AE135" t="n">
        <v>275806.0956542328</v>
      </c>
      <c r="AF135" t="n">
        <v>3.80380772220366e-06</v>
      </c>
      <c r="AG135" t="n">
        <v>8</v>
      </c>
      <c r="AH135" t="n">
        <v>249483.5489813601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5.292</v>
      </c>
      <c r="E136" t="n">
        <v>18.9</v>
      </c>
      <c r="F136" t="n">
        <v>15.51</v>
      </c>
      <c r="G136" t="n">
        <v>132.95</v>
      </c>
      <c r="H136" t="n">
        <v>1.63</v>
      </c>
      <c r="I136" t="n">
        <v>7</v>
      </c>
      <c r="J136" t="n">
        <v>377.36</v>
      </c>
      <c r="K136" t="n">
        <v>61.82</v>
      </c>
      <c r="L136" t="n">
        <v>34.5</v>
      </c>
      <c r="M136" t="n">
        <v>5</v>
      </c>
      <c r="N136" t="n">
        <v>131.04</v>
      </c>
      <c r="O136" t="n">
        <v>46775.73</v>
      </c>
      <c r="P136" t="n">
        <v>276.77</v>
      </c>
      <c r="Q136" t="n">
        <v>467.08</v>
      </c>
      <c r="R136" t="n">
        <v>55.83</v>
      </c>
      <c r="S136" t="n">
        <v>39.61</v>
      </c>
      <c r="T136" t="n">
        <v>3173.1</v>
      </c>
      <c r="U136" t="n">
        <v>0.71</v>
      </c>
      <c r="V136" t="n">
        <v>0.75</v>
      </c>
      <c r="W136" t="n">
        <v>2.62</v>
      </c>
      <c r="X136" t="n">
        <v>0.18</v>
      </c>
      <c r="Y136" t="n">
        <v>1</v>
      </c>
      <c r="Z136" t="n">
        <v>10</v>
      </c>
      <c r="AA136" t="n">
        <v>201.787671283518</v>
      </c>
      <c r="AB136" t="n">
        <v>276.0947940937502</v>
      </c>
      <c r="AC136" t="n">
        <v>249.7446944470009</v>
      </c>
      <c r="AD136" t="n">
        <v>201787.671283518</v>
      </c>
      <c r="AE136" t="n">
        <v>276094.7940937502</v>
      </c>
      <c r="AF136" t="n">
        <v>3.804167148427057e-06</v>
      </c>
      <c r="AG136" t="n">
        <v>8</v>
      </c>
      <c r="AH136" t="n">
        <v>249744.6944470009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5.2914</v>
      </c>
      <c r="E137" t="n">
        <v>18.9</v>
      </c>
      <c r="F137" t="n">
        <v>15.51</v>
      </c>
      <c r="G137" t="n">
        <v>132.96</v>
      </c>
      <c r="H137" t="n">
        <v>1.64</v>
      </c>
      <c r="I137" t="n">
        <v>7</v>
      </c>
      <c r="J137" t="n">
        <v>378.08</v>
      </c>
      <c r="K137" t="n">
        <v>61.82</v>
      </c>
      <c r="L137" t="n">
        <v>34.75</v>
      </c>
      <c r="M137" t="n">
        <v>5</v>
      </c>
      <c r="N137" t="n">
        <v>131.51</v>
      </c>
      <c r="O137" t="n">
        <v>46864.14</v>
      </c>
      <c r="P137" t="n">
        <v>277.14</v>
      </c>
      <c r="Q137" t="n">
        <v>467.07</v>
      </c>
      <c r="R137" t="n">
        <v>55.77</v>
      </c>
      <c r="S137" t="n">
        <v>39.61</v>
      </c>
      <c r="T137" t="n">
        <v>3143.11</v>
      </c>
      <c r="U137" t="n">
        <v>0.71</v>
      </c>
      <c r="V137" t="n">
        <v>0.75</v>
      </c>
      <c r="W137" t="n">
        <v>2.62</v>
      </c>
      <c r="X137" t="n">
        <v>0.18</v>
      </c>
      <c r="Y137" t="n">
        <v>1</v>
      </c>
      <c r="Z137" t="n">
        <v>10</v>
      </c>
      <c r="AA137" t="n">
        <v>201.9723600591028</v>
      </c>
      <c r="AB137" t="n">
        <v>276.3474934243989</v>
      </c>
      <c r="AC137" t="n">
        <v>249.9732765081984</v>
      </c>
      <c r="AD137" t="n">
        <v>201972.3600591028</v>
      </c>
      <c r="AE137" t="n">
        <v>276347.4934243989</v>
      </c>
      <c r="AF137" t="n">
        <v>3.803735836958982e-06</v>
      </c>
      <c r="AG137" t="n">
        <v>8</v>
      </c>
      <c r="AH137" t="n">
        <v>249973.2765081984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5.2929</v>
      </c>
      <c r="E138" t="n">
        <v>18.89</v>
      </c>
      <c r="F138" t="n">
        <v>15.51</v>
      </c>
      <c r="G138" t="n">
        <v>132.92</v>
      </c>
      <c r="H138" t="n">
        <v>1.65</v>
      </c>
      <c r="I138" t="n">
        <v>7</v>
      </c>
      <c r="J138" t="n">
        <v>378.8</v>
      </c>
      <c r="K138" t="n">
        <v>61.82</v>
      </c>
      <c r="L138" t="n">
        <v>35</v>
      </c>
      <c r="M138" t="n">
        <v>5</v>
      </c>
      <c r="N138" t="n">
        <v>131.98</v>
      </c>
      <c r="O138" t="n">
        <v>46952.84</v>
      </c>
      <c r="P138" t="n">
        <v>277.09</v>
      </c>
      <c r="Q138" t="n">
        <v>467.07</v>
      </c>
      <c r="R138" t="n">
        <v>55.66</v>
      </c>
      <c r="S138" t="n">
        <v>39.61</v>
      </c>
      <c r="T138" t="n">
        <v>3084.36</v>
      </c>
      <c r="U138" t="n">
        <v>0.71</v>
      </c>
      <c r="V138" t="n">
        <v>0.75</v>
      </c>
      <c r="W138" t="n">
        <v>2.62</v>
      </c>
      <c r="X138" t="n">
        <v>0.17</v>
      </c>
      <c r="Y138" t="n">
        <v>1</v>
      </c>
      <c r="Z138" t="n">
        <v>10</v>
      </c>
      <c r="AA138" t="n">
        <v>201.9105574026189</v>
      </c>
      <c r="AB138" t="n">
        <v>276.262932303257</v>
      </c>
      <c r="AC138" t="n">
        <v>249.8967857817759</v>
      </c>
      <c r="AD138" t="n">
        <v>201910.5574026189</v>
      </c>
      <c r="AE138" t="n">
        <v>276262.932303257</v>
      </c>
      <c r="AF138" t="n">
        <v>3.804814115629171e-06</v>
      </c>
      <c r="AG138" t="n">
        <v>8</v>
      </c>
      <c r="AH138" t="n">
        <v>249896.7857817759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5.2937</v>
      </c>
      <c r="E139" t="n">
        <v>18.89</v>
      </c>
      <c r="F139" t="n">
        <v>15.5</v>
      </c>
      <c r="G139" t="n">
        <v>132.89</v>
      </c>
      <c r="H139" t="n">
        <v>1.66</v>
      </c>
      <c r="I139" t="n">
        <v>7</v>
      </c>
      <c r="J139" t="n">
        <v>379.52</v>
      </c>
      <c r="K139" t="n">
        <v>61.82</v>
      </c>
      <c r="L139" t="n">
        <v>35.25</v>
      </c>
      <c r="M139" t="n">
        <v>5</v>
      </c>
      <c r="N139" t="n">
        <v>132.45</v>
      </c>
      <c r="O139" t="n">
        <v>47041.84</v>
      </c>
      <c r="P139" t="n">
        <v>277.24</v>
      </c>
      <c r="Q139" t="n">
        <v>467.07</v>
      </c>
      <c r="R139" t="n">
        <v>55.57</v>
      </c>
      <c r="S139" t="n">
        <v>39.61</v>
      </c>
      <c r="T139" t="n">
        <v>3041.45</v>
      </c>
      <c r="U139" t="n">
        <v>0.71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201.9513823282981</v>
      </c>
      <c r="AB139" t="n">
        <v>276.3187907676399</v>
      </c>
      <c r="AC139" t="n">
        <v>249.9473131927159</v>
      </c>
      <c r="AD139" t="n">
        <v>201951.3823282981</v>
      </c>
      <c r="AE139" t="n">
        <v>276318.7907676399</v>
      </c>
      <c r="AF139" t="n">
        <v>3.805389197586605e-06</v>
      </c>
      <c r="AG139" t="n">
        <v>8</v>
      </c>
      <c r="AH139" t="n">
        <v>249947.3131927159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5.2922</v>
      </c>
      <c r="E140" t="n">
        <v>18.9</v>
      </c>
      <c r="F140" t="n">
        <v>15.51</v>
      </c>
      <c r="G140" t="n">
        <v>132.94</v>
      </c>
      <c r="H140" t="n">
        <v>1.67</v>
      </c>
      <c r="I140" t="n">
        <v>7</v>
      </c>
      <c r="J140" t="n">
        <v>380.24</v>
      </c>
      <c r="K140" t="n">
        <v>61.82</v>
      </c>
      <c r="L140" t="n">
        <v>35.5</v>
      </c>
      <c r="M140" t="n">
        <v>5</v>
      </c>
      <c r="N140" t="n">
        <v>132.92</v>
      </c>
      <c r="O140" t="n">
        <v>47131.15</v>
      </c>
      <c r="P140" t="n">
        <v>277.09</v>
      </c>
      <c r="Q140" t="n">
        <v>467.07</v>
      </c>
      <c r="R140" t="n">
        <v>55.83</v>
      </c>
      <c r="S140" t="n">
        <v>39.61</v>
      </c>
      <c r="T140" t="n">
        <v>3172.52</v>
      </c>
      <c r="U140" t="n">
        <v>0.71</v>
      </c>
      <c r="V140" t="n">
        <v>0.75</v>
      </c>
      <c r="W140" t="n">
        <v>2.62</v>
      </c>
      <c r="X140" t="n">
        <v>0.18</v>
      </c>
      <c r="Y140" t="n">
        <v>1</v>
      </c>
      <c r="Z140" t="n">
        <v>10</v>
      </c>
      <c r="AA140" t="n">
        <v>201.9287304516022</v>
      </c>
      <c r="AB140" t="n">
        <v>276.2877974706142</v>
      </c>
      <c r="AC140" t="n">
        <v>249.919277852459</v>
      </c>
      <c r="AD140" t="n">
        <v>201928.7304516022</v>
      </c>
      <c r="AE140" t="n">
        <v>276287.7974706142</v>
      </c>
      <c r="AF140" t="n">
        <v>3.804310918916416e-06</v>
      </c>
      <c r="AG140" t="n">
        <v>8</v>
      </c>
      <c r="AH140" t="n">
        <v>249919.277852459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5.2934</v>
      </c>
      <c r="E141" t="n">
        <v>18.89</v>
      </c>
      <c r="F141" t="n">
        <v>15.51</v>
      </c>
      <c r="G141" t="n">
        <v>132.9</v>
      </c>
      <c r="H141" t="n">
        <v>1.67</v>
      </c>
      <c r="I141" t="n">
        <v>7</v>
      </c>
      <c r="J141" t="n">
        <v>380.97</v>
      </c>
      <c r="K141" t="n">
        <v>61.82</v>
      </c>
      <c r="L141" t="n">
        <v>35.75</v>
      </c>
      <c r="M141" t="n">
        <v>5</v>
      </c>
      <c r="N141" t="n">
        <v>133.4</v>
      </c>
      <c r="O141" t="n">
        <v>47220.77</v>
      </c>
      <c r="P141" t="n">
        <v>276.85</v>
      </c>
      <c r="Q141" t="n">
        <v>467.07</v>
      </c>
      <c r="R141" t="n">
        <v>55.53</v>
      </c>
      <c r="S141" t="n">
        <v>39.61</v>
      </c>
      <c r="T141" t="n">
        <v>3022.58</v>
      </c>
      <c r="U141" t="n">
        <v>0.71</v>
      </c>
      <c r="V141" t="n">
        <v>0.75</v>
      </c>
      <c r="W141" t="n">
        <v>2.62</v>
      </c>
      <c r="X141" t="n">
        <v>0.17</v>
      </c>
      <c r="Y141" t="n">
        <v>1</v>
      </c>
      <c r="Z141" t="n">
        <v>10</v>
      </c>
      <c r="AA141" t="n">
        <v>201.7879193435677</v>
      </c>
      <c r="AB141" t="n">
        <v>276.0951335004539</v>
      </c>
      <c r="AC141" t="n">
        <v>249.7450014612051</v>
      </c>
      <c r="AD141" t="n">
        <v>201787.9193435677</v>
      </c>
      <c r="AE141" t="n">
        <v>276095.1335004538</v>
      </c>
      <c r="AF141" t="n">
        <v>3.805173541852567e-06</v>
      </c>
      <c r="AG141" t="n">
        <v>8</v>
      </c>
      <c r="AH141" t="n">
        <v>249745.0014612051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5.2949</v>
      </c>
      <c r="E142" t="n">
        <v>18.89</v>
      </c>
      <c r="F142" t="n">
        <v>15.5</v>
      </c>
      <c r="G142" t="n">
        <v>132.86</v>
      </c>
      <c r="H142" t="n">
        <v>1.68</v>
      </c>
      <c r="I142" t="n">
        <v>7</v>
      </c>
      <c r="J142" t="n">
        <v>381.7</v>
      </c>
      <c r="K142" t="n">
        <v>61.82</v>
      </c>
      <c r="L142" t="n">
        <v>36</v>
      </c>
      <c r="M142" t="n">
        <v>5</v>
      </c>
      <c r="N142" t="n">
        <v>133.88</v>
      </c>
      <c r="O142" t="n">
        <v>47310.69</v>
      </c>
      <c r="P142" t="n">
        <v>276.75</v>
      </c>
      <c r="Q142" t="n">
        <v>467.09</v>
      </c>
      <c r="R142" t="n">
        <v>55.42</v>
      </c>
      <c r="S142" t="n">
        <v>39.61</v>
      </c>
      <c r="T142" t="n">
        <v>2967.45</v>
      </c>
      <c r="U142" t="n">
        <v>0.71</v>
      </c>
      <c r="V142" t="n">
        <v>0.75</v>
      </c>
      <c r="W142" t="n">
        <v>2.62</v>
      </c>
      <c r="X142" t="n">
        <v>0.17</v>
      </c>
      <c r="Y142" t="n">
        <v>1</v>
      </c>
      <c r="Z142" t="n">
        <v>10</v>
      </c>
      <c r="AA142" t="n">
        <v>201.6964089077391</v>
      </c>
      <c r="AB142" t="n">
        <v>275.9699248849979</v>
      </c>
      <c r="AC142" t="n">
        <v>249.6317425802768</v>
      </c>
      <c r="AD142" t="n">
        <v>201696.4089077392</v>
      </c>
      <c r="AE142" t="n">
        <v>275969.9248849979</v>
      </c>
      <c r="AF142" t="n">
        <v>3.806251820522756e-06</v>
      </c>
      <c r="AG142" t="n">
        <v>8</v>
      </c>
      <c r="AH142" t="n">
        <v>249631.7425802768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5.2963</v>
      </c>
      <c r="E143" t="n">
        <v>18.88</v>
      </c>
      <c r="F143" t="n">
        <v>15.49</v>
      </c>
      <c r="G143" t="n">
        <v>132.81</v>
      </c>
      <c r="H143" t="n">
        <v>1.69</v>
      </c>
      <c r="I143" t="n">
        <v>7</v>
      </c>
      <c r="J143" t="n">
        <v>382.43</v>
      </c>
      <c r="K143" t="n">
        <v>61.82</v>
      </c>
      <c r="L143" t="n">
        <v>36.25</v>
      </c>
      <c r="M143" t="n">
        <v>5</v>
      </c>
      <c r="N143" t="n">
        <v>134.36</v>
      </c>
      <c r="O143" t="n">
        <v>47400.92</v>
      </c>
      <c r="P143" t="n">
        <v>276.53</v>
      </c>
      <c r="Q143" t="n">
        <v>467.07</v>
      </c>
      <c r="R143" t="n">
        <v>55.28</v>
      </c>
      <c r="S143" t="n">
        <v>39.61</v>
      </c>
      <c r="T143" t="n">
        <v>2895.46</v>
      </c>
      <c r="U143" t="n">
        <v>0.72</v>
      </c>
      <c r="V143" t="n">
        <v>0.75</v>
      </c>
      <c r="W143" t="n">
        <v>2.62</v>
      </c>
      <c r="X143" t="n">
        <v>0.16</v>
      </c>
      <c r="Y143" t="n">
        <v>1</v>
      </c>
      <c r="Z143" t="n">
        <v>10</v>
      </c>
      <c r="AA143" t="n">
        <v>201.5527385714968</v>
      </c>
      <c r="AB143" t="n">
        <v>275.7733487926632</v>
      </c>
      <c r="AC143" t="n">
        <v>249.4539274342983</v>
      </c>
      <c r="AD143" t="n">
        <v>201552.7385714968</v>
      </c>
      <c r="AE143" t="n">
        <v>275773.3487926633</v>
      </c>
      <c r="AF143" t="n">
        <v>3.807258213948266e-06</v>
      </c>
      <c r="AG143" t="n">
        <v>8</v>
      </c>
      <c r="AH143" t="n">
        <v>249453.9274342983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5.2958</v>
      </c>
      <c r="E144" t="n">
        <v>18.88</v>
      </c>
      <c r="F144" t="n">
        <v>15.5</v>
      </c>
      <c r="G144" t="n">
        <v>132.83</v>
      </c>
      <c r="H144" t="n">
        <v>1.7</v>
      </c>
      <c r="I144" t="n">
        <v>7</v>
      </c>
      <c r="J144" t="n">
        <v>383.17</v>
      </c>
      <c r="K144" t="n">
        <v>61.82</v>
      </c>
      <c r="L144" t="n">
        <v>36.5</v>
      </c>
      <c r="M144" t="n">
        <v>5</v>
      </c>
      <c r="N144" t="n">
        <v>134.84</v>
      </c>
      <c r="O144" t="n">
        <v>47491.48</v>
      </c>
      <c r="P144" t="n">
        <v>277.01</v>
      </c>
      <c r="Q144" t="n">
        <v>467.07</v>
      </c>
      <c r="R144" t="n">
        <v>55.24</v>
      </c>
      <c r="S144" t="n">
        <v>39.61</v>
      </c>
      <c r="T144" t="n">
        <v>2875.85</v>
      </c>
      <c r="U144" t="n">
        <v>0.72</v>
      </c>
      <c r="V144" t="n">
        <v>0.75</v>
      </c>
      <c r="W144" t="n">
        <v>2.62</v>
      </c>
      <c r="X144" t="n">
        <v>0.16</v>
      </c>
      <c r="Y144" t="n">
        <v>1</v>
      </c>
      <c r="Z144" t="n">
        <v>10</v>
      </c>
      <c r="AA144" t="n">
        <v>201.7918406047082</v>
      </c>
      <c r="AB144" t="n">
        <v>276.1004987429403</v>
      </c>
      <c r="AC144" t="n">
        <v>249.7498546524788</v>
      </c>
      <c r="AD144" t="n">
        <v>201791.8406047082</v>
      </c>
      <c r="AE144" t="n">
        <v>276100.4987429403</v>
      </c>
      <c r="AF144" t="n">
        <v>3.806898787724869e-06</v>
      </c>
      <c r="AG144" t="n">
        <v>8</v>
      </c>
      <c r="AH144" t="n">
        <v>249749.8546524788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5.2948</v>
      </c>
      <c r="E145" t="n">
        <v>18.89</v>
      </c>
      <c r="F145" t="n">
        <v>15.5</v>
      </c>
      <c r="G145" t="n">
        <v>132.86</v>
      </c>
      <c r="H145" t="n">
        <v>1.71</v>
      </c>
      <c r="I145" t="n">
        <v>7</v>
      </c>
      <c r="J145" t="n">
        <v>383.9</v>
      </c>
      <c r="K145" t="n">
        <v>61.82</v>
      </c>
      <c r="L145" t="n">
        <v>36.75</v>
      </c>
      <c r="M145" t="n">
        <v>5</v>
      </c>
      <c r="N145" t="n">
        <v>135.33</v>
      </c>
      <c r="O145" t="n">
        <v>47582.35</v>
      </c>
      <c r="P145" t="n">
        <v>276.97</v>
      </c>
      <c r="Q145" t="n">
        <v>467.07</v>
      </c>
      <c r="R145" t="n">
        <v>55.38</v>
      </c>
      <c r="S145" t="n">
        <v>39.61</v>
      </c>
      <c r="T145" t="n">
        <v>2945.7</v>
      </c>
      <c r="U145" t="n">
        <v>0.72</v>
      </c>
      <c r="V145" t="n">
        <v>0.75</v>
      </c>
      <c r="W145" t="n">
        <v>2.62</v>
      </c>
      <c r="X145" t="n">
        <v>0.17</v>
      </c>
      <c r="Y145" t="n">
        <v>1</v>
      </c>
      <c r="Z145" t="n">
        <v>10</v>
      </c>
      <c r="AA145" t="n">
        <v>201.7994950573289</v>
      </c>
      <c r="AB145" t="n">
        <v>276.1109719027064</v>
      </c>
      <c r="AC145" t="n">
        <v>249.759328268576</v>
      </c>
      <c r="AD145" t="n">
        <v>201799.4950573289</v>
      </c>
      <c r="AE145" t="n">
        <v>276110.9719027064</v>
      </c>
      <c r="AF145" t="n">
        <v>3.806179935278077e-06</v>
      </c>
      <c r="AG145" t="n">
        <v>8</v>
      </c>
      <c r="AH145" t="n">
        <v>249759.328268576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5.2947</v>
      </c>
      <c r="E146" t="n">
        <v>18.89</v>
      </c>
      <c r="F146" t="n">
        <v>15.5</v>
      </c>
      <c r="G146" t="n">
        <v>132.86</v>
      </c>
      <c r="H146" t="n">
        <v>1.72</v>
      </c>
      <c r="I146" t="n">
        <v>7</v>
      </c>
      <c r="J146" t="n">
        <v>384.64</v>
      </c>
      <c r="K146" t="n">
        <v>61.82</v>
      </c>
      <c r="L146" t="n">
        <v>37</v>
      </c>
      <c r="M146" t="n">
        <v>5</v>
      </c>
      <c r="N146" t="n">
        <v>135.82</v>
      </c>
      <c r="O146" t="n">
        <v>47673.67</v>
      </c>
      <c r="P146" t="n">
        <v>276.76</v>
      </c>
      <c r="Q146" t="n">
        <v>467.07</v>
      </c>
      <c r="R146" t="n">
        <v>55.36</v>
      </c>
      <c r="S146" t="n">
        <v>39.61</v>
      </c>
      <c r="T146" t="n">
        <v>2934.03</v>
      </c>
      <c r="U146" t="n">
        <v>0.72</v>
      </c>
      <c r="V146" t="n">
        <v>0.75</v>
      </c>
      <c r="W146" t="n">
        <v>2.62</v>
      </c>
      <c r="X146" t="n">
        <v>0.17</v>
      </c>
      <c r="Y146" t="n">
        <v>1</v>
      </c>
      <c r="Z146" t="n">
        <v>10</v>
      </c>
      <c r="AA146" t="n">
        <v>201.7061587219578</v>
      </c>
      <c r="AB146" t="n">
        <v>275.9832650109433</v>
      </c>
      <c r="AC146" t="n">
        <v>249.643809543325</v>
      </c>
      <c r="AD146" t="n">
        <v>201706.1587219578</v>
      </c>
      <c r="AE146" t="n">
        <v>275983.2650109433</v>
      </c>
      <c r="AF146" t="n">
        <v>3.806108050033397e-06</v>
      </c>
      <c r="AG146" t="n">
        <v>8</v>
      </c>
      <c r="AH146" t="n">
        <v>249643.809543325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5.2966</v>
      </c>
      <c r="E147" t="n">
        <v>18.88</v>
      </c>
      <c r="F147" t="n">
        <v>15.49</v>
      </c>
      <c r="G147" t="n">
        <v>132.8</v>
      </c>
      <c r="H147" t="n">
        <v>1.72</v>
      </c>
      <c r="I147" t="n">
        <v>7</v>
      </c>
      <c r="J147" t="n">
        <v>385.38</v>
      </c>
      <c r="K147" t="n">
        <v>61.82</v>
      </c>
      <c r="L147" t="n">
        <v>37.25</v>
      </c>
      <c r="M147" t="n">
        <v>5</v>
      </c>
      <c r="N147" t="n">
        <v>136.31</v>
      </c>
      <c r="O147" t="n">
        <v>47765.19</v>
      </c>
      <c r="P147" t="n">
        <v>276.59</v>
      </c>
      <c r="Q147" t="n">
        <v>467.07</v>
      </c>
      <c r="R147" t="n">
        <v>55.2</v>
      </c>
      <c r="S147" t="n">
        <v>39.61</v>
      </c>
      <c r="T147" t="n">
        <v>2853.72</v>
      </c>
      <c r="U147" t="n">
        <v>0.72</v>
      </c>
      <c r="V147" t="n">
        <v>0.75</v>
      </c>
      <c r="W147" t="n">
        <v>2.62</v>
      </c>
      <c r="X147" t="n">
        <v>0.16</v>
      </c>
      <c r="Y147" t="n">
        <v>1</v>
      </c>
      <c r="Z147" t="n">
        <v>10</v>
      </c>
      <c r="AA147" t="n">
        <v>201.5723753588669</v>
      </c>
      <c r="AB147" t="n">
        <v>275.8002167114569</v>
      </c>
      <c r="AC147" t="n">
        <v>249.4782311166316</v>
      </c>
      <c r="AD147" t="n">
        <v>201572.3753588668</v>
      </c>
      <c r="AE147" t="n">
        <v>275800.2167114569</v>
      </c>
      <c r="AF147" t="n">
        <v>3.807473869682303e-06</v>
      </c>
      <c r="AG147" t="n">
        <v>8</v>
      </c>
      <c r="AH147" t="n">
        <v>249478.2311166316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5.2971</v>
      </c>
      <c r="E148" t="n">
        <v>18.88</v>
      </c>
      <c r="F148" t="n">
        <v>15.49</v>
      </c>
      <c r="G148" t="n">
        <v>132.79</v>
      </c>
      <c r="H148" t="n">
        <v>1.73</v>
      </c>
      <c r="I148" t="n">
        <v>7</v>
      </c>
      <c r="J148" t="n">
        <v>386.13</v>
      </c>
      <c r="K148" t="n">
        <v>61.82</v>
      </c>
      <c r="L148" t="n">
        <v>37.5</v>
      </c>
      <c r="M148" t="n">
        <v>5</v>
      </c>
      <c r="N148" t="n">
        <v>136.81</v>
      </c>
      <c r="O148" t="n">
        <v>47857.05</v>
      </c>
      <c r="P148" t="n">
        <v>276.51</v>
      </c>
      <c r="Q148" t="n">
        <v>467.07</v>
      </c>
      <c r="R148" t="n">
        <v>55.19</v>
      </c>
      <c r="S148" t="n">
        <v>39.61</v>
      </c>
      <c r="T148" t="n">
        <v>2851.95</v>
      </c>
      <c r="U148" t="n">
        <v>0.72</v>
      </c>
      <c r="V148" t="n">
        <v>0.75</v>
      </c>
      <c r="W148" t="n">
        <v>2.62</v>
      </c>
      <c r="X148" t="n">
        <v>0.16</v>
      </c>
      <c r="Y148" t="n">
        <v>1</v>
      </c>
      <c r="Z148" t="n">
        <v>10</v>
      </c>
      <c r="AA148" t="n">
        <v>201.5229106535671</v>
      </c>
      <c r="AB148" t="n">
        <v>275.732536919437</v>
      </c>
      <c r="AC148" t="n">
        <v>249.4170105889729</v>
      </c>
      <c r="AD148" t="n">
        <v>201522.9106535671</v>
      </c>
      <c r="AE148" t="n">
        <v>275732.536919437</v>
      </c>
      <c r="AF148" t="n">
        <v>3.8078332959057e-06</v>
      </c>
      <c r="AG148" t="n">
        <v>8</v>
      </c>
      <c r="AH148" t="n">
        <v>249417.0105889729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5.2967</v>
      </c>
      <c r="E149" t="n">
        <v>18.88</v>
      </c>
      <c r="F149" t="n">
        <v>15.49</v>
      </c>
      <c r="G149" t="n">
        <v>132.8</v>
      </c>
      <c r="H149" t="n">
        <v>1.74</v>
      </c>
      <c r="I149" t="n">
        <v>7</v>
      </c>
      <c r="J149" t="n">
        <v>386.88</v>
      </c>
      <c r="K149" t="n">
        <v>61.82</v>
      </c>
      <c r="L149" t="n">
        <v>37.75</v>
      </c>
      <c r="M149" t="n">
        <v>5</v>
      </c>
      <c r="N149" t="n">
        <v>137.31</v>
      </c>
      <c r="O149" t="n">
        <v>47949.23</v>
      </c>
      <c r="P149" t="n">
        <v>276.59</v>
      </c>
      <c r="Q149" t="n">
        <v>467.07</v>
      </c>
      <c r="R149" t="n">
        <v>55.16</v>
      </c>
      <c r="S149" t="n">
        <v>39.61</v>
      </c>
      <c r="T149" t="n">
        <v>2834.65</v>
      </c>
      <c r="U149" t="n">
        <v>0.72</v>
      </c>
      <c r="V149" t="n">
        <v>0.75</v>
      </c>
      <c r="W149" t="n">
        <v>2.62</v>
      </c>
      <c r="X149" t="n">
        <v>0.16</v>
      </c>
      <c r="Y149" t="n">
        <v>1</v>
      </c>
      <c r="Z149" t="n">
        <v>10</v>
      </c>
      <c r="AA149" t="n">
        <v>201.5697877994323</v>
      </c>
      <c r="AB149" t="n">
        <v>275.7966762984834</v>
      </c>
      <c r="AC149" t="n">
        <v>249.4750285957033</v>
      </c>
      <c r="AD149" t="n">
        <v>201569.7877994323</v>
      </c>
      <c r="AE149" t="n">
        <v>275796.6762984834</v>
      </c>
      <c r="AF149" t="n">
        <v>3.807545754926983e-06</v>
      </c>
      <c r="AG149" t="n">
        <v>8</v>
      </c>
      <c r="AH149" t="n">
        <v>249475.0285957033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5.2953</v>
      </c>
      <c r="E150" t="n">
        <v>18.88</v>
      </c>
      <c r="F150" t="n">
        <v>15.5</v>
      </c>
      <c r="G150" t="n">
        <v>132.85</v>
      </c>
      <c r="H150" t="n">
        <v>1.75</v>
      </c>
      <c r="I150" t="n">
        <v>7</v>
      </c>
      <c r="J150" t="n">
        <v>387.63</v>
      </c>
      <c r="K150" t="n">
        <v>61.82</v>
      </c>
      <c r="L150" t="n">
        <v>38</v>
      </c>
      <c r="M150" t="n">
        <v>5</v>
      </c>
      <c r="N150" t="n">
        <v>137.81</v>
      </c>
      <c r="O150" t="n">
        <v>48041.76</v>
      </c>
      <c r="P150" t="n">
        <v>276.62</v>
      </c>
      <c r="Q150" t="n">
        <v>467.07</v>
      </c>
      <c r="R150" t="n">
        <v>55.37</v>
      </c>
      <c r="S150" t="n">
        <v>39.61</v>
      </c>
      <c r="T150" t="n">
        <v>2938.99</v>
      </c>
      <c r="U150" t="n">
        <v>0.72</v>
      </c>
      <c r="V150" t="n">
        <v>0.75</v>
      </c>
      <c r="W150" t="n">
        <v>2.62</v>
      </c>
      <c r="X150" t="n">
        <v>0.17</v>
      </c>
      <c r="Y150" t="n">
        <v>1</v>
      </c>
      <c r="Z150" t="n">
        <v>10</v>
      </c>
      <c r="AA150" t="n">
        <v>201.6266685737818</v>
      </c>
      <c r="AB150" t="n">
        <v>275.8745030833509</v>
      </c>
      <c r="AC150" t="n">
        <v>249.5454277014538</v>
      </c>
      <c r="AD150" t="n">
        <v>201626.6685737818</v>
      </c>
      <c r="AE150" t="n">
        <v>275874.503083351</v>
      </c>
      <c r="AF150" t="n">
        <v>3.806539361501473e-06</v>
      </c>
      <c r="AG150" t="n">
        <v>8</v>
      </c>
      <c r="AH150" t="n">
        <v>249545.4277014538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5.2937</v>
      </c>
      <c r="E151" t="n">
        <v>18.89</v>
      </c>
      <c r="F151" t="n">
        <v>15.5</v>
      </c>
      <c r="G151" t="n">
        <v>132.89</v>
      </c>
      <c r="H151" t="n">
        <v>1.76</v>
      </c>
      <c r="I151" t="n">
        <v>7</v>
      </c>
      <c r="J151" t="n">
        <v>388.38</v>
      </c>
      <c r="K151" t="n">
        <v>61.82</v>
      </c>
      <c r="L151" t="n">
        <v>38.25</v>
      </c>
      <c r="M151" t="n">
        <v>5</v>
      </c>
      <c r="N151" t="n">
        <v>138.31</v>
      </c>
      <c r="O151" t="n">
        <v>48134.63</v>
      </c>
      <c r="P151" t="n">
        <v>276.59</v>
      </c>
      <c r="Q151" t="n">
        <v>467.07</v>
      </c>
      <c r="R151" t="n">
        <v>55.49</v>
      </c>
      <c r="S151" t="n">
        <v>39.61</v>
      </c>
      <c r="T151" t="n">
        <v>2999.89</v>
      </c>
      <c r="U151" t="n">
        <v>0.71</v>
      </c>
      <c r="V151" t="n">
        <v>0.75</v>
      </c>
      <c r="W151" t="n">
        <v>2.62</v>
      </c>
      <c r="X151" t="n">
        <v>0.17</v>
      </c>
      <c r="Y151" t="n">
        <v>1</v>
      </c>
      <c r="Z151" t="n">
        <v>10</v>
      </c>
      <c r="AA151" t="n">
        <v>201.6544026422962</v>
      </c>
      <c r="AB151" t="n">
        <v>275.9124500594332</v>
      </c>
      <c r="AC151" t="n">
        <v>249.5797530713976</v>
      </c>
      <c r="AD151" t="n">
        <v>201654.4026422962</v>
      </c>
      <c r="AE151" t="n">
        <v>275912.4500594332</v>
      </c>
      <c r="AF151" t="n">
        <v>3.805389197586605e-06</v>
      </c>
      <c r="AG151" t="n">
        <v>8</v>
      </c>
      <c r="AH151" t="n">
        <v>249579.7530713976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5.2937</v>
      </c>
      <c r="E152" t="n">
        <v>18.89</v>
      </c>
      <c r="F152" t="n">
        <v>15.5</v>
      </c>
      <c r="G152" t="n">
        <v>132.89</v>
      </c>
      <c r="H152" t="n">
        <v>1.76</v>
      </c>
      <c r="I152" t="n">
        <v>7</v>
      </c>
      <c r="J152" t="n">
        <v>389.14</v>
      </c>
      <c r="K152" t="n">
        <v>61.82</v>
      </c>
      <c r="L152" t="n">
        <v>38.5</v>
      </c>
      <c r="M152" t="n">
        <v>5</v>
      </c>
      <c r="N152" t="n">
        <v>138.81</v>
      </c>
      <c r="O152" t="n">
        <v>48227.84</v>
      </c>
      <c r="P152" t="n">
        <v>276.59</v>
      </c>
      <c r="Q152" t="n">
        <v>467.07</v>
      </c>
      <c r="R152" t="n">
        <v>55.57</v>
      </c>
      <c r="S152" t="n">
        <v>39.61</v>
      </c>
      <c r="T152" t="n">
        <v>3039.47</v>
      </c>
      <c r="U152" t="n">
        <v>0.71</v>
      </c>
      <c r="V152" t="n">
        <v>0.75</v>
      </c>
      <c r="W152" t="n">
        <v>2.62</v>
      </c>
      <c r="X152" t="n">
        <v>0.17</v>
      </c>
      <c r="Y152" t="n">
        <v>1</v>
      </c>
      <c r="Z152" t="n">
        <v>10</v>
      </c>
      <c r="AA152" t="n">
        <v>201.6544026422962</v>
      </c>
      <c r="AB152" t="n">
        <v>275.9124500594332</v>
      </c>
      <c r="AC152" t="n">
        <v>249.5797530713976</v>
      </c>
      <c r="AD152" t="n">
        <v>201654.4026422962</v>
      </c>
      <c r="AE152" t="n">
        <v>275912.4500594332</v>
      </c>
      <c r="AF152" t="n">
        <v>3.805389197586605e-06</v>
      </c>
      <c r="AG152" t="n">
        <v>8</v>
      </c>
      <c r="AH152" t="n">
        <v>249579.7530713976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5.2957</v>
      </c>
      <c r="E153" t="n">
        <v>18.88</v>
      </c>
      <c r="F153" t="n">
        <v>15.5</v>
      </c>
      <c r="G153" t="n">
        <v>132.83</v>
      </c>
      <c r="H153" t="n">
        <v>1.77</v>
      </c>
      <c r="I153" t="n">
        <v>7</v>
      </c>
      <c r="J153" t="n">
        <v>389.89</v>
      </c>
      <c r="K153" t="n">
        <v>61.82</v>
      </c>
      <c r="L153" t="n">
        <v>38.75</v>
      </c>
      <c r="M153" t="n">
        <v>5</v>
      </c>
      <c r="N153" t="n">
        <v>139.32</v>
      </c>
      <c r="O153" t="n">
        <v>48321.4</v>
      </c>
      <c r="P153" t="n">
        <v>276.41</v>
      </c>
      <c r="Q153" t="n">
        <v>467.1</v>
      </c>
      <c r="R153" t="n">
        <v>55.26</v>
      </c>
      <c r="S153" t="n">
        <v>39.61</v>
      </c>
      <c r="T153" t="n">
        <v>2883.76</v>
      </c>
      <c r="U153" t="n">
        <v>0.72</v>
      </c>
      <c r="V153" t="n">
        <v>0.75</v>
      </c>
      <c r="W153" t="n">
        <v>2.62</v>
      </c>
      <c r="X153" t="n">
        <v>0.16</v>
      </c>
      <c r="Y153" t="n">
        <v>1</v>
      </c>
      <c r="Z153" t="n">
        <v>10</v>
      </c>
      <c r="AA153" t="n">
        <v>201.5204012334056</v>
      </c>
      <c r="AB153" t="n">
        <v>275.7291034200642</v>
      </c>
      <c r="AC153" t="n">
        <v>249.4139047779613</v>
      </c>
      <c r="AD153" t="n">
        <v>201520.4012334056</v>
      </c>
      <c r="AE153" t="n">
        <v>275729.1034200642</v>
      </c>
      <c r="AF153" t="n">
        <v>3.80682690248019e-06</v>
      </c>
      <c r="AG153" t="n">
        <v>8</v>
      </c>
      <c r="AH153" t="n">
        <v>249413.9047779613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5.2946</v>
      </c>
      <c r="E154" t="n">
        <v>18.89</v>
      </c>
      <c r="F154" t="n">
        <v>15.5</v>
      </c>
      <c r="G154" t="n">
        <v>132.87</v>
      </c>
      <c r="H154" t="n">
        <v>1.78</v>
      </c>
      <c r="I154" t="n">
        <v>7</v>
      </c>
      <c r="J154" t="n">
        <v>390.66</v>
      </c>
      <c r="K154" t="n">
        <v>61.82</v>
      </c>
      <c r="L154" t="n">
        <v>39</v>
      </c>
      <c r="M154" t="n">
        <v>5</v>
      </c>
      <c r="N154" t="n">
        <v>139.83</v>
      </c>
      <c r="O154" t="n">
        <v>48415.31</v>
      </c>
      <c r="P154" t="n">
        <v>276.55</v>
      </c>
      <c r="Q154" t="n">
        <v>467.08</v>
      </c>
      <c r="R154" t="n">
        <v>55.35</v>
      </c>
      <c r="S154" t="n">
        <v>39.61</v>
      </c>
      <c r="T154" t="n">
        <v>2931.93</v>
      </c>
      <c r="U154" t="n">
        <v>0.72</v>
      </c>
      <c r="V154" t="n">
        <v>0.75</v>
      </c>
      <c r="W154" t="n">
        <v>2.62</v>
      </c>
      <c r="X154" t="n">
        <v>0.17</v>
      </c>
      <c r="Y154" t="n">
        <v>1</v>
      </c>
      <c r="Z154" t="n">
        <v>10</v>
      </c>
      <c r="AA154" t="n">
        <v>201.6128188608686</v>
      </c>
      <c r="AB154" t="n">
        <v>275.8555532951369</v>
      </c>
      <c r="AC154" t="n">
        <v>249.5282864544307</v>
      </c>
      <c r="AD154" t="n">
        <v>201612.8188608686</v>
      </c>
      <c r="AE154" t="n">
        <v>275855.553295137</v>
      </c>
      <c r="AF154" t="n">
        <v>3.806036164788718e-06</v>
      </c>
      <c r="AG154" t="n">
        <v>8</v>
      </c>
      <c r="AH154" t="n">
        <v>249528.2864544307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5.2933</v>
      </c>
      <c r="E155" t="n">
        <v>18.89</v>
      </c>
      <c r="F155" t="n">
        <v>15.51</v>
      </c>
      <c r="G155" t="n">
        <v>132.9</v>
      </c>
      <c r="H155" t="n">
        <v>1.79</v>
      </c>
      <c r="I155" t="n">
        <v>7</v>
      </c>
      <c r="J155" t="n">
        <v>391.42</v>
      </c>
      <c r="K155" t="n">
        <v>61.82</v>
      </c>
      <c r="L155" t="n">
        <v>39.25</v>
      </c>
      <c r="M155" t="n">
        <v>5</v>
      </c>
      <c r="N155" t="n">
        <v>140.35</v>
      </c>
      <c r="O155" t="n">
        <v>48509.7</v>
      </c>
      <c r="P155" t="n">
        <v>276.14</v>
      </c>
      <c r="Q155" t="n">
        <v>467.07</v>
      </c>
      <c r="R155" t="n">
        <v>55.58</v>
      </c>
      <c r="S155" t="n">
        <v>39.61</v>
      </c>
      <c r="T155" t="n">
        <v>3045.03</v>
      </c>
      <c r="U155" t="n">
        <v>0.71</v>
      </c>
      <c r="V155" t="n">
        <v>0.75</v>
      </c>
      <c r="W155" t="n">
        <v>2.62</v>
      </c>
      <c r="X155" t="n">
        <v>0.17</v>
      </c>
      <c r="Y155" t="n">
        <v>1</v>
      </c>
      <c r="Z155" t="n">
        <v>10</v>
      </c>
      <c r="AA155" t="n">
        <v>201.4660949280893</v>
      </c>
      <c r="AB155" t="n">
        <v>275.6547991373055</v>
      </c>
      <c r="AC155" t="n">
        <v>249.3466919916623</v>
      </c>
      <c r="AD155" t="n">
        <v>201466.0949280893</v>
      </c>
      <c r="AE155" t="n">
        <v>275654.7991373055</v>
      </c>
      <c r="AF155" t="n">
        <v>3.805101656607888e-06</v>
      </c>
      <c r="AG155" t="n">
        <v>8</v>
      </c>
      <c r="AH155" t="n">
        <v>249346.6919916623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5.3176</v>
      </c>
      <c r="E156" t="n">
        <v>18.81</v>
      </c>
      <c r="F156" t="n">
        <v>15.47</v>
      </c>
      <c r="G156" t="n">
        <v>154.75</v>
      </c>
      <c r="H156" t="n">
        <v>1.8</v>
      </c>
      <c r="I156" t="n">
        <v>6</v>
      </c>
      <c r="J156" t="n">
        <v>392.19</v>
      </c>
      <c r="K156" t="n">
        <v>61.82</v>
      </c>
      <c r="L156" t="n">
        <v>39.5</v>
      </c>
      <c r="M156" t="n">
        <v>4</v>
      </c>
      <c r="N156" t="n">
        <v>140.87</v>
      </c>
      <c r="O156" t="n">
        <v>48604.33</v>
      </c>
      <c r="P156" t="n">
        <v>275.28</v>
      </c>
      <c r="Q156" t="n">
        <v>467.07</v>
      </c>
      <c r="R156" t="n">
        <v>54.56</v>
      </c>
      <c r="S156" t="n">
        <v>39.61</v>
      </c>
      <c r="T156" t="n">
        <v>2540.6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200.4214567430759</v>
      </c>
      <c r="AB156" t="n">
        <v>274.2254790863866</v>
      </c>
      <c r="AC156" t="n">
        <v>248.0537842403394</v>
      </c>
      <c r="AD156" t="n">
        <v>200421.4567430759</v>
      </c>
      <c r="AE156" t="n">
        <v>274225.4790863866</v>
      </c>
      <c r="AF156" t="n">
        <v>3.82256977106495e-06</v>
      </c>
      <c r="AG156" t="n">
        <v>8</v>
      </c>
      <c r="AH156" t="n">
        <v>248053.7842403394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5.3214</v>
      </c>
      <c r="E157" t="n">
        <v>18.79</v>
      </c>
      <c r="F157" t="n">
        <v>15.46</v>
      </c>
      <c r="G157" t="n">
        <v>154.61</v>
      </c>
      <c r="H157" t="n">
        <v>1.8</v>
      </c>
      <c r="I157" t="n">
        <v>6</v>
      </c>
      <c r="J157" t="n">
        <v>392.96</v>
      </c>
      <c r="K157" t="n">
        <v>61.82</v>
      </c>
      <c r="L157" t="n">
        <v>39.75</v>
      </c>
      <c r="M157" t="n">
        <v>4</v>
      </c>
      <c r="N157" t="n">
        <v>141.39</v>
      </c>
      <c r="O157" t="n">
        <v>48699.33</v>
      </c>
      <c r="P157" t="n">
        <v>275.34</v>
      </c>
      <c r="Q157" t="n">
        <v>467.07</v>
      </c>
      <c r="R157" t="n">
        <v>54.12</v>
      </c>
      <c r="S157" t="n">
        <v>39.61</v>
      </c>
      <c r="T157" t="n">
        <v>2323.33</v>
      </c>
      <c r="U157" t="n">
        <v>0.73</v>
      </c>
      <c r="V157" t="n">
        <v>0.75</v>
      </c>
      <c r="W157" t="n">
        <v>2.62</v>
      </c>
      <c r="X157" t="n">
        <v>0.13</v>
      </c>
      <c r="Y157" t="n">
        <v>1</v>
      </c>
      <c r="Z157" t="n">
        <v>10</v>
      </c>
      <c r="AA157" t="n">
        <v>200.3447691836097</v>
      </c>
      <c r="AB157" t="n">
        <v>274.1205517843087</v>
      </c>
      <c r="AC157" t="n">
        <v>247.9588710527054</v>
      </c>
      <c r="AD157" t="n">
        <v>200344.7691836097</v>
      </c>
      <c r="AE157" t="n">
        <v>274120.5517843087</v>
      </c>
      <c r="AF157" t="n">
        <v>3.825301410362762e-06</v>
      </c>
      <c r="AG157" t="n">
        <v>8</v>
      </c>
      <c r="AH157" t="n">
        <v>247958.8710527054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5.3198</v>
      </c>
      <c r="E158" t="n">
        <v>18.8</v>
      </c>
      <c r="F158" t="n">
        <v>15.47</v>
      </c>
      <c r="G158" t="n">
        <v>154.67</v>
      </c>
      <c r="H158" t="n">
        <v>1.81</v>
      </c>
      <c r="I158" t="n">
        <v>6</v>
      </c>
      <c r="J158" t="n">
        <v>393.73</v>
      </c>
      <c r="K158" t="n">
        <v>61.82</v>
      </c>
      <c r="L158" t="n">
        <v>40</v>
      </c>
      <c r="M158" t="n">
        <v>4</v>
      </c>
      <c r="N158" t="n">
        <v>141.91</v>
      </c>
      <c r="O158" t="n">
        <v>48794.7</v>
      </c>
      <c r="P158" t="n">
        <v>275.7</v>
      </c>
      <c r="Q158" t="n">
        <v>467.07</v>
      </c>
      <c r="R158" t="n">
        <v>54.37</v>
      </c>
      <c r="S158" t="n">
        <v>39.61</v>
      </c>
      <c r="T158" t="n">
        <v>2445.89</v>
      </c>
      <c r="U158" t="n">
        <v>0.73</v>
      </c>
      <c r="V158" t="n">
        <v>0.75</v>
      </c>
      <c r="W158" t="n">
        <v>2.62</v>
      </c>
      <c r="X158" t="n">
        <v>0.13</v>
      </c>
      <c r="Y158" t="n">
        <v>1</v>
      </c>
      <c r="Z158" t="n">
        <v>10</v>
      </c>
      <c r="AA158" t="n">
        <v>200.5562066798281</v>
      </c>
      <c r="AB158" t="n">
        <v>274.4098498945987</v>
      </c>
      <c r="AC158" t="n">
        <v>248.2205589573818</v>
      </c>
      <c r="AD158" t="n">
        <v>200556.2066798281</v>
      </c>
      <c r="AE158" t="n">
        <v>274409.8498945987</v>
      </c>
      <c r="AF158" t="n">
        <v>3.824151246447894e-06</v>
      </c>
      <c r="AG158" t="n">
        <v>8</v>
      </c>
      <c r="AH158" t="n">
        <v>248220.5589573818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5.2835</v>
      </c>
      <c r="E2" t="n">
        <v>18.93</v>
      </c>
      <c r="F2" t="n">
        <v>16.75</v>
      </c>
      <c r="G2" t="n">
        <v>20.93</v>
      </c>
      <c r="H2" t="n">
        <v>0.64</v>
      </c>
      <c r="I2" t="n">
        <v>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48.07</v>
      </c>
      <c r="Q2" t="n">
        <v>467.23</v>
      </c>
      <c r="R2" t="n">
        <v>93.7</v>
      </c>
      <c r="S2" t="n">
        <v>39.61</v>
      </c>
      <c r="T2" t="n">
        <v>21901.61</v>
      </c>
      <c r="U2" t="n">
        <v>0.42</v>
      </c>
      <c r="V2" t="n">
        <v>0.7</v>
      </c>
      <c r="W2" t="n">
        <v>2.76</v>
      </c>
      <c r="X2" t="n">
        <v>1.41</v>
      </c>
      <c r="Y2" t="n">
        <v>1</v>
      </c>
      <c r="Z2" t="n">
        <v>10</v>
      </c>
      <c r="AA2" t="n">
        <v>84.34241895214628</v>
      </c>
      <c r="AB2" t="n">
        <v>115.4010185351943</v>
      </c>
      <c r="AC2" t="n">
        <v>104.387307292572</v>
      </c>
      <c r="AD2" t="n">
        <v>84342.41895214627</v>
      </c>
      <c r="AE2" t="n">
        <v>115401.0185351943</v>
      </c>
      <c r="AF2" t="n">
        <v>4.254217783498944e-06</v>
      </c>
      <c r="AG2" t="n">
        <v>8</v>
      </c>
      <c r="AH2" t="n">
        <v>104387.307292572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4.2785</v>
      </c>
      <c r="E2" t="n">
        <v>23.37</v>
      </c>
      <c r="F2" t="n">
        <v>18.88</v>
      </c>
      <c r="G2" t="n">
        <v>9.279999999999999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167.58</v>
      </c>
      <c r="Q2" t="n">
        <v>467.16</v>
      </c>
      <c r="R2" t="n">
        <v>165.35</v>
      </c>
      <c r="S2" t="n">
        <v>39.61</v>
      </c>
      <c r="T2" t="n">
        <v>57357.21</v>
      </c>
      <c r="U2" t="n">
        <v>0.24</v>
      </c>
      <c r="V2" t="n">
        <v>0.62</v>
      </c>
      <c r="W2" t="n">
        <v>2.81</v>
      </c>
      <c r="X2" t="n">
        <v>3.54</v>
      </c>
      <c r="Y2" t="n">
        <v>1</v>
      </c>
      <c r="Z2" t="n">
        <v>10</v>
      </c>
      <c r="AA2" t="n">
        <v>180.5906564833266</v>
      </c>
      <c r="AB2" t="n">
        <v>247.0921032978492</v>
      </c>
      <c r="AC2" t="n">
        <v>223.5099797551193</v>
      </c>
      <c r="AD2" t="n">
        <v>180590.6564833266</v>
      </c>
      <c r="AE2" t="n">
        <v>247092.1032978492</v>
      </c>
      <c r="AF2" t="n">
        <v>3.279149439572386e-06</v>
      </c>
      <c r="AG2" t="n">
        <v>10</v>
      </c>
      <c r="AH2" t="n">
        <v>223509.9797551193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4.5571</v>
      </c>
      <c r="E3" t="n">
        <v>21.94</v>
      </c>
      <c r="F3" t="n">
        <v>18.04</v>
      </c>
      <c r="G3" t="n">
        <v>11.64</v>
      </c>
      <c r="H3" t="n">
        <v>0.22</v>
      </c>
      <c r="I3" t="n">
        <v>93</v>
      </c>
      <c r="J3" t="n">
        <v>99.02</v>
      </c>
      <c r="K3" t="n">
        <v>39.72</v>
      </c>
      <c r="L3" t="n">
        <v>1.25</v>
      </c>
      <c r="M3" t="n">
        <v>91</v>
      </c>
      <c r="N3" t="n">
        <v>13.05</v>
      </c>
      <c r="O3" t="n">
        <v>12446.14</v>
      </c>
      <c r="P3" t="n">
        <v>159.31</v>
      </c>
      <c r="Q3" t="n">
        <v>467.19</v>
      </c>
      <c r="R3" t="n">
        <v>138.09</v>
      </c>
      <c r="S3" t="n">
        <v>39.61</v>
      </c>
      <c r="T3" t="n">
        <v>43869.11</v>
      </c>
      <c r="U3" t="n">
        <v>0.29</v>
      </c>
      <c r="V3" t="n">
        <v>0.65</v>
      </c>
      <c r="W3" t="n">
        <v>2.77</v>
      </c>
      <c r="X3" t="n">
        <v>2.71</v>
      </c>
      <c r="Y3" t="n">
        <v>1</v>
      </c>
      <c r="Z3" t="n">
        <v>10</v>
      </c>
      <c r="AA3" t="n">
        <v>161.9413312864685</v>
      </c>
      <c r="AB3" t="n">
        <v>221.5752738133598</v>
      </c>
      <c r="AC3" t="n">
        <v>200.4284406635263</v>
      </c>
      <c r="AD3" t="n">
        <v>161941.3312864685</v>
      </c>
      <c r="AE3" t="n">
        <v>221575.2738133598</v>
      </c>
      <c r="AF3" t="n">
        <v>3.492675449591053e-06</v>
      </c>
      <c r="AG3" t="n">
        <v>9</v>
      </c>
      <c r="AH3" t="n">
        <v>200428.4406635264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4.7558</v>
      </c>
      <c r="E4" t="n">
        <v>21.03</v>
      </c>
      <c r="F4" t="n">
        <v>17.5</v>
      </c>
      <c r="G4" t="n">
        <v>14</v>
      </c>
      <c r="H4" t="n">
        <v>0.27</v>
      </c>
      <c r="I4" t="n">
        <v>75</v>
      </c>
      <c r="J4" t="n">
        <v>99.33</v>
      </c>
      <c r="K4" t="n">
        <v>39.72</v>
      </c>
      <c r="L4" t="n">
        <v>1.5</v>
      </c>
      <c r="M4" t="n">
        <v>73</v>
      </c>
      <c r="N4" t="n">
        <v>13.11</v>
      </c>
      <c r="O4" t="n">
        <v>12484.55</v>
      </c>
      <c r="P4" t="n">
        <v>153.52</v>
      </c>
      <c r="Q4" t="n">
        <v>467.16</v>
      </c>
      <c r="R4" t="n">
        <v>120.28</v>
      </c>
      <c r="S4" t="n">
        <v>39.61</v>
      </c>
      <c r="T4" t="n">
        <v>35055.51</v>
      </c>
      <c r="U4" t="n">
        <v>0.33</v>
      </c>
      <c r="V4" t="n">
        <v>0.67</v>
      </c>
      <c r="W4" t="n">
        <v>2.74</v>
      </c>
      <c r="X4" t="n">
        <v>2.16</v>
      </c>
      <c r="Y4" t="n">
        <v>1</v>
      </c>
      <c r="Z4" t="n">
        <v>10</v>
      </c>
      <c r="AA4" t="n">
        <v>154.8330387805578</v>
      </c>
      <c r="AB4" t="n">
        <v>211.8493944110449</v>
      </c>
      <c r="AC4" t="n">
        <v>191.6307855410078</v>
      </c>
      <c r="AD4" t="n">
        <v>154833.0387805578</v>
      </c>
      <c r="AE4" t="n">
        <v>211849.3944110449</v>
      </c>
      <c r="AF4" t="n">
        <v>3.644964100670411e-06</v>
      </c>
      <c r="AG4" t="n">
        <v>9</v>
      </c>
      <c r="AH4" t="n">
        <v>191630.7855410078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4.8997</v>
      </c>
      <c r="E5" t="n">
        <v>20.41</v>
      </c>
      <c r="F5" t="n">
        <v>17.13</v>
      </c>
      <c r="G5" t="n">
        <v>16.31</v>
      </c>
      <c r="H5" t="n">
        <v>0.31</v>
      </c>
      <c r="I5" t="n">
        <v>63</v>
      </c>
      <c r="J5" t="n">
        <v>99.64</v>
      </c>
      <c r="K5" t="n">
        <v>39.72</v>
      </c>
      <c r="L5" t="n">
        <v>1.75</v>
      </c>
      <c r="M5" t="n">
        <v>61</v>
      </c>
      <c r="N5" t="n">
        <v>13.18</v>
      </c>
      <c r="O5" t="n">
        <v>12522.99</v>
      </c>
      <c r="P5" t="n">
        <v>149.33</v>
      </c>
      <c r="Q5" t="n">
        <v>467.28</v>
      </c>
      <c r="R5" t="n">
        <v>108.2</v>
      </c>
      <c r="S5" t="n">
        <v>39.61</v>
      </c>
      <c r="T5" t="n">
        <v>29074.35</v>
      </c>
      <c r="U5" t="n">
        <v>0.37</v>
      </c>
      <c r="V5" t="n">
        <v>0.68</v>
      </c>
      <c r="W5" t="n">
        <v>2.71</v>
      </c>
      <c r="X5" t="n">
        <v>1.79</v>
      </c>
      <c r="Y5" t="n">
        <v>1</v>
      </c>
      <c r="Z5" t="n">
        <v>10</v>
      </c>
      <c r="AA5" t="n">
        <v>142.6151707052753</v>
      </c>
      <c r="AB5" t="n">
        <v>195.132368296154</v>
      </c>
      <c r="AC5" t="n">
        <v>176.5092089360232</v>
      </c>
      <c r="AD5" t="n">
        <v>142615.1707052753</v>
      </c>
      <c r="AE5" t="n">
        <v>195132.368296154</v>
      </c>
      <c r="AF5" t="n">
        <v>3.755252660762608e-06</v>
      </c>
      <c r="AG5" t="n">
        <v>8</v>
      </c>
      <c r="AH5" t="n">
        <v>176509.2089360232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5.0074</v>
      </c>
      <c r="E6" t="n">
        <v>19.97</v>
      </c>
      <c r="F6" t="n">
        <v>16.87</v>
      </c>
      <c r="G6" t="n">
        <v>18.75</v>
      </c>
      <c r="H6" t="n">
        <v>0.35</v>
      </c>
      <c r="I6" t="n">
        <v>54</v>
      </c>
      <c r="J6" t="n">
        <v>99.95</v>
      </c>
      <c r="K6" t="n">
        <v>39.72</v>
      </c>
      <c r="L6" t="n">
        <v>2</v>
      </c>
      <c r="M6" t="n">
        <v>52</v>
      </c>
      <c r="N6" t="n">
        <v>13.24</v>
      </c>
      <c r="O6" t="n">
        <v>12561.45</v>
      </c>
      <c r="P6" t="n">
        <v>146.24</v>
      </c>
      <c r="Q6" t="n">
        <v>467.08</v>
      </c>
      <c r="R6" t="n">
        <v>100.31</v>
      </c>
      <c r="S6" t="n">
        <v>39.61</v>
      </c>
      <c r="T6" t="n">
        <v>25177.13</v>
      </c>
      <c r="U6" t="n">
        <v>0.39</v>
      </c>
      <c r="V6" t="n">
        <v>0.6899999999999999</v>
      </c>
      <c r="W6" t="n">
        <v>2.69</v>
      </c>
      <c r="X6" t="n">
        <v>1.54</v>
      </c>
      <c r="Y6" t="n">
        <v>1</v>
      </c>
      <c r="Z6" t="n">
        <v>10</v>
      </c>
      <c r="AA6" t="n">
        <v>139.2496300777774</v>
      </c>
      <c r="AB6" t="n">
        <v>190.5274871324402</v>
      </c>
      <c r="AC6" t="n">
        <v>172.3438111675815</v>
      </c>
      <c r="AD6" t="n">
        <v>139249.6300777774</v>
      </c>
      <c r="AE6" t="n">
        <v>190527.4871324402</v>
      </c>
      <c r="AF6" t="n">
        <v>3.837796635202703e-06</v>
      </c>
      <c r="AG6" t="n">
        <v>8</v>
      </c>
      <c r="AH6" t="n">
        <v>172343.8111675816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5.0966</v>
      </c>
      <c r="E7" t="n">
        <v>19.62</v>
      </c>
      <c r="F7" t="n">
        <v>16.67</v>
      </c>
      <c r="G7" t="n">
        <v>21.28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143.7</v>
      </c>
      <c r="Q7" t="n">
        <v>467.07</v>
      </c>
      <c r="R7" t="n">
        <v>93.45999999999999</v>
      </c>
      <c r="S7" t="n">
        <v>39.61</v>
      </c>
      <c r="T7" t="n">
        <v>21785.64</v>
      </c>
      <c r="U7" t="n">
        <v>0.42</v>
      </c>
      <c r="V7" t="n">
        <v>0.7</v>
      </c>
      <c r="W7" t="n">
        <v>2.68</v>
      </c>
      <c r="X7" t="n">
        <v>1.33</v>
      </c>
      <c r="Y7" t="n">
        <v>1</v>
      </c>
      <c r="Z7" t="n">
        <v>10</v>
      </c>
      <c r="AA7" t="n">
        <v>136.5858179751693</v>
      </c>
      <c r="AB7" t="n">
        <v>186.8827418945577</v>
      </c>
      <c r="AC7" t="n">
        <v>169.0469152997694</v>
      </c>
      <c r="AD7" t="n">
        <v>136585.8179751693</v>
      </c>
      <c r="AE7" t="n">
        <v>186882.7418945578</v>
      </c>
      <c r="AF7" t="n">
        <v>3.906161746809541e-06</v>
      </c>
      <c r="AG7" t="n">
        <v>8</v>
      </c>
      <c r="AH7" t="n">
        <v>169046.9152997694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5.1688</v>
      </c>
      <c r="E8" t="n">
        <v>19.35</v>
      </c>
      <c r="F8" t="n">
        <v>16.5</v>
      </c>
      <c r="G8" t="n">
        <v>23.57</v>
      </c>
      <c r="H8" t="n">
        <v>0.44</v>
      </c>
      <c r="I8" t="n">
        <v>42</v>
      </c>
      <c r="J8" t="n">
        <v>100.58</v>
      </c>
      <c r="K8" t="n">
        <v>39.72</v>
      </c>
      <c r="L8" t="n">
        <v>2.5</v>
      </c>
      <c r="M8" t="n">
        <v>40</v>
      </c>
      <c r="N8" t="n">
        <v>13.36</v>
      </c>
      <c r="O8" t="n">
        <v>12638.45</v>
      </c>
      <c r="P8" t="n">
        <v>141.26</v>
      </c>
      <c r="Q8" t="n">
        <v>467.17</v>
      </c>
      <c r="R8" t="n">
        <v>87.81999999999999</v>
      </c>
      <c r="S8" t="n">
        <v>39.61</v>
      </c>
      <c r="T8" t="n">
        <v>18991.32</v>
      </c>
      <c r="U8" t="n">
        <v>0.45</v>
      </c>
      <c r="V8" t="n">
        <v>0.71</v>
      </c>
      <c r="W8" t="n">
        <v>2.68</v>
      </c>
      <c r="X8" t="n">
        <v>1.16</v>
      </c>
      <c r="Y8" t="n">
        <v>1</v>
      </c>
      <c r="Z8" t="n">
        <v>10</v>
      </c>
      <c r="AA8" t="n">
        <v>134.3137340005447</v>
      </c>
      <c r="AB8" t="n">
        <v>183.7739763632074</v>
      </c>
      <c r="AC8" t="n">
        <v>166.2348459875502</v>
      </c>
      <c r="AD8" t="n">
        <v>134313.7340005447</v>
      </c>
      <c r="AE8" t="n">
        <v>183773.9763632074</v>
      </c>
      <c r="AF8" t="n">
        <v>3.961497633110143e-06</v>
      </c>
      <c r="AG8" t="n">
        <v>8</v>
      </c>
      <c r="AH8" t="n">
        <v>166234.8459875502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5.2107</v>
      </c>
      <c r="E9" t="n">
        <v>19.19</v>
      </c>
      <c r="F9" t="n">
        <v>16.42</v>
      </c>
      <c r="G9" t="n">
        <v>25.93</v>
      </c>
      <c r="H9" t="n">
        <v>0.48</v>
      </c>
      <c r="I9" t="n">
        <v>38</v>
      </c>
      <c r="J9" t="n">
        <v>100.89</v>
      </c>
      <c r="K9" t="n">
        <v>39.72</v>
      </c>
      <c r="L9" t="n">
        <v>2.75</v>
      </c>
      <c r="M9" t="n">
        <v>36</v>
      </c>
      <c r="N9" t="n">
        <v>13.42</v>
      </c>
      <c r="O9" t="n">
        <v>12676.98</v>
      </c>
      <c r="P9" t="n">
        <v>139.58</v>
      </c>
      <c r="Q9" t="n">
        <v>467.07</v>
      </c>
      <c r="R9" t="n">
        <v>85.56</v>
      </c>
      <c r="S9" t="n">
        <v>39.61</v>
      </c>
      <c r="T9" t="n">
        <v>17879.98</v>
      </c>
      <c r="U9" t="n">
        <v>0.46</v>
      </c>
      <c r="V9" t="n">
        <v>0.71</v>
      </c>
      <c r="W9" t="n">
        <v>2.67</v>
      </c>
      <c r="X9" t="n">
        <v>1.09</v>
      </c>
      <c r="Y9" t="n">
        <v>1</v>
      </c>
      <c r="Z9" t="n">
        <v>10</v>
      </c>
      <c r="AA9" t="n">
        <v>132.9096070600438</v>
      </c>
      <c r="AB9" t="n">
        <v>181.8527879375063</v>
      </c>
      <c r="AC9" t="n">
        <v>164.4970130887926</v>
      </c>
      <c r="AD9" t="n">
        <v>132909.6070600438</v>
      </c>
      <c r="AE9" t="n">
        <v>181852.7879375063</v>
      </c>
      <c r="AF9" t="n">
        <v>3.993610841364926e-06</v>
      </c>
      <c r="AG9" t="n">
        <v>8</v>
      </c>
      <c r="AH9" t="n">
        <v>164497.0130887926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5.2763</v>
      </c>
      <c r="E10" t="n">
        <v>18.95</v>
      </c>
      <c r="F10" t="n">
        <v>16.27</v>
      </c>
      <c r="G10" t="n">
        <v>28.7</v>
      </c>
      <c r="H10" t="n">
        <v>0.52</v>
      </c>
      <c r="I10" t="n">
        <v>34</v>
      </c>
      <c r="J10" t="n">
        <v>101.2</v>
      </c>
      <c r="K10" t="n">
        <v>39.72</v>
      </c>
      <c r="L10" t="n">
        <v>3</v>
      </c>
      <c r="M10" t="n">
        <v>32</v>
      </c>
      <c r="N10" t="n">
        <v>13.49</v>
      </c>
      <c r="O10" t="n">
        <v>12715.54</v>
      </c>
      <c r="P10" t="n">
        <v>137.39</v>
      </c>
      <c r="Q10" t="n">
        <v>467.1</v>
      </c>
      <c r="R10" t="n">
        <v>80.09</v>
      </c>
      <c r="S10" t="n">
        <v>39.61</v>
      </c>
      <c r="T10" t="n">
        <v>15166.06</v>
      </c>
      <c r="U10" t="n">
        <v>0.49</v>
      </c>
      <c r="V10" t="n">
        <v>0.72</v>
      </c>
      <c r="W10" t="n">
        <v>2.67</v>
      </c>
      <c r="X10" t="n">
        <v>0.93</v>
      </c>
      <c r="Y10" t="n">
        <v>1</v>
      </c>
      <c r="Z10" t="n">
        <v>10</v>
      </c>
      <c r="AA10" t="n">
        <v>130.9472540852895</v>
      </c>
      <c r="AB10" t="n">
        <v>179.1678100245455</v>
      </c>
      <c r="AC10" t="n">
        <v>162.0682856994537</v>
      </c>
      <c r="AD10" t="n">
        <v>130947.2540852895</v>
      </c>
      <c r="AE10" t="n">
        <v>179167.8100245455</v>
      </c>
      <c r="AF10" t="n">
        <v>4.043888322546635e-06</v>
      </c>
      <c r="AG10" t="n">
        <v>8</v>
      </c>
      <c r="AH10" t="n">
        <v>162068.2856994537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5.3103</v>
      </c>
      <c r="E11" t="n">
        <v>18.83</v>
      </c>
      <c r="F11" t="n">
        <v>16.21</v>
      </c>
      <c r="G11" t="n">
        <v>31.37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29</v>
      </c>
      <c r="N11" t="n">
        <v>13.55</v>
      </c>
      <c r="O11" t="n">
        <v>12754.13</v>
      </c>
      <c r="P11" t="n">
        <v>136.13</v>
      </c>
      <c r="Q11" t="n">
        <v>467.09</v>
      </c>
      <c r="R11" t="n">
        <v>78.34</v>
      </c>
      <c r="S11" t="n">
        <v>39.61</v>
      </c>
      <c r="T11" t="n">
        <v>14305.85</v>
      </c>
      <c r="U11" t="n">
        <v>0.51</v>
      </c>
      <c r="V11" t="n">
        <v>0.72</v>
      </c>
      <c r="W11" t="n">
        <v>2.66</v>
      </c>
      <c r="X11" t="n">
        <v>0.87</v>
      </c>
      <c r="Y11" t="n">
        <v>1</v>
      </c>
      <c r="Z11" t="n">
        <v>10</v>
      </c>
      <c r="AA11" t="n">
        <v>129.8999109739841</v>
      </c>
      <c r="AB11" t="n">
        <v>177.7347889741411</v>
      </c>
      <c r="AC11" t="n">
        <v>160.7720301668418</v>
      </c>
      <c r="AD11" t="n">
        <v>129899.9109739841</v>
      </c>
      <c r="AE11" t="n">
        <v>177734.7889741411</v>
      </c>
      <c r="AF11" t="n">
        <v>4.069946773159107e-06</v>
      </c>
      <c r="AG11" t="n">
        <v>8</v>
      </c>
      <c r="AH11" t="n">
        <v>160772.0301668418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5.3388</v>
      </c>
      <c r="E12" t="n">
        <v>18.73</v>
      </c>
      <c r="F12" t="n">
        <v>16.15</v>
      </c>
      <c r="G12" t="n">
        <v>33.41</v>
      </c>
      <c r="H12" t="n">
        <v>0.6</v>
      </c>
      <c r="I12" t="n">
        <v>29</v>
      </c>
      <c r="J12" t="n">
        <v>101.83</v>
      </c>
      <c r="K12" t="n">
        <v>39.72</v>
      </c>
      <c r="L12" t="n">
        <v>3.5</v>
      </c>
      <c r="M12" t="n">
        <v>27</v>
      </c>
      <c r="N12" t="n">
        <v>13.61</v>
      </c>
      <c r="O12" t="n">
        <v>12792.74</v>
      </c>
      <c r="P12" t="n">
        <v>134.41</v>
      </c>
      <c r="Q12" t="n">
        <v>467.09</v>
      </c>
      <c r="R12" t="n">
        <v>76.51000000000001</v>
      </c>
      <c r="S12" t="n">
        <v>39.61</v>
      </c>
      <c r="T12" t="n">
        <v>13399.08</v>
      </c>
      <c r="U12" t="n">
        <v>0.52</v>
      </c>
      <c r="V12" t="n">
        <v>0.72</v>
      </c>
      <c r="W12" t="n">
        <v>2.65</v>
      </c>
      <c r="X12" t="n">
        <v>0.8100000000000001</v>
      </c>
      <c r="Y12" t="n">
        <v>1</v>
      </c>
      <c r="Z12" t="n">
        <v>10</v>
      </c>
      <c r="AA12" t="n">
        <v>128.7274224758946</v>
      </c>
      <c r="AB12" t="n">
        <v>176.130538484514</v>
      </c>
      <c r="AC12" t="n">
        <v>159.3208870923645</v>
      </c>
      <c r="AD12" t="n">
        <v>128727.4224758946</v>
      </c>
      <c r="AE12" t="n">
        <v>176130.538484514</v>
      </c>
      <c r="AF12" t="n">
        <v>4.091789886172503e-06</v>
      </c>
      <c r="AG12" t="n">
        <v>8</v>
      </c>
      <c r="AH12" t="n">
        <v>159320.8870923645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5.3693</v>
      </c>
      <c r="E13" t="n">
        <v>18.62</v>
      </c>
      <c r="F13" t="n">
        <v>16.08</v>
      </c>
      <c r="G13" t="n">
        <v>35.74</v>
      </c>
      <c r="H13" t="n">
        <v>0.65</v>
      </c>
      <c r="I13" t="n">
        <v>27</v>
      </c>
      <c r="J13" t="n">
        <v>102.14</v>
      </c>
      <c r="K13" t="n">
        <v>39.72</v>
      </c>
      <c r="L13" t="n">
        <v>3.75</v>
      </c>
      <c r="M13" t="n">
        <v>25</v>
      </c>
      <c r="N13" t="n">
        <v>13.68</v>
      </c>
      <c r="O13" t="n">
        <v>12831.37</v>
      </c>
      <c r="P13" t="n">
        <v>133.12</v>
      </c>
      <c r="Q13" t="n">
        <v>467.1</v>
      </c>
      <c r="R13" t="n">
        <v>74.33</v>
      </c>
      <c r="S13" t="n">
        <v>39.61</v>
      </c>
      <c r="T13" t="n">
        <v>12318.69</v>
      </c>
      <c r="U13" t="n">
        <v>0.53</v>
      </c>
      <c r="V13" t="n">
        <v>0.73</v>
      </c>
      <c r="W13" t="n">
        <v>2.65</v>
      </c>
      <c r="X13" t="n">
        <v>0.75</v>
      </c>
      <c r="Y13" t="n">
        <v>1</v>
      </c>
      <c r="Z13" t="n">
        <v>10</v>
      </c>
      <c r="AA13" t="n">
        <v>127.7320711546467</v>
      </c>
      <c r="AB13" t="n">
        <v>174.7686548949823</v>
      </c>
      <c r="AC13" t="n">
        <v>158.0889797612016</v>
      </c>
      <c r="AD13" t="n">
        <v>127732.0711546468</v>
      </c>
      <c r="AE13" t="n">
        <v>174768.6548949823</v>
      </c>
      <c r="AF13" t="n">
        <v>4.115165849221926e-06</v>
      </c>
      <c r="AG13" t="n">
        <v>8</v>
      </c>
      <c r="AH13" t="n">
        <v>158088.9797612016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5.3925</v>
      </c>
      <c r="E14" t="n">
        <v>18.54</v>
      </c>
      <c r="F14" t="n">
        <v>16.04</v>
      </c>
      <c r="G14" t="n">
        <v>38.5</v>
      </c>
      <c r="H14" t="n">
        <v>0.6899999999999999</v>
      </c>
      <c r="I14" t="n">
        <v>25</v>
      </c>
      <c r="J14" t="n">
        <v>102.45</v>
      </c>
      <c r="K14" t="n">
        <v>39.72</v>
      </c>
      <c r="L14" t="n">
        <v>4</v>
      </c>
      <c r="M14" t="n">
        <v>23</v>
      </c>
      <c r="N14" t="n">
        <v>13.74</v>
      </c>
      <c r="O14" t="n">
        <v>12870.03</v>
      </c>
      <c r="P14" t="n">
        <v>131.8</v>
      </c>
      <c r="Q14" t="n">
        <v>467.08</v>
      </c>
      <c r="R14" t="n">
        <v>72.98</v>
      </c>
      <c r="S14" t="n">
        <v>39.61</v>
      </c>
      <c r="T14" t="n">
        <v>11654.21</v>
      </c>
      <c r="U14" t="n">
        <v>0.54</v>
      </c>
      <c r="V14" t="n">
        <v>0.73</v>
      </c>
      <c r="W14" t="n">
        <v>2.65</v>
      </c>
      <c r="X14" t="n">
        <v>0.71</v>
      </c>
      <c r="Y14" t="n">
        <v>1</v>
      </c>
      <c r="Z14" t="n">
        <v>10</v>
      </c>
      <c r="AA14" t="n">
        <v>126.8361096479568</v>
      </c>
      <c r="AB14" t="n">
        <v>173.5427608344977</v>
      </c>
      <c r="AC14" t="n">
        <v>156.9800833092962</v>
      </c>
      <c r="AD14" t="n">
        <v>126836.1096479568</v>
      </c>
      <c r="AE14" t="n">
        <v>173542.7608344977</v>
      </c>
      <c r="AF14" t="n">
        <v>4.132946909639848e-06</v>
      </c>
      <c r="AG14" t="n">
        <v>8</v>
      </c>
      <c r="AH14" t="n">
        <v>156980.0833092962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5.4288</v>
      </c>
      <c r="E15" t="n">
        <v>18.42</v>
      </c>
      <c r="F15" t="n">
        <v>15.96</v>
      </c>
      <c r="G15" t="n">
        <v>41.63</v>
      </c>
      <c r="H15" t="n">
        <v>0.73</v>
      </c>
      <c r="I15" t="n">
        <v>23</v>
      </c>
      <c r="J15" t="n">
        <v>102.77</v>
      </c>
      <c r="K15" t="n">
        <v>39.72</v>
      </c>
      <c r="L15" t="n">
        <v>4.25</v>
      </c>
      <c r="M15" t="n">
        <v>21</v>
      </c>
      <c r="N15" t="n">
        <v>13.8</v>
      </c>
      <c r="O15" t="n">
        <v>12908.71</v>
      </c>
      <c r="P15" t="n">
        <v>130.06</v>
      </c>
      <c r="Q15" t="n">
        <v>467.08</v>
      </c>
      <c r="R15" t="n">
        <v>70.41</v>
      </c>
      <c r="S15" t="n">
        <v>39.61</v>
      </c>
      <c r="T15" t="n">
        <v>10379.88</v>
      </c>
      <c r="U15" t="n">
        <v>0.5600000000000001</v>
      </c>
      <c r="V15" t="n">
        <v>0.73</v>
      </c>
      <c r="W15" t="n">
        <v>2.64</v>
      </c>
      <c r="X15" t="n">
        <v>0.63</v>
      </c>
      <c r="Y15" t="n">
        <v>1</v>
      </c>
      <c r="Z15" t="n">
        <v>10</v>
      </c>
      <c r="AA15" t="n">
        <v>125.5872951534775</v>
      </c>
      <c r="AB15" t="n">
        <v>171.8340777493447</v>
      </c>
      <c r="AC15" t="n">
        <v>155.4344745396379</v>
      </c>
      <c r="AD15" t="n">
        <v>125587.2951534775</v>
      </c>
      <c r="AE15" t="n">
        <v>171834.0777493448</v>
      </c>
      <c r="AF15" t="n">
        <v>4.160768137793752e-06</v>
      </c>
      <c r="AG15" t="n">
        <v>8</v>
      </c>
      <c r="AH15" t="n">
        <v>155434.4745396379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5.4395</v>
      </c>
      <c r="E16" t="n">
        <v>18.38</v>
      </c>
      <c r="F16" t="n">
        <v>15.94</v>
      </c>
      <c r="G16" t="n">
        <v>43.48</v>
      </c>
      <c r="H16" t="n">
        <v>0.77</v>
      </c>
      <c r="I16" t="n">
        <v>22</v>
      </c>
      <c r="J16" t="n">
        <v>103.08</v>
      </c>
      <c r="K16" t="n">
        <v>39.72</v>
      </c>
      <c r="L16" t="n">
        <v>4.5</v>
      </c>
      <c r="M16" t="n">
        <v>20</v>
      </c>
      <c r="N16" t="n">
        <v>13.87</v>
      </c>
      <c r="O16" t="n">
        <v>12947.42</v>
      </c>
      <c r="P16" t="n">
        <v>128.99</v>
      </c>
      <c r="Q16" t="n">
        <v>467.09</v>
      </c>
      <c r="R16" t="n">
        <v>69.89</v>
      </c>
      <c r="S16" t="n">
        <v>39.61</v>
      </c>
      <c r="T16" t="n">
        <v>10125.34</v>
      </c>
      <c r="U16" t="n">
        <v>0.57</v>
      </c>
      <c r="V16" t="n">
        <v>0.73</v>
      </c>
      <c r="W16" t="n">
        <v>2.64</v>
      </c>
      <c r="X16" t="n">
        <v>0.61</v>
      </c>
      <c r="Y16" t="n">
        <v>1</v>
      </c>
      <c r="Z16" t="n">
        <v>10</v>
      </c>
      <c r="AA16" t="n">
        <v>124.9761421243226</v>
      </c>
      <c r="AB16" t="n">
        <v>170.9978712126867</v>
      </c>
      <c r="AC16" t="n">
        <v>154.678074381215</v>
      </c>
      <c r="AD16" t="n">
        <v>124976.1421243226</v>
      </c>
      <c r="AE16" t="n">
        <v>170997.8712126867</v>
      </c>
      <c r="AF16" t="n">
        <v>4.168968885486501e-06</v>
      </c>
      <c r="AG16" t="n">
        <v>8</v>
      </c>
      <c r="AH16" t="n">
        <v>154678.074381215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5.4545</v>
      </c>
      <c r="E17" t="n">
        <v>18.33</v>
      </c>
      <c r="F17" t="n">
        <v>15.91</v>
      </c>
      <c r="G17" t="n">
        <v>45.47</v>
      </c>
      <c r="H17" t="n">
        <v>0.8100000000000001</v>
      </c>
      <c r="I17" t="n">
        <v>21</v>
      </c>
      <c r="J17" t="n">
        <v>103.4</v>
      </c>
      <c r="K17" t="n">
        <v>39.72</v>
      </c>
      <c r="L17" t="n">
        <v>4.75</v>
      </c>
      <c r="M17" t="n">
        <v>19</v>
      </c>
      <c r="N17" t="n">
        <v>13.93</v>
      </c>
      <c r="O17" t="n">
        <v>12986.15</v>
      </c>
      <c r="P17" t="n">
        <v>126.95</v>
      </c>
      <c r="Q17" t="n">
        <v>467.07</v>
      </c>
      <c r="R17" t="n">
        <v>68.81</v>
      </c>
      <c r="S17" t="n">
        <v>39.61</v>
      </c>
      <c r="T17" t="n">
        <v>9592.82</v>
      </c>
      <c r="U17" t="n">
        <v>0.58</v>
      </c>
      <c r="V17" t="n">
        <v>0.73</v>
      </c>
      <c r="W17" t="n">
        <v>2.65</v>
      </c>
      <c r="X17" t="n">
        <v>0.58</v>
      </c>
      <c r="Y17" t="n">
        <v>1</v>
      </c>
      <c r="Z17" t="n">
        <v>10</v>
      </c>
      <c r="AA17" t="n">
        <v>123.8831601693719</v>
      </c>
      <c r="AB17" t="n">
        <v>169.5024050829632</v>
      </c>
      <c r="AC17" t="n">
        <v>153.3253334400119</v>
      </c>
      <c r="AD17" t="n">
        <v>123883.1601693719</v>
      </c>
      <c r="AE17" t="n">
        <v>169502.4050829632</v>
      </c>
      <c r="AF17" t="n">
        <v>4.180465260756709e-06</v>
      </c>
      <c r="AG17" t="n">
        <v>8</v>
      </c>
      <c r="AH17" t="n">
        <v>153325.3334400119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5.471</v>
      </c>
      <c r="E18" t="n">
        <v>18.28</v>
      </c>
      <c r="F18" t="n">
        <v>15.88</v>
      </c>
      <c r="G18" t="n">
        <v>47.64</v>
      </c>
      <c r="H18" t="n">
        <v>0.85</v>
      </c>
      <c r="I18" t="n">
        <v>20</v>
      </c>
      <c r="J18" t="n">
        <v>103.71</v>
      </c>
      <c r="K18" t="n">
        <v>39.72</v>
      </c>
      <c r="L18" t="n">
        <v>5</v>
      </c>
      <c r="M18" t="n">
        <v>18</v>
      </c>
      <c r="N18" t="n">
        <v>14</v>
      </c>
      <c r="O18" t="n">
        <v>13024.91</v>
      </c>
      <c r="P18" t="n">
        <v>126.1</v>
      </c>
      <c r="Q18" t="n">
        <v>467.07</v>
      </c>
      <c r="R18" t="n">
        <v>67.76000000000001</v>
      </c>
      <c r="S18" t="n">
        <v>39.61</v>
      </c>
      <c r="T18" t="n">
        <v>9070.959999999999</v>
      </c>
      <c r="U18" t="n">
        <v>0.58</v>
      </c>
      <c r="V18" t="n">
        <v>0.73</v>
      </c>
      <c r="W18" t="n">
        <v>2.64</v>
      </c>
      <c r="X18" t="n">
        <v>0.55</v>
      </c>
      <c r="Y18" t="n">
        <v>1</v>
      </c>
      <c r="Z18" t="n">
        <v>10</v>
      </c>
      <c r="AA18" t="n">
        <v>123.3053095859941</v>
      </c>
      <c r="AB18" t="n">
        <v>168.7117644218175</v>
      </c>
      <c r="AC18" t="n">
        <v>152.6101504138946</v>
      </c>
      <c r="AD18" t="n">
        <v>123305.3095859941</v>
      </c>
      <c r="AE18" t="n">
        <v>168711.7644218175</v>
      </c>
      <c r="AF18" t="n">
        <v>4.193111273553938e-06</v>
      </c>
      <c r="AG18" t="n">
        <v>8</v>
      </c>
      <c r="AH18" t="n">
        <v>152610.1504138946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5.4831</v>
      </c>
      <c r="E19" t="n">
        <v>18.24</v>
      </c>
      <c r="F19" t="n">
        <v>15.86</v>
      </c>
      <c r="G19" t="n">
        <v>50.08</v>
      </c>
      <c r="H19" t="n">
        <v>0.89</v>
      </c>
      <c r="I19" t="n">
        <v>19</v>
      </c>
      <c r="J19" t="n">
        <v>104.03</v>
      </c>
      <c r="K19" t="n">
        <v>39.72</v>
      </c>
      <c r="L19" t="n">
        <v>5.25</v>
      </c>
      <c r="M19" t="n">
        <v>17</v>
      </c>
      <c r="N19" t="n">
        <v>14.06</v>
      </c>
      <c r="O19" t="n">
        <v>13063.69</v>
      </c>
      <c r="P19" t="n">
        <v>125.78</v>
      </c>
      <c r="Q19" t="n">
        <v>467.1</v>
      </c>
      <c r="R19" t="n">
        <v>67.14</v>
      </c>
      <c r="S19" t="n">
        <v>39.61</v>
      </c>
      <c r="T19" t="n">
        <v>8767.879999999999</v>
      </c>
      <c r="U19" t="n">
        <v>0.59</v>
      </c>
      <c r="V19" t="n">
        <v>0.74</v>
      </c>
      <c r="W19" t="n">
        <v>2.64</v>
      </c>
      <c r="X19" t="n">
        <v>0.53</v>
      </c>
      <c r="Y19" t="n">
        <v>1</v>
      </c>
      <c r="Z19" t="n">
        <v>10</v>
      </c>
      <c r="AA19" t="n">
        <v>123.0183912393583</v>
      </c>
      <c r="AB19" t="n">
        <v>168.3191900820065</v>
      </c>
      <c r="AC19" t="n">
        <v>152.2550428180934</v>
      </c>
      <c r="AD19" t="n">
        <v>123018.3912393583</v>
      </c>
      <c r="AE19" t="n">
        <v>168319.1900820065</v>
      </c>
      <c r="AF19" t="n">
        <v>4.202385016271906e-06</v>
      </c>
      <c r="AG19" t="n">
        <v>8</v>
      </c>
      <c r="AH19" t="n">
        <v>152255.0428180934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5.5</v>
      </c>
      <c r="E20" t="n">
        <v>18.18</v>
      </c>
      <c r="F20" t="n">
        <v>15.82</v>
      </c>
      <c r="G20" t="n">
        <v>52.75</v>
      </c>
      <c r="H20" t="n">
        <v>0.93</v>
      </c>
      <c r="I20" t="n">
        <v>18</v>
      </c>
      <c r="J20" t="n">
        <v>104.34</v>
      </c>
      <c r="K20" t="n">
        <v>39.72</v>
      </c>
      <c r="L20" t="n">
        <v>5.5</v>
      </c>
      <c r="M20" t="n">
        <v>16</v>
      </c>
      <c r="N20" t="n">
        <v>14.12</v>
      </c>
      <c r="O20" t="n">
        <v>13102.5</v>
      </c>
      <c r="P20" t="n">
        <v>123.55</v>
      </c>
      <c r="Q20" t="n">
        <v>467.09</v>
      </c>
      <c r="R20" t="n">
        <v>65.95</v>
      </c>
      <c r="S20" t="n">
        <v>39.61</v>
      </c>
      <c r="T20" t="n">
        <v>8174.97</v>
      </c>
      <c r="U20" t="n">
        <v>0.6</v>
      </c>
      <c r="V20" t="n">
        <v>0.74</v>
      </c>
      <c r="W20" t="n">
        <v>2.64</v>
      </c>
      <c r="X20" t="n">
        <v>0.49</v>
      </c>
      <c r="Y20" t="n">
        <v>1</v>
      </c>
      <c r="Z20" t="n">
        <v>10</v>
      </c>
      <c r="AA20" t="n">
        <v>121.8306968374334</v>
      </c>
      <c r="AB20" t="n">
        <v>166.6941342039148</v>
      </c>
      <c r="AC20" t="n">
        <v>150.785079992226</v>
      </c>
      <c r="AD20" t="n">
        <v>121830.6968374334</v>
      </c>
      <c r="AE20" t="n">
        <v>166694.1342039148</v>
      </c>
      <c r="AF20" t="n">
        <v>4.21533759907634e-06</v>
      </c>
      <c r="AG20" t="n">
        <v>8</v>
      </c>
      <c r="AH20" t="n">
        <v>150785.079992226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5.5187</v>
      </c>
      <c r="E21" t="n">
        <v>18.12</v>
      </c>
      <c r="F21" t="n">
        <v>15.78</v>
      </c>
      <c r="G21" t="n">
        <v>55.7</v>
      </c>
      <c r="H21" t="n">
        <v>0.97</v>
      </c>
      <c r="I21" t="n">
        <v>17</v>
      </c>
      <c r="J21" t="n">
        <v>104.65</v>
      </c>
      <c r="K21" t="n">
        <v>39.72</v>
      </c>
      <c r="L21" t="n">
        <v>5.75</v>
      </c>
      <c r="M21" t="n">
        <v>15</v>
      </c>
      <c r="N21" t="n">
        <v>14.19</v>
      </c>
      <c r="O21" t="n">
        <v>13141.33</v>
      </c>
      <c r="P21" t="n">
        <v>122.96</v>
      </c>
      <c r="Q21" t="n">
        <v>467.08</v>
      </c>
      <c r="R21" t="n">
        <v>64.48999999999999</v>
      </c>
      <c r="S21" t="n">
        <v>39.61</v>
      </c>
      <c r="T21" t="n">
        <v>7453.03</v>
      </c>
      <c r="U21" t="n">
        <v>0.61</v>
      </c>
      <c r="V21" t="n">
        <v>0.74</v>
      </c>
      <c r="W21" t="n">
        <v>2.64</v>
      </c>
      <c r="X21" t="n">
        <v>0.45</v>
      </c>
      <c r="Y21" t="n">
        <v>1</v>
      </c>
      <c r="Z21" t="n">
        <v>10</v>
      </c>
      <c r="AA21" t="n">
        <v>113.9083409621383</v>
      </c>
      <c r="AB21" t="n">
        <v>155.8544173856674</v>
      </c>
      <c r="AC21" t="n">
        <v>140.9798905334707</v>
      </c>
      <c r="AD21" t="n">
        <v>113908.3409621383</v>
      </c>
      <c r="AE21" t="n">
        <v>155854.4173856674</v>
      </c>
      <c r="AF21" t="n">
        <v>4.2296697469132e-06</v>
      </c>
      <c r="AG21" t="n">
        <v>7</v>
      </c>
      <c r="AH21" t="n">
        <v>140979.8905334707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5.5288</v>
      </c>
      <c r="E22" t="n">
        <v>18.09</v>
      </c>
      <c r="F22" t="n">
        <v>15.77</v>
      </c>
      <c r="G22" t="n">
        <v>59.14</v>
      </c>
      <c r="H22" t="n">
        <v>1.01</v>
      </c>
      <c r="I22" t="n">
        <v>16</v>
      </c>
      <c r="J22" t="n">
        <v>104.97</v>
      </c>
      <c r="K22" t="n">
        <v>39.72</v>
      </c>
      <c r="L22" t="n">
        <v>6</v>
      </c>
      <c r="M22" t="n">
        <v>14</v>
      </c>
      <c r="N22" t="n">
        <v>14.25</v>
      </c>
      <c r="O22" t="n">
        <v>13180.19</v>
      </c>
      <c r="P22" t="n">
        <v>121.76</v>
      </c>
      <c r="Q22" t="n">
        <v>467.08</v>
      </c>
      <c r="R22" t="n">
        <v>64.37</v>
      </c>
      <c r="S22" t="n">
        <v>39.61</v>
      </c>
      <c r="T22" t="n">
        <v>7396.1</v>
      </c>
      <c r="U22" t="n">
        <v>0.62</v>
      </c>
      <c r="V22" t="n">
        <v>0.74</v>
      </c>
      <c r="W22" t="n">
        <v>2.63</v>
      </c>
      <c r="X22" t="n">
        <v>0.44</v>
      </c>
      <c r="Y22" t="n">
        <v>1</v>
      </c>
      <c r="Z22" t="n">
        <v>10</v>
      </c>
      <c r="AA22" t="n">
        <v>113.2690321036719</v>
      </c>
      <c r="AB22" t="n">
        <v>154.9796868011977</v>
      </c>
      <c r="AC22" t="n">
        <v>140.1886430082904</v>
      </c>
      <c r="AD22" t="n">
        <v>113269.0321036719</v>
      </c>
      <c r="AE22" t="n">
        <v>154979.6868011977</v>
      </c>
      <c r="AF22" t="n">
        <v>4.237410639595141e-06</v>
      </c>
      <c r="AG22" t="n">
        <v>7</v>
      </c>
      <c r="AH22" t="n">
        <v>140188.6430082904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5.5484</v>
      </c>
      <c r="E23" t="n">
        <v>18.02</v>
      </c>
      <c r="F23" t="n">
        <v>15.73</v>
      </c>
      <c r="G23" t="n">
        <v>62.91</v>
      </c>
      <c r="H23" t="n">
        <v>1.05</v>
      </c>
      <c r="I23" t="n">
        <v>15</v>
      </c>
      <c r="J23" t="n">
        <v>105.28</v>
      </c>
      <c r="K23" t="n">
        <v>39.72</v>
      </c>
      <c r="L23" t="n">
        <v>6.25</v>
      </c>
      <c r="M23" t="n">
        <v>13</v>
      </c>
      <c r="N23" t="n">
        <v>14.32</v>
      </c>
      <c r="O23" t="n">
        <v>13219.07</v>
      </c>
      <c r="P23" t="n">
        <v>119.61</v>
      </c>
      <c r="Q23" t="n">
        <v>467.08</v>
      </c>
      <c r="R23" t="n">
        <v>63.02</v>
      </c>
      <c r="S23" t="n">
        <v>39.61</v>
      </c>
      <c r="T23" t="n">
        <v>6726.59</v>
      </c>
      <c r="U23" t="n">
        <v>0.63</v>
      </c>
      <c r="V23" t="n">
        <v>0.74</v>
      </c>
      <c r="W23" t="n">
        <v>2.63</v>
      </c>
      <c r="X23" t="n">
        <v>0.39</v>
      </c>
      <c r="Y23" t="n">
        <v>1</v>
      </c>
      <c r="Z23" t="n">
        <v>10</v>
      </c>
      <c r="AA23" t="n">
        <v>112.1045415999134</v>
      </c>
      <c r="AB23" t="n">
        <v>153.3863795202609</v>
      </c>
      <c r="AC23" t="n">
        <v>138.7473987380249</v>
      </c>
      <c r="AD23" t="n">
        <v>112104.5415999134</v>
      </c>
      <c r="AE23" t="n">
        <v>153386.3795202609</v>
      </c>
      <c r="AF23" t="n">
        <v>4.252432569948212e-06</v>
      </c>
      <c r="AG23" t="n">
        <v>7</v>
      </c>
      <c r="AH23" t="n">
        <v>138747.3987380249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5.5437</v>
      </c>
      <c r="E24" t="n">
        <v>18.04</v>
      </c>
      <c r="F24" t="n">
        <v>15.74</v>
      </c>
      <c r="G24" t="n">
        <v>62.97</v>
      </c>
      <c r="H24" t="n">
        <v>1.08</v>
      </c>
      <c r="I24" t="n">
        <v>15</v>
      </c>
      <c r="J24" t="n">
        <v>105.6</v>
      </c>
      <c r="K24" t="n">
        <v>39.72</v>
      </c>
      <c r="L24" t="n">
        <v>6.5</v>
      </c>
      <c r="M24" t="n">
        <v>13</v>
      </c>
      <c r="N24" t="n">
        <v>14.39</v>
      </c>
      <c r="O24" t="n">
        <v>13257.98</v>
      </c>
      <c r="P24" t="n">
        <v>119.19</v>
      </c>
      <c r="Q24" t="n">
        <v>467.07</v>
      </c>
      <c r="R24" t="n">
        <v>63.21</v>
      </c>
      <c r="S24" t="n">
        <v>39.61</v>
      </c>
      <c r="T24" t="n">
        <v>6818.85</v>
      </c>
      <c r="U24" t="n">
        <v>0.63</v>
      </c>
      <c r="V24" t="n">
        <v>0.74</v>
      </c>
      <c r="W24" t="n">
        <v>2.64</v>
      </c>
      <c r="X24" t="n">
        <v>0.41</v>
      </c>
      <c r="Y24" t="n">
        <v>1</v>
      </c>
      <c r="Z24" t="n">
        <v>10</v>
      </c>
      <c r="AA24" t="n">
        <v>111.9750238291985</v>
      </c>
      <c r="AB24" t="n">
        <v>153.2091675924482</v>
      </c>
      <c r="AC24" t="n">
        <v>138.587099667884</v>
      </c>
      <c r="AD24" t="n">
        <v>111975.0238291985</v>
      </c>
      <c r="AE24" t="n">
        <v>153209.1675924482</v>
      </c>
      <c r="AF24" t="n">
        <v>4.248830372363548e-06</v>
      </c>
      <c r="AG24" t="n">
        <v>7</v>
      </c>
      <c r="AH24" t="n">
        <v>138587.099667884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5.564</v>
      </c>
      <c r="E25" t="n">
        <v>17.97</v>
      </c>
      <c r="F25" t="n">
        <v>15.7</v>
      </c>
      <c r="G25" t="n">
        <v>67.27</v>
      </c>
      <c r="H25" t="n">
        <v>1.12</v>
      </c>
      <c r="I25" t="n">
        <v>14</v>
      </c>
      <c r="J25" t="n">
        <v>105.92</v>
      </c>
      <c r="K25" t="n">
        <v>39.72</v>
      </c>
      <c r="L25" t="n">
        <v>6.75</v>
      </c>
      <c r="M25" t="n">
        <v>12</v>
      </c>
      <c r="N25" t="n">
        <v>14.45</v>
      </c>
      <c r="O25" t="n">
        <v>13296.91</v>
      </c>
      <c r="P25" t="n">
        <v>117.45</v>
      </c>
      <c r="Q25" t="n">
        <v>467.07</v>
      </c>
      <c r="R25" t="n">
        <v>61.76</v>
      </c>
      <c r="S25" t="n">
        <v>39.61</v>
      </c>
      <c r="T25" t="n">
        <v>6098.79</v>
      </c>
      <c r="U25" t="n">
        <v>0.64</v>
      </c>
      <c r="V25" t="n">
        <v>0.74</v>
      </c>
      <c r="W25" t="n">
        <v>2.63</v>
      </c>
      <c r="X25" t="n">
        <v>0.36</v>
      </c>
      <c r="Y25" t="n">
        <v>1</v>
      </c>
      <c r="Z25" t="n">
        <v>10</v>
      </c>
      <c r="AA25" t="n">
        <v>110.989231649473</v>
      </c>
      <c r="AB25" t="n">
        <v>151.8603632420668</v>
      </c>
      <c r="AC25" t="n">
        <v>137.3670233116438</v>
      </c>
      <c r="AD25" t="n">
        <v>110989.231649473</v>
      </c>
      <c r="AE25" t="n">
        <v>151860.3632420668</v>
      </c>
      <c r="AF25" t="n">
        <v>4.264388800229229e-06</v>
      </c>
      <c r="AG25" t="n">
        <v>7</v>
      </c>
      <c r="AH25" t="n">
        <v>137367.0233116438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5.5747</v>
      </c>
      <c r="E26" t="n">
        <v>17.94</v>
      </c>
      <c r="F26" t="n">
        <v>15.68</v>
      </c>
      <c r="G26" t="n">
        <v>72.38</v>
      </c>
      <c r="H26" t="n">
        <v>1.16</v>
      </c>
      <c r="I26" t="n">
        <v>13</v>
      </c>
      <c r="J26" t="n">
        <v>106.23</v>
      </c>
      <c r="K26" t="n">
        <v>39.72</v>
      </c>
      <c r="L26" t="n">
        <v>7</v>
      </c>
      <c r="M26" t="n">
        <v>11</v>
      </c>
      <c r="N26" t="n">
        <v>14.52</v>
      </c>
      <c r="O26" t="n">
        <v>13335.87</v>
      </c>
      <c r="P26" t="n">
        <v>116.42</v>
      </c>
      <c r="Q26" t="n">
        <v>467.07</v>
      </c>
      <c r="R26" t="n">
        <v>61.3</v>
      </c>
      <c r="S26" t="n">
        <v>39.61</v>
      </c>
      <c r="T26" t="n">
        <v>5878.24</v>
      </c>
      <c r="U26" t="n">
        <v>0.65</v>
      </c>
      <c r="V26" t="n">
        <v>0.74</v>
      </c>
      <c r="W26" t="n">
        <v>2.63</v>
      </c>
      <c r="X26" t="n">
        <v>0.35</v>
      </c>
      <c r="Y26" t="n">
        <v>1</v>
      </c>
      <c r="Z26" t="n">
        <v>10</v>
      </c>
      <c r="AA26" t="n">
        <v>110.4239917470232</v>
      </c>
      <c r="AB26" t="n">
        <v>151.0869770709108</v>
      </c>
      <c r="AC26" t="n">
        <v>136.6674480312084</v>
      </c>
      <c r="AD26" t="n">
        <v>110423.9917470232</v>
      </c>
      <c r="AE26" t="n">
        <v>151086.9770709108</v>
      </c>
      <c r="AF26" t="n">
        <v>4.272589547921977e-06</v>
      </c>
      <c r="AG26" t="n">
        <v>7</v>
      </c>
      <c r="AH26" t="n">
        <v>136667.4480312084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5.5742</v>
      </c>
      <c r="E27" t="n">
        <v>17.94</v>
      </c>
      <c r="F27" t="n">
        <v>15.68</v>
      </c>
      <c r="G27" t="n">
        <v>72.39</v>
      </c>
      <c r="H27" t="n">
        <v>1.2</v>
      </c>
      <c r="I27" t="n">
        <v>13</v>
      </c>
      <c r="J27" t="n">
        <v>106.55</v>
      </c>
      <c r="K27" t="n">
        <v>39.72</v>
      </c>
      <c r="L27" t="n">
        <v>7.25</v>
      </c>
      <c r="M27" t="n">
        <v>9</v>
      </c>
      <c r="N27" t="n">
        <v>14.58</v>
      </c>
      <c r="O27" t="n">
        <v>13374.86</v>
      </c>
      <c r="P27" t="n">
        <v>116.24</v>
      </c>
      <c r="Q27" t="n">
        <v>467.12</v>
      </c>
      <c r="R27" t="n">
        <v>61.31</v>
      </c>
      <c r="S27" t="n">
        <v>39.61</v>
      </c>
      <c r="T27" t="n">
        <v>5882.48</v>
      </c>
      <c r="U27" t="n">
        <v>0.65</v>
      </c>
      <c r="V27" t="n">
        <v>0.74</v>
      </c>
      <c r="W27" t="n">
        <v>2.63</v>
      </c>
      <c r="X27" t="n">
        <v>0.35</v>
      </c>
      <c r="Y27" t="n">
        <v>1</v>
      </c>
      <c r="Z27" t="n">
        <v>10</v>
      </c>
      <c r="AA27" t="n">
        <v>110.3509911166284</v>
      </c>
      <c r="AB27" t="n">
        <v>150.9870943878442</v>
      </c>
      <c r="AC27" t="n">
        <v>136.5770980112274</v>
      </c>
      <c r="AD27" t="n">
        <v>110350.9911166284</v>
      </c>
      <c r="AE27" t="n">
        <v>150987.0943878442</v>
      </c>
      <c r="AF27" t="n">
        <v>4.27220633541297e-06</v>
      </c>
      <c r="AG27" t="n">
        <v>7</v>
      </c>
      <c r="AH27" t="n">
        <v>136577.0980112274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5.5733</v>
      </c>
      <c r="E28" t="n">
        <v>17.94</v>
      </c>
      <c r="F28" t="n">
        <v>15.69</v>
      </c>
      <c r="G28" t="n">
        <v>72.40000000000001</v>
      </c>
      <c r="H28" t="n">
        <v>1.24</v>
      </c>
      <c r="I28" t="n">
        <v>13</v>
      </c>
      <c r="J28" t="n">
        <v>106.86</v>
      </c>
      <c r="K28" t="n">
        <v>39.72</v>
      </c>
      <c r="L28" t="n">
        <v>7.5</v>
      </c>
      <c r="M28" t="n">
        <v>7</v>
      </c>
      <c r="N28" t="n">
        <v>14.65</v>
      </c>
      <c r="O28" t="n">
        <v>13413.87</v>
      </c>
      <c r="P28" t="n">
        <v>115.37</v>
      </c>
      <c r="Q28" t="n">
        <v>467.11</v>
      </c>
      <c r="R28" t="n">
        <v>61.31</v>
      </c>
      <c r="S28" t="n">
        <v>39.61</v>
      </c>
      <c r="T28" t="n">
        <v>5882.14</v>
      </c>
      <c r="U28" t="n">
        <v>0.65</v>
      </c>
      <c r="V28" t="n">
        <v>0.74</v>
      </c>
      <c r="W28" t="n">
        <v>2.63</v>
      </c>
      <c r="X28" t="n">
        <v>0.35</v>
      </c>
      <c r="Y28" t="n">
        <v>1</v>
      </c>
      <c r="Z28" t="n">
        <v>10</v>
      </c>
      <c r="AA28" t="n">
        <v>109.9866680752535</v>
      </c>
      <c r="AB28" t="n">
        <v>150.4886115298371</v>
      </c>
      <c r="AC28" t="n">
        <v>136.1261896575632</v>
      </c>
      <c r="AD28" t="n">
        <v>109986.6680752535</v>
      </c>
      <c r="AE28" t="n">
        <v>150488.6115298371</v>
      </c>
      <c r="AF28" t="n">
        <v>4.271516552896758e-06</v>
      </c>
      <c r="AG28" t="n">
        <v>7</v>
      </c>
      <c r="AH28" t="n">
        <v>136126.1896575632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5.5893</v>
      </c>
      <c r="E29" t="n">
        <v>17.89</v>
      </c>
      <c r="F29" t="n">
        <v>15.66</v>
      </c>
      <c r="G29" t="n">
        <v>78.28</v>
      </c>
      <c r="H29" t="n">
        <v>1.27</v>
      </c>
      <c r="I29" t="n">
        <v>12</v>
      </c>
      <c r="J29" t="n">
        <v>107.18</v>
      </c>
      <c r="K29" t="n">
        <v>39.72</v>
      </c>
      <c r="L29" t="n">
        <v>7.75</v>
      </c>
      <c r="M29" t="n">
        <v>3</v>
      </c>
      <c r="N29" t="n">
        <v>14.72</v>
      </c>
      <c r="O29" t="n">
        <v>13452.9</v>
      </c>
      <c r="P29" t="n">
        <v>113.92</v>
      </c>
      <c r="Q29" t="n">
        <v>467.12</v>
      </c>
      <c r="R29" t="n">
        <v>60.15</v>
      </c>
      <c r="S29" t="n">
        <v>39.61</v>
      </c>
      <c r="T29" t="n">
        <v>5307.25</v>
      </c>
      <c r="U29" t="n">
        <v>0.66</v>
      </c>
      <c r="V29" t="n">
        <v>0.74</v>
      </c>
      <c r="W29" t="n">
        <v>2.64</v>
      </c>
      <c r="X29" t="n">
        <v>0.32</v>
      </c>
      <c r="Y29" t="n">
        <v>1</v>
      </c>
      <c r="Z29" t="n">
        <v>10</v>
      </c>
      <c r="AA29" t="n">
        <v>109.1855159084316</v>
      </c>
      <c r="AB29" t="n">
        <v>149.3924397908527</v>
      </c>
      <c r="AC29" t="n">
        <v>135.1346350108605</v>
      </c>
      <c r="AD29" t="n">
        <v>109185.5159084316</v>
      </c>
      <c r="AE29" t="n">
        <v>149392.4397908527</v>
      </c>
      <c r="AF29" t="n">
        <v>4.28377935318498e-06</v>
      </c>
      <c r="AG29" t="n">
        <v>7</v>
      </c>
      <c r="AH29" t="n">
        <v>135134.6350108605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5.587</v>
      </c>
      <c r="E30" t="n">
        <v>17.9</v>
      </c>
      <c r="F30" t="n">
        <v>15.66</v>
      </c>
      <c r="G30" t="n">
        <v>78.31999999999999</v>
      </c>
      <c r="H30" t="n">
        <v>1.31</v>
      </c>
      <c r="I30" t="n">
        <v>12</v>
      </c>
      <c r="J30" t="n">
        <v>107.5</v>
      </c>
      <c r="K30" t="n">
        <v>39.72</v>
      </c>
      <c r="L30" t="n">
        <v>8</v>
      </c>
      <c r="M30" t="n">
        <v>3</v>
      </c>
      <c r="N30" t="n">
        <v>14.78</v>
      </c>
      <c r="O30" t="n">
        <v>13491.96</v>
      </c>
      <c r="P30" t="n">
        <v>114.09</v>
      </c>
      <c r="Q30" t="n">
        <v>467.07</v>
      </c>
      <c r="R30" t="n">
        <v>60.38</v>
      </c>
      <c r="S30" t="n">
        <v>39.61</v>
      </c>
      <c r="T30" t="n">
        <v>5423.09</v>
      </c>
      <c r="U30" t="n">
        <v>0.66</v>
      </c>
      <c r="V30" t="n">
        <v>0.74</v>
      </c>
      <c r="W30" t="n">
        <v>2.64</v>
      </c>
      <c r="X30" t="n">
        <v>0.33</v>
      </c>
      <c r="Y30" t="n">
        <v>1</v>
      </c>
      <c r="Z30" t="n">
        <v>10</v>
      </c>
      <c r="AA30" t="n">
        <v>109.2820131228388</v>
      </c>
      <c r="AB30" t="n">
        <v>149.5244715367613</v>
      </c>
      <c r="AC30" t="n">
        <v>135.2540658322474</v>
      </c>
      <c r="AD30" t="n">
        <v>109282.0131228388</v>
      </c>
      <c r="AE30" t="n">
        <v>149524.4715367613</v>
      </c>
      <c r="AF30" t="n">
        <v>4.282016575643548e-06</v>
      </c>
      <c r="AG30" t="n">
        <v>7</v>
      </c>
      <c r="AH30" t="n">
        <v>135254.0658322474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5.5841</v>
      </c>
      <c r="E31" t="n">
        <v>17.91</v>
      </c>
      <c r="F31" t="n">
        <v>15.67</v>
      </c>
      <c r="G31" t="n">
        <v>78.37</v>
      </c>
      <c r="H31" t="n">
        <v>1.35</v>
      </c>
      <c r="I31" t="n">
        <v>12</v>
      </c>
      <c r="J31" t="n">
        <v>107.81</v>
      </c>
      <c r="K31" t="n">
        <v>39.72</v>
      </c>
      <c r="L31" t="n">
        <v>8.25</v>
      </c>
      <c r="M31" t="n">
        <v>2</v>
      </c>
      <c r="N31" t="n">
        <v>14.85</v>
      </c>
      <c r="O31" t="n">
        <v>13531.05</v>
      </c>
      <c r="P31" t="n">
        <v>114.52</v>
      </c>
      <c r="Q31" t="n">
        <v>467.09</v>
      </c>
      <c r="R31" t="n">
        <v>60.54</v>
      </c>
      <c r="S31" t="n">
        <v>39.61</v>
      </c>
      <c r="T31" t="n">
        <v>5502.93</v>
      </c>
      <c r="U31" t="n">
        <v>0.65</v>
      </c>
      <c r="V31" t="n">
        <v>0.74</v>
      </c>
      <c r="W31" t="n">
        <v>2.64</v>
      </c>
      <c r="X31" t="n">
        <v>0.34</v>
      </c>
      <c r="Y31" t="n">
        <v>1</v>
      </c>
      <c r="Z31" t="n">
        <v>10</v>
      </c>
      <c r="AA31" t="n">
        <v>109.5012537111661</v>
      </c>
      <c r="AB31" t="n">
        <v>149.8244461819226</v>
      </c>
      <c r="AC31" t="n">
        <v>135.5254113182916</v>
      </c>
      <c r="AD31" t="n">
        <v>109501.2537111661</v>
      </c>
      <c r="AE31" t="n">
        <v>149824.4461819226</v>
      </c>
      <c r="AF31" t="n">
        <v>4.279793943091308e-06</v>
      </c>
      <c r="AG31" t="n">
        <v>7</v>
      </c>
      <c r="AH31" t="n">
        <v>135525.4113182916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5.5862</v>
      </c>
      <c r="E32" t="n">
        <v>17.9</v>
      </c>
      <c r="F32" t="n">
        <v>15.67</v>
      </c>
      <c r="G32" t="n">
        <v>78.33</v>
      </c>
      <c r="H32" t="n">
        <v>1.38</v>
      </c>
      <c r="I32" t="n">
        <v>12</v>
      </c>
      <c r="J32" t="n">
        <v>108.13</v>
      </c>
      <c r="K32" t="n">
        <v>39.72</v>
      </c>
      <c r="L32" t="n">
        <v>8.5</v>
      </c>
      <c r="M32" t="n">
        <v>1</v>
      </c>
      <c r="N32" t="n">
        <v>14.92</v>
      </c>
      <c r="O32" t="n">
        <v>13570.16</v>
      </c>
      <c r="P32" t="n">
        <v>114.73</v>
      </c>
      <c r="Q32" t="n">
        <v>467.07</v>
      </c>
      <c r="R32" t="n">
        <v>60.45</v>
      </c>
      <c r="S32" t="n">
        <v>39.61</v>
      </c>
      <c r="T32" t="n">
        <v>5458.03</v>
      </c>
      <c r="U32" t="n">
        <v>0.66</v>
      </c>
      <c r="V32" t="n">
        <v>0.74</v>
      </c>
      <c r="W32" t="n">
        <v>2.64</v>
      </c>
      <c r="X32" t="n">
        <v>0.33</v>
      </c>
      <c r="Y32" t="n">
        <v>1</v>
      </c>
      <c r="Z32" t="n">
        <v>10</v>
      </c>
      <c r="AA32" t="n">
        <v>109.5711438480874</v>
      </c>
      <c r="AB32" t="n">
        <v>149.9200729505936</v>
      </c>
      <c r="AC32" t="n">
        <v>135.6119116023737</v>
      </c>
      <c r="AD32" t="n">
        <v>109571.1438480874</v>
      </c>
      <c r="AE32" t="n">
        <v>149920.0729505936</v>
      </c>
      <c r="AF32" t="n">
        <v>4.281403435629136e-06</v>
      </c>
      <c r="AG32" t="n">
        <v>7</v>
      </c>
      <c r="AH32" t="n">
        <v>135611.9116023737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5.5876</v>
      </c>
      <c r="E33" t="n">
        <v>17.9</v>
      </c>
      <c r="F33" t="n">
        <v>15.66</v>
      </c>
      <c r="G33" t="n">
        <v>78.31</v>
      </c>
      <c r="H33" t="n">
        <v>1.42</v>
      </c>
      <c r="I33" t="n">
        <v>12</v>
      </c>
      <c r="J33" t="n">
        <v>108.45</v>
      </c>
      <c r="K33" t="n">
        <v>39.72</v>
      </c>
      <c r="L33" t="n">
        <v>8.75</v>
      </c>
      <c r="M33" t="n">
        <v>0</v>
      </c>
      <c r="N33" t="n">
        <v>14.98</v>
      </c>
      <c r="O33" t="n">
        <v>13609.42</v>
      </c>
      <c r="P33" t="n">
        <v>114.93</v>
      </c>
      <c r="Q33" t="n">
        <v>467.07</v>
      </c>
      <c r="R33" t="n">
        <v>60.29</v>
      </c>
      <c r="S33" t="n">
        <v>39.61</v>
      </c>
      <c r="T33" t="n">
        <v>5376.41</v>
      </c>
      <c r="U33" t="n">
        <v>0.66</v>
      </c>
      <c r="V33" t="n">
        <v>0.74</v>
      </c>
      <c r="W33" t="n">
        <v>2.64</v>
      </c>
      <c r="X33" t="n">
        <v>0.33</v>
      </c>
      <c r="Y33" t="n">
        <v>1</v>
      </c>
      <c r="Z33" t="n">
        <v>10</v>
      </c>
      <c r="AA33" t="n">
        <v>109.6396310327012</v>
      </c>
      <c r="AB33" t="n">
        <v>150.0137801380235</v>
      </c>
      <c r="AC33" t="n">
        <v>135.6966755073542</v>
      </c>
      <c r="AD33" t="n">
        <v>109639.6310327012</v>
      </c>
      <c r="AE33" t="n">
        <v>150013.7801380235</v>
      </c>
      <c r="AF33" t="n">
        <v>4.282476430654356e-06</v>
      </c>
      <c r="AG33" t="n">
        <v>7</v>
      </c>
      <c r="AH33" t="n">
        <v>135696.6755073542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2.9065</v>
      </c>
      <c r="E2" t="n">
        <v>34.41</v>
      </c>
      <c r="F2" t="n">
        <v>22.35</v>
      </c>
      <c r="G2" t="n">
        <v>5.73</v>
      </c>
      <c r="H2" t="n">
        <v>0.09</v>
      </c>
      <c r="I2" t="n">
        <v>234</v>
      </c>
      <c r="J2" t="n">
        <v>204</v>
      </c>
      <c r="K2" t="n">
        <v>55.27</v>
      </c>
      <c r="L2" t="n">
        <v>1</v>
      </c>
      <c r="M2" t="n">
        <v>232</v>
      </c>
      <c r="N2" t="n">
        <v>42.72</v>
      </c>
      <c r="O2" t="n">
        <v>25393.6</v>
      </c>
      <c r="P2" t="n">
        <v>321.9</v>
      </c>
      <c r="Q2" t="n">
        <v>467.32</v>
      </c>
      <c r="R2" t="n">
        <v>278.9</v>
      </c>
      <c r="S2" t="n">
        <v>39.61</v>
      </c>
      <c r="T2" t="n">
        <v>113571.18</v>
      </c>
      <c r="U2" t="n">
        <v>0.14</v>
      </c>
      <c r="V2" t="n">
        <v>0.52</v>
      </c>
      <c r="W2" t="n">
        <v>3</v>
      </c>
      <c r="X2" t="n">
        <v>7.01</v>
      </c>
      <c r="Y2" t="n">
        <v>1</v>
      </c>
      <c r="Z2" t="n">
        <v>10</v>
      </c>
      <c r="AA2" t="n">
        <v>402.0131960250926</v>
      </c>
      <c r="AB2" t="n">
        <v>550.0521903720276</v>
      </c>
      <c r="AC2" t="n">
        <v>497.5559813260184</v>
      </c>
      <c r="AD2" t="n">
        <v>402013.1960250926</v>
      </c>
      <c r="AE2" t="n">
        <v>550052.1903720276</v>
      </c>
      <c r="AF2" t="n">
        <v>2.135516903037264e-06</v>
      </c>
      <c r="AG2" t="n">
        <v>14</v>
      </c>
      <c r="AH2" t="n">
        <v>497555.9813260183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3.3559</v>
      </c>
      <c r="E3" t="n">
        <v>29.8</v>
      </c>
      <c r="F3" t="n">
        <v>20.34</v>
      </c>
      <c r="G3" t="n">
        <v>7.18</v>
      </c>
      <c r="H3" t="n">
        <v>0.11</v>
      </c>
      <c r="I3" t="n">
        <v>170</v>
      </c>
      <c r="J3" t="n">
        <v>204.39</v>
      </c>
      <c r="K3" t="n">
        <v>55.27</v>
      </c>
      <c r="L3" t="n">
        <v>1.25</v>
      </c>
      <c r="M3" t="n">
        <v>168</v>
      </c>
      <c r="N3" t="n">
        <v>42.87</v>
      </c>
      <c r="O3" t="n">
        <v>25442.42</v>
      </c>
      <c r="P3" t="n">
        <v>292.54</v>
      </c>
      <c r="Q3" t="n">
        <v>467.22</v>
      </c>
      <c r="R3" t="n">
        <v>213.59</v>
      </c>
      <c r="S3" t="n">
        <v>39.61</v>
      </c>
      <c r="T3" t="n">
        <v>81236.95</v>
      </c>
      <c r="U3" t="n">
        <v>0.19</v>
      </c>
      <c r="V3" t="n">
        <v>0.57</v>
      </c>
      <c r="W3" t="n">
        <v>2.88</v>
      </c>
      <c r="X3" t="n">
        <v>5</v>
      </c>
      <c r="Y3" t="n">
        <v>1</v>
      </c>
      <c r="Z3" t="n">
        <v>10</v>
      </c>
      <c r="AA3" t="n">
        <v>324.3391020513636</v>
      </c>
      <c r="AB3" t="n">
        <v>443.7750682579926</v>
      </c>
      <c r="AC3" t="n">
        <v>401.4217985856691</v>
      </c>
      <c r="AD3" t="n">
        <v>324339.1020513636</v>
      </c>
      <c r="AE3" t="n">
        <v>443775.0682579926</v>
      </c>
      <c r="AF3" t="n">
        <v>2.465708300327801e-06</v>
      </c>
      <c r="AG3" t="n">
        <v>12</v>
      </c>
      <c r="AH3" t="n">
        <v>401421.7985856691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3.6678</v>
      </c>
      <c r="E4" t="n">
        <v>27.26</v>
      </c>
      <c r="F4" t="n">
        <v>19.27</v>
      </c>
      <c r="G4" t="n">
        <v>8.630000000000001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276.7</v>
      </c>
      <c r="Q4" t="n">
        <v>467.24</v>
      </c>
      <c r="R4" t="n">
        <v>177.75</v>
      </c>
      <c r="S4" t="n">
        <v>39.61</v>
      </c>
      <c r="T4" t="n">
        <v>63494.23</v>
      </c>
      <c r="U4" t="n">
        <v>0.22</v>
      </c>
      <c r="V4" t="n">
        <v>0.61</v>
      </c>
      <c r="W4" t="n">
        <v>2.84</v>
      </c>
      <c r="X4" t="n">
        <v>3.93</v>
      </c>
      <c r="Y4" t="n">
        <v>1</v>
      </c>
      <c r="Z4" t="n">
        <v>10</v>
      </c>
      <c r="AA4" t="n">
        <v>285.6663350103855</v>
      </c>
      <c r="AB4" t="n">
        <v>390.8612822704566</v>
      </c>
      <c r="AC4" t="n">
        <v>353.5580300678184</v>
      </c>
      <c r="AD4" t="n">
        <v>285666.3350103855</v>
      </c>
      <c r="AE4" t="n">
        <v>390861.2822704565</v>
      </c>
      <c r="AF4" t="n">
        <v>2.694873179755747e-06</v>
      </c>
      <c r="AG4" t="n">
        <v>11</v>
      </c>
      <c r="AH4" t="n">
        <v>353558.0300678184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3.903</v>
      </c>
      <c r="E5" t="n">
        <v>25.62</v>
      </c>
      <c r="F5" t="n">
        <v>18.55</v>
      </c>
      <c r="G5" t="n">
        <v>10.03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266.18</v>
      </c>
      <c r="Q5" t="n">
        <v>467.19</v>
      </c>
      <c r="R5" t="n">
        <v>154.88</v>
      </c>
      <c r="S5" t="n">
        <v>39.61</v>
      </c>
      <c r="T5" t="n">
        <v>52174.55</v>
      </c>
      <c r="U5" t="n">
        <v>0.26</v>
      </c>
      <c r="V5" t="n">
        <v>0.63</v>
      </c>
      <c r="W5" t="n">
        <v>2.79</v>
      </c>
      <c r="X5" t="n">
        <v>3.22</v>
      </c>
      <c r="Y5" t="n">
        <v>1</v>
      </c>
      <c r="Z5" t="n">
        <v>10</v>
      </c>
      <c r="AA5" t="n">
        <v>258.8278798508106</v>
      </c>
      <c r="AB5" t="n">
        <v>354.1397238920492</v>
      </c>
      <c r="AC5" t="n">
        <v>320.3411256820154</v>
      </c>
      <c r="AD5" t="n">
        <v>258827.8798508106</v>
      </c>
      <c r="AE5" t="n">
        <v>354139.7238920492</v>
      </c>
      <c r="AF5" t="n">
        <v>2.867683630674158e-06</v>
      </c>
      <c r="AG5" t="n">
        <v>10</v>
      </c>
      <c r="AH5" t="n">
        <v>320341.1256820154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4.0957</v>
      </c>
      <c r="E6" t="n">
        <v>24.42</v>
      </c>
      <c r="F6" t="n">
        <v>18.04</v>
      </c>
      <c r="G6" t="n">
        <v>11.51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258.43</v>
      </c>
      <c r="Q6" t="n">
        <v>467.2</v>
      </c>
      <c r="R6" t="n">
        <v>138.03</v>
      </c>
      <c r="S6" t="n">
        <v>39.61</v>
      </c>
      <c r="T6" t="n">
        <v>43834.52</v>
      </c>
      <c r="U6" t="n">
        <v>0.29</v>
      </c>
      <c r="V6" t="n">
        <v>0.65</v>
      </c>
      <c r="W6" t="n">
        <v>2.76</v>
      </c>
      <c r="X6" t="n">
        <v>2.7</v>
      </c>
      <c r="Y6" t="n">
        <v>1</v>
      </c>
      <c r="Z6" t="n">
        <v>10</v>
      </c>
      <c r="AA6" t="n">
        <v>245.3820317517562</v>
      </c>
      <c r="AB6" t="n">
        <v>335.7425213338116</v>
      </c>
      <c r="AC6" t="n">
        <v>303.6997263154009</v>
      </c>
      <c r="AD6" t="n">
        <v>245382.0317517561</v>
      </c>
      <c r="AE6" t="n">
        <v>335742.5213338116</v>
      </c>
      <c r="AF6" t="n">
        <v>3.009267703344133e-06</v>
      </c>
      <c r="AG6" t="n">
        <v>10</v>
      </c>
      <c r="AH6" t="n">
        <v>303699.7263154009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4.2375</v>
      </c>
      <c r="E7" t="n">
        <v>23.6</v>
      </c>
      <c r="F7" t="n">
        <v>17.71</v>
      </c>
      <c r="G7" t="n">
        <v>12.96</v>
      </c>
      <c r="H7" t="n">
        <v>0.19</v>
      </c>
      <c r="I7" t="n">
        <v>82</v>
      </c>
      <c r="J7" t="n">
        <v>205.98</v>
      </c>
      <c r="K7" t="n">
        <v>55.27</v>
      </c>
      <c r="L7" t="n">
        <v>2.25</v>
      </c>
      <c r="M7" t="n">
        <v>80</v>
      </c>
      <c r="N7" t="n">
        <v>43.46</v>
      </c>
      <c r="O7" t="n">
        <v>25638.22</v>
      </c>
      <c r="P7" t="n">
        <v>253.32</v>
      </c>
      <c r="Q7" t="n">
        <v>467.13</v>
      </c>
      <c r="R7" t="n">
        <v>126.94</v>
      </c>
      <c r="S7" t="n">
        <v>39.61</v>
      </c>
      <c r="T7" t="n">
        <v>38350.93</v>
      </c>
      <c r="U7" t="n">
        <v>0.31</v>
      </c>
      <c r="V7" t="n">
        <v>0.66</v>
      </c>
      <c r="W7" t="n">
        <v>2.75</v>
      </c>
      <c r="X7" t="n">
        <v>2.37</v>
      </c>
      <c r="Y7" t="n">
        <v>1</v>
      </c>
      <c r="Z7" t="n">
        <v>10</v>
      </c>
      <c r="AA7" t="n">
        <v>236.6412615979629</v>
      </c>
      <c r="AB7" t="n">
        <v>323.7830139938339</v>
      </c>
      <c r="AC7" t="n">
        <v>292.8816175706727</v>
      </c>
      <c r="AD7" t="n">
        <v>236641.2615979629</v>
      </c>
      <c r="AE7" t="n">
        <v>323783.0139938339</v>
      </c>
      <c r="AF7" t="n">
        <v>3.113453595947155e-06</v>
      </c>
      <c r="AG7" t="n">
        <v>10</v>
      </c>
      <c r="AH7" t="n">
        <v>292881.6175706728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4.3563</v>
      </c>
      <c r="E8" t="n">
        <v>22.96</v>
      </c>
      <c r="F8" t="n">
        <v>17.43</v>
      </c>
      <c r="G8" t="n">
        <v>14.33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249.04</v>
      </c>
      <c r="Q8" t="n">
        <v>467.14</v>
      </c>
      <c r="R8" t="n">
        <v>118.47</v>
      </c>
      <c r="S8" t="n">
        <v>39.61</v>
      </c>
      <c r="T8" t="n">
        <v>34160.66</v>
      </c>
      <c r="U8" t="n">
        <v>0.33</v>
      </c>
      <c r="V8" t="n">
        <v>0.67</v>
      </c>
      <c r="W8" t="n">
        <v>2.72</v>
      </c>
      <c r="X8" t="n">
        <v>2.09</v>
      </c>
      <c r="Y8" t="n">
        <v>1</v>
      </c>
      <c r="Z8" t="n">
        <v>10</v>
      </c>
      <c r="AA8" t="n">
        <v>222.0260072558783</v>
      </c>
      <c r="AB8" t="n">
        <v>303.7857782234885</v>
      </c>
      <c r="AC8" t="n">
        <v>274.7928899159461</v>
      </c>
      <c r="AD8" t="n">
        <v>222026.0072558783</v>
      </c>
      <c r="AE8" t="n">
        <v>303785.7782234885</v>
      </c>
      <c r="AF8" t="n">
        <v>3.200740507380434e-06</v>
      </c>
      <c r="AG8" t="n">
        <v>9</v>
      </c>
      <c r="AH8" t="n">
        <v>274792.8899159462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4.4482</v>
      </c>
      <c r="E9" t="n">
        <v>22.48</v>
      </c>
      <c r="F9" t="n">
        <v>17.24</v>
      </c>
      <c r="G9" t="n">
        <v>15.67</v>
      </c>
      <c r="H9" t="n">
        <v>0.24</v>
      </c>
      <c r="I9" t="n">
        <v>66</v>
      </c>
      <c r="J9" t="n">
        <v>206.78</v>
      </c>
      <c r="K9" t="n">
        <v>55.27</v>
      </c>
      <c r="L9" t="n">
        <v>2.75</v>
      </c>
      <c r="M9" t="n">
        <v>64</v>
      </c>
      <c r="N9" t="n">
        <v>43.75</v>
      </c>
      <c r="O9" t="n">
        <v>25736.42</v>
      </c>
      <c r="P9" t="n">
        <v>245.95</v>
      </c>
      <c r="Q9" t="n">
        <v>467.17</v>
      </c>
      <c r="R9" t="n">
        <v>111.96</v>
      </c>
      <c r="S9" t="n">
        <v>39.61</v>
      </c>
      <c r="T9" t="n">
        <v>30941.19</v>
      </c>
      <c r="U9" t="n">
        <v>0.35</v>
      </c>
      <c r="V9" t="n">
        <v>0.68</v>
      </c>
      <c r="W9" t="n">
        <v>2.72</v>
      </c>
      <c r="X9" t="n">
        <v>1.9</v>
      </c>
      <c r="Y9" t="n">
        <v>1</v>
      </c>
      <c r="Z9" t="n">
        <v>10</v>
      </c>
      <c r="AA9" t="n">
        <v>217.0900195683199</v>
      </c>
      <c r="AB9" t="n">
        <v>297.0321421089664</v>
      </c>
      <c r="AC9" t="n">
        <v>268.6838113534041</v>
      </c>
      <c r="AD9" t="n">
        <v>217090.0195683199</v>
      </c>
      <c r="AE9" t="n">
        <v>297032.1421089664</v>
      </c>
      <c r="AF9" t="n">
        <v>3.268262958228232e-06</v>
      </c>
      <c r="AG9" t="n">
        <v>9</v>
      </c>
      <c r="AH9" t="n">
        <v>268683.8113534041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4.5487</v>
      </c>
      <c r="E10" t="n">
        <v>21.98</v>
      </c>
      <c r="F10" t="n">
        <v>17.03</v>
      </c>
      <c r="G10" t="n">
        <v>17.32</v>
      </c>
      <c r="H10" t="n">
        <v>0.26</v>
      </c>
      <c r="I10" t="n">
        <v>59</v>
      </c>
      <c r="J10" t="n">
        <v>207.17</v>
      </c>
      <c r="K10" t="n">
        <v>55.27</v>
      </c>
      <c r="L10" t="n">
        <v>3</v>
      </c>
      <c r="M10" t="n">
        <v>57</v>
      </c>
      <c r="N10" t="n">
        <v>43.9</v>
      </c>
      <c r="O10" t="n">
        <v>25785.6</v>
      </c>
      <c r="P10" t="n">
        <v>242.47</v>
      </c>
      <c r="Q10" t="n">
        <v>467.17</v>
      </c>
      <c r="R10" t="n">
        <v>104.99</v>
      </c>
      <c r="S10" t="n">
        <v>39.61</v>
      </c>
      <c r="T10" t="n">
        <v>27492.63</v>
      </c>
      <c r="U10" t="n">
        <v>0.38</v>
      </c>
      <c r="V10" t="n">
        <v>0.6899999999999999</v>
      </c>
      <c r="W10" t="n">
        <v>2.71</v>
      </c>
      <c r="X10" t="n">
        <v>1.69</v>
      </c>
      <c r="Y10" t="n">
        <v>1</v>
      </c>
      <c r="Z10" t="n">
        <v>10</v>
      </c>
      <c r="AA10" t="n">
        <v>211.8652697929801</v>
      </c>
      <c r="AB10" t="n">
        <v>289.883408966658</v>
      </c>
      <c r="AC10" t="n">
        <v>262.2173432688852</v>
      </c>
      <c r="AD10" t="n">
        <v>211865.2697929801</v>
      </c>
      <c r="AE10" t="n">
        <v>289883.4089666579</v>
      </c>
      <c r="AF10" t="n">
        <v>3.342104158556891e-06</v>
      </c>
      <c r="AG10" t="n">
        <v>9</v>
      </c>
      <c r="AH10" t="n">
        <v>262217.3432688852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4.6262</v>
      </c>
      <c r="E11" t="n">
        <v>21.62</v>
      </c>
      <c r="F11" t="n">
        <v>16.86</v>
      </c>
      <c r="G11" t="n">
        <v>18.73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239.82</v>
      </c>
      <c r="Q11" t="n">
        <v>467.12</v>
      </c>
      <c r="R11" t="n">
        <v>99.88</v>
      </c>
      <c r="S11" t="n">
        <v>39.61</v>
      </c>
      <c r="T11" t="n">
        <v>24959.8</v>
      </c>
      <c r="U11" t="n">
        <v>0.4</v>
      </c>
      <c r="V11" t="n">
        <v>0.6899999999999999</v>
      </c>
      <c r="W11" t="n">
        <v>2.69</v>
      </c>
      <c r="X11" t="n">
        <v>1.53</v>
      </c>
      <c r="Y11" t="n">
        <v>1</v>
      </c>
      <c r="Z11" t="n">
        <v>10</v>
      </c>
      <c r="AA11" t="n">
        <v>208.003267163163</v>
      </c>
      <c r="AB11" t="n">
        <v>284.5992465890135</v>
      </c>
      <c r="AC11" t="n">
        <v>257.437493932193</v>
      </c>
      <c r="AD11" t="n">
        <v>208003.267163163</v>
      </c>
      <c r="AE11" t="n">
        <v>284599.2465890135</v>
      </c>
      <c r="AF11" t="n">
        <v>3.399046377715806e-06</v>
      </c>
      <c r="AG11" t="n">
        <v>9</v>
      </c>
      <c r="AH11" t="n">
        <v>257437.493932193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4.6902</v>
      </c>
      <c r="E12" t="n">
        <v>21.32</v>
      </c>
      <c r="F12" t="n">
        <v>16.73</v>
      </c>
      <c r="G12" t="n">
        <v>20.07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237.71</v>
      </c>
      <c r="Q12" t="n">
        <v>467.12</v>
      </c>
      <c r="R12" t="n">
        <v>95.40000000000001</v>
      </c>
      <c r="S12" t="n">
        <v>39.61</v>
      </c>
      <c r="T12" t="n">
        <v>22739.53</v>
      </c>
      <c r="U12" t="n">
        <v>0.42</v>
      </c>
      <c r="V12" t="n">
        <v>0.7</v>
      </c>
      <c r="W12" t="n">
        <v>2.69</v>
      </c>
      <c r="X12" t="n">
        <v>1.39</v>
      </c>
      <c r="Y12" t="n">
        <v>1</v>
      </c>
      <c r="Z12" t="n">
        <v>10</v>
      </c>
      <c r="AA12" t="n">
        <v>204.9576926222759</v>
      </c>
      <c r="AB12" t="n">
        <v>280.4321571409079</v>
      </c>
      <c r="AC12" t="n">
        <v>253.6681056524665</v>
      </c>
      <c r="AD12" t="n">
        <v>204957.6926222759</v>
      </c>
      <c r="AE12" t="n">
        <v>280432.1571409079</v>
      </c>
      <c r="AF12" t="n">
        <v>3.446069629666394e-06</v>
      </c>
      <c r="AG12" t="n">
        <v>9</v>
      </c>
      <c r="AH12" t="n">
        <v>253668.1056524665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4.7308</v>
      </c>
      <c r="E13" t="n">
        <v>21.14</v>
      </c>
      <c r="F13" t="n">
        <v>16.67</v>
      </c>
      <c r="G13" t="n">
        <v>21.28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236.37</v>
      </c>
      <c r="Q13" t="n">
        <v>467.14</v>
      </c>
      <c r="R13" t="n">
        <v>93.09</v>
      </c>
      <c r="S13" t="n">
        <v>39.61</v>
      </c>
      <c r="T13" t="n">
        <v>21599.04</v>
      </c>
      <c r="U13" t="n">
        <v>0.43</v>
      </c>
      <c r="V13" t="n">
        <v>0.7</v>
      </c>
      <c r="W13" t="n">
        <v>2.69</v>
      </c>
      <c r="X13" t="n">
        <v>1.33</v>
      </c>
      <c r="Y13" t="n">
        <v>1</v>
      </c>
      <c r="Z13" t="n">
        <v>10</v>
      </c>
      <c r="AA13" t="n">
        <v>203.0827459510433</v>
      </c>
      <c r="AB13" t="n">
        <v>277.8667723885195</v>
      </c>
      <c r="AC13" t="n">
        <v>251.3475576203051</v>
      </c>
      <c r="AD13" t="n">
        <v>203082.7459510433</v>
      </c>
      <c r="AE13" t="n">
        <v>277866.7723885194</v>
      </c>
      <c r="AF13" t="n">
        <v>3.47590000512255e-06</v>
      </c>
      <c r="AG13" t="n">
        <v>9</v>
      </c>
      <c r="AH13" t="n">
        <v>251347.5576203051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4.7983</v>
      </c>
      <c r="E14" t="n">
        <v>20.84</v>
      </c>
      <c r="F14" t="n">
        <v>16.53</v>
      </c>
      <c r="G14" t="n">
        <v>23.07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234.12</v>
      </c>
      <c r="Q14" t="n">
        <v>467.12</v>
      </c>
      <c r="R14" t="n">
        <v>89.05</v>
      </c>
      <c r="S14" t="n">
        <v>39.61</v>
      </c>
      <c r="T14" t="n">
        <v>19601.36</v>
      </c>
      <c r="U14" t="n">
        <v>0.44</v>
      </c>
      <c r="V14" t="n">
        <v>0.71</v>
      </c>
      <c r="W14" t="n">
        <v>2.68</v>
      </c>
      <c r="X14" t="n">
        <v>1.2</v>
      </c>
      <c r="Y14" t="n">
        <v>1</v>
      </c>
      <c r="Z14" t="n">
        <v>10</v>
      </c>
      <c r="AA14" t="n">
        <v>199.9978785208957</v>
      </c>
      <c r="AB14" t="n">
        <v>273.6459206758477</v>
      </c>
      <c r="AC14" t="n">
        <v>247.5295380710868</v>
      </c>
      <c r="AD14" t="n">
        <v>199997.8785208957</v>
      </c>
      <c r="AE14" t="n">
        <v>273645.9206758477</v>
      </c>
      <c r="AF14" t="n">
        <v>3.525494841164185e-06</v>
      </c>
      <c r="AG14" t="n">
        <v>9</v>
      </c>
      <c r="AH14" t="n">
        <v>247529.5380710868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4.8259</v>
      </c>
      <c r="E15" t="n">
        <v>20.72</v>
      </c>
      <c r="F15" t="n">
        <v>16.49</v>
      </c>
      <c r="G15" t="n">
        <v>24.14</v>
      </c>
      <c r="H15" t="n">
        <v>0.36</v>
      </c>
      <c r="I15" t="n">
        <v>41</v>
      </c>
      <c r="J15" t="n">
        <v>209.17</v>
      </c>
      <c r="K15" t="n">
        <v>55.27</v>
      </c>
      <c r="L15" t="n">
        <v>4.25</v>
      </c>
      <c r="M15" t="n">
        <v>39</v>
      </c>
      <c r="N15" t="n">
        <v>44.65</v>
      </c>
      <c r="O15" t="n">
        <v>26032.25</v>
      </c>
      <c r="P15" t="n">
        <v>233.31</v>
      </c>
      <c r="Q15" t="n">
        <v>467.08</v>
      </c>
      <c r="R15" t="n">
        <v>87.95</v>
      </c>
      <c r="S15" t="n">
        <v>39.61</v>
      </c>
      <c r="T15" t="n">
        <v>19061.44</v>
      </c>
      <c r="U15" t="n">
        <v>0.45</v>
      </c>
      <c r="V15" t="n">
        <v>0.71</v>
      </c>
      <c r="W15" t="n">
        <v>2.67</v>
      </c>
      <c r="X15" t="n">
        <v>1.16</v>
      </c>
      <c r="Y15" t="n">
        <v>1</v>
      </c>
      <c r="Z15" t="n">
        <v>10</v>
      </c>
      <c r="AA15" t="n">
        <v>191.0994971363891</v>
      </c>
      <c r="AB15" t="n">
        <v>261.4707626966913</v>
      </c>
      <c r="AC15" t="n">
        <v>236.5163600815157</v>
      </c>
      <c r="AD15" t="n">
        <v>191099.4971363891</v>
      </c>
      <c r="AE15" t="n">
        <v>261470.7626966913</v>
      </c>
      <c r="AF15" t="n">
        <v>3.545773618567876e-06</v>
      </c>
      <c r="AG15" t="n">
        <v>8</v>
      </c>
      <c r="AH15" t="n">
        <v>236516.3600815157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4.8796</v>
      </c>
      <c r="E16" t="n">
        <v>20.49</v>
      </c>
      <c r="F16" t="n">
        <v>16.39</v>
      </c>
      <c r="G16" t="n">
        <v>25.88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36</v>
      </c>
      <c r="N16" t="n">
        <v>44.8</v>
      </c>
      <c r="O16" t="n">
        <v>26081.73</v>
      </c>
      <c r="P16" t="n">
        <v>231.34</v>
      </c>
      <c r="Q16" t="n">
        <v>467.14</v>
      </c>
      <c r="R16" t="n">
        <v>84.14</v>
      </c>
      <c r="S16" t="n">
        <v>39.61</v>
      </c>
      <c r="T16" t="n">
        <v>17169.22</v>
      </c>
      <c r="U16" t="n">
        <v>0.47</v>
      </c>
      <c r="V16" t="n">
        <v>0.71</v>
      </c>
      <c r="W16" t="n">
        <v>2.67</v>
      </c>
      <c r="X16" t="n">
        <v>1.05</v>
      </c>
      <c r="Y16" t="n">
        <v>1</v>
      </c>
      <c r="Z16" t="n">
        <v>10</v>
      </c>
      <c r="AA16" t="n">
        <v>188.6512326896484</v>
      </c>
      <c r="AB16" t="n">
        <v>258.1209392708579</v>
      </c>
      <c r="AC16" t="n">
        <v>233.4862391019361</v>
      </c>
      <c r="AD16" t="n">
        <v>188651.2326896484</v>
      </c>
      <c r="AE16" t="n">
        <v>258120.9392708579</v>
      </c>
      <c r="AF16" t="n">
        <v>3.585229065907667e-06</v>
      </c>
      <c r="AG16" t="n">
        <v>8</v>
      </c>
      <c r="AH16" t="n">
        <v>233486.2391019361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4.9079</v>
      </c>
      <c r="E17" t="n">
        <v>20.38</v>
      </c>
      <c r="F17" t="n">
        <v>16.35</v>
      </c>
      <c r="G17" t="n">
        <v>27.25</v>
      </c>
      <c r="H17" t="n">
        <v>0.4</v>
      </c>
      <c r="I17" t="n">
        <v>36</v>
      </c>
      <c r="J17" t="n">
        <v>209.98</v>
      </c>
      <c r="K17" t="n">
        <v>55.27</v>
      </c>
      <c r="L17" t="n">
        <v>4.75</v>
      </c>
      <c r="M17" t="n">
        <v>34</v>
      </c>
      <c r="N17" t="n">
        <v>44.95</v>
      </c>
      <c r="O17" t="n">
        <v>26131.27</v>
      </c>
      <c r="P17" t="n">
        <v>230.54</v>
      </c>
      <c r="Q17" t="n">
        <v>467.08</v>
      </c>
      <c r="R17" t="n">
        <v>83.15000000000001</v>
      </c>
      <c r="S17" t="n">
        <v>39.61</v>
      </c>
      <c r="T17" t="n">
        <v>16687.32</v>
      </c>
      <c r="U17" t="n">
        <v>0.48</v>
      </c>
      <c r="V17" t="n">
        <v>0.71</v>
      </c>
      <c r="W17" t="n">
        <v>2.67</v>
      </c>
      <c r="X17" t="n">
        <v>1.02</v>
      </c>
      <c r="Y17" t="n">
        <v>1</v>
      </c>
      <c r="Z17" t="n">
        <v>10</v>
      </c>
      <c r="AA17" t="n">
        <v>187.508172657258</v>
      </c>
      <c r="AB17" t="n">
        <v>256.5569541062926</v>
      </c>
      <c r="AC17" t="n">
        <v>232.0715184864094</v>
      </c>
      <c r="AD17" t="n">
        <v>187508.172657258</v>
      </c>
      <c r="AE17" t="n">
        <v>256556.9541062926</v>
      </c>
      <c r="AF17" t="n">
        <v>3.606022160129567e-06</v>
      </c>
      <c r="AG17" t="n">
        <v>8</v>
      </c>
      <c r="AH17" t="n">
        <v>232071.5184864094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4.9477</v>
      </c>
      <c r="E18" t="n">
        <v>20.21</v>
      </c>
      <c r="F18" t="n">
        <v>16.27</v>
      </c>
      <c r="G18" t="n">
        <v>28.71</v>
      </c>
      <c r="H18" t="n">
        <v>0.42</v>
      </c>
      <c r="I18" t="n">
        <v>34</v>
      </c>
      <c r="J18" t="n">
        <v>210.38</v>
      </c>
      <c r="K18" t="n">
        <v>55.27</v>
      </c>
      <c r="L18" t="n">
        <v>5</v>
      </c>
      <c r="M18" t="n">
        <v>32</v>
      </c>
      <c r="N18" t="n">
        <v>45.11</v>
      </c>
      <c r="O18" t="n">
        <v>26180.86</v>
      </c>
      <c r="P18" t="n">
        <v>229.11</v>
      </c>
      <c r="Q18" t="n">
        <v>467.08</v>
      </c>
      <c r="R18" t="n">
        <v>80.19</v>
      </c>
      <c r="S18" t="n">
        <v>39.61</v>
      </c>
      <c r="T18" t="n">
        <v>15216.31</v>
      </c>
      <c r="U18" t="n">
        <v>0.49</v>
      </c>
      <c r="V18" t="n">
        <v>0.72</v>
      </c>
      <c r="W18" t="n">
        <v>2.67</v>
      </c>
      <c r="X18" t="n">
        <v>0.93</v>
      </c>
      <c r="Y18" t="n">
        <v>1</v>
      </c>
      <c r="Z18" t="n">
        <v>10</v>
      </c>
      <c r="AA18" t="n">
        <v>185.7584094984404</v>
      </c>
      <c r="AB18" t="n">
        <v>254.1628509582971</v>
      </c>
      <c r="AC18" t="n">
        <v>229.905905182713</v>
      </c>
      <c r="AD18" t="n">
        <v>185758.4094984404</v>
      </c>
      <c r="AE18" t="n">
        <v>254162.8509582971</v>
      </c>
      <c r="AF18" t="n">
        <v>3.63526474493634e-06</v>
      </c>
      <c r="AG18" t="n">
        <v>8</v>
      </c>
      <c r="AH18" t="n">
        <v>229905.9051827129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4.9597</v>
      </c>
      <c r="E19" t="n">
        <v>20.16</v>
      </c>
      <c r="F19" t="n">
        <v>16.26</v>
      </c>
      <c r="G19" t="n">
        <v>29.56</v>
      </c>
      <c r="H19" t="n">
        <v>0.44</v>
      </c>
      <c r="I19" t="n">
        <v>33</v>
      </c>
      <c r="J19" t="n">
        <v>210.78</v>
      </c>
      <c r="K19" t="n">
        <v>55.27</v>
      </c>
      <c r="L19" t="n">
        <v>5.25</v>
      </c>
      <c r="M19" t="n">
        <v>31</v>
      </c>
      <c r="N19" t="n">
        <v>45.26</v>
      </c>
      <c r="O19" t="n">
        <v>26230.5</v>
      </c>
      <c r="P19" t="n">
        <v>228.5</v>
      </c>
      <c r="Q19" t="n">
        <v>467.15</v>
      </c>
      <c r="R19" t="n">
        <v>79.89</v>
      </c>
      <c r="S19" t="n">
        <v>39.61</v>
      </c>
      <c r="T19" t="n">
        <v>15072.46</v>
      </c>
      <c r="U19" t="n">
        <v>0.5</v>
      </c>
      <c r="V19" t="n">
        <v>0.72</v>
      </c>
      <c r="W19" t="n">
        <v>2.67</v>
      </c>
      <c r="X19" t="n">
        <v>0.93</v>
      </c>
      <c r="Y19" t="n">
        <v>1</v>
      </c>
      <c r="Z19" t="n">
        <v>10</v>
      </c>
      <c r="AA19" t="n">
        <v>185.1582026700291</v>
      </c>
      <c r="AB19" t="n">
        <v>253.3416214964086</v>
      </c>
      <c r="AC19" t="n">
        <v>229.1630527080641</v>
      </c>
      <c r="AD19" t="n">
        <v>185158.202670029</v>
      </c>
      <c r="AE19" t="n">
        <v>253341.6214964086</v>
      </c>
      <c r="AF19" t="n">
        <v>3.644081604677075e-06</v>
      </c>
      <c r="AG19" t="n">
        <v>8</v>
      </c>
      <c r="AH19" t="n">
        <v>229163.0527080641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4.9911</v>
      </c>
      <c r="E20" t="n">
        <v>20.04</v>
      </c>
      <c r="F20" t="n">
        <v>16.21</v>
      </c>
      <c r="G20" t="n">
        <v>31.38</v>
      </c>
      <c r="H20" t="n">
        <v>0.46</v>
      </c>
      <c r="I20" t="n">
        <v>31</v>
      </c>
      <c r="J20" t="n">
        <v>211.18</v>
      </c>
      <c r="K20" t="n">
        <v>55.27</v>
      </c>
      <c r="L20" t="n">
        <v>5.5</v>
      </c>
      <c r="M20" t="n">
        <v>29</v>
      </c>
      <c r="N20" t="n">
        <v>45.41</v>
      </c>
      <c r="O20" t="n">
        <v>26280.2</v>
      </c>
      <c r="P20" t="n">
        <v>227.85</v>
      </c>
      <c r="Q20" t="n">
        <v>467.09</v>
      </c>
      <c r="R20" t="n">
        <v>78.56</v>
      </c>
      <c r="S20" t="n">
        <v>39.61</v>
      </c>
      <c r="T20" t="n">
        <v>14413.47</v>
      </c>
      <c r="U20" t="n">
        <v>0.5</v>
      </c>
      <c r="V20" t="n">
        <v>0.72</v>
      </c>
      <c r="W20" t="n">
        <v>2.66</v>
      </c>
      <c r="X20" t="n">
        <v>0.88</v>
      </c>
      <c r="Y20" t="n">
        <v>1</v>
      </c>
      <c r="Z20" t="n">
        <v>10</v>
      </c>
      <c r="AA20" t="n">
        <v>184.0446187985909</v>
      </c>
      <c r="AB20" t="n">
        <v>251.8179669156546</v>
      </c>
      <c r="AC20" t="n">
        <v>227.784813582034</v>
      </c>
      <c r="AD20" t="n">
        <v>184044.6187985909</v>
      </c>
      <c r="AE20" t="n">
        <v>251817.9669156545</v>
      </c>
      <c r="AF20" t="n">
        <v>3.667152387665333e-06</v>
      </c>
      <c r="AG20" t="n">
        <v>8</v>
      </c>
      <c r="AH20" t="n">
        <v>227784.813582034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5.0083</v>
      </c>
      <c r="E21" t="n">
        <v>19.97</v>
      </c>
      <c r="F21" t="n">
        <v>16.19</v>
      </c>
      <c r="G21" t="n">
        <v>32.37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227.02</v>
      </c>
      <c r="Q21" t="n">
        <v>467.09</v>
      </c>
      <c r="R21" t="n">
        <v>77.61</v>
      </c>
      <c r="S21" t="n">
        <v>39.61</v>
      </c>
      <c r="T21" t="n">
        <v>13947.13</v>
      </c>
      <c r="U21" t="n">
        <v>0.51</v>
      </c>
      <c r="V21" t="n">
        <v>0.72</v>
      </c>
      <c r="W21" t="n">
        <v>2.66</v>
      </c>
      <c r="X21" t="n">
        <v>0.85</v>
      </c>
      <c r="Y21" t="n">
        <v>1</v>
      </c>
      <c r="Z21" t="n">
        <v>10</v>
      </c>
      <c r="AA21" t="n">
        <v>183.2163634551666</v>
      </c>
      <c r="AB21" t="n">
        <v>250.6847114147351</v>
      </c>
      <c r="AC21" t="n">
        <v>226.7597143955879</v>
      </c>
      <c r="AD21" t="n">
        <v>183216.3634551666</v>
      </c>
      <c r="AE21" t="n">
        <v>250684.7114147351</v>
      </c>
      <c r="AF21" t="n">
        <v>3.679789886627053e-06</v>
      </c>
      <c r="AG21" t="n">
        <v>8</v>
      </c>
      <c r="AH21" t="n">
        <v>226759.7143955879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5.0494</v>
      </c>
      <c r="E22" t="n">
        <v>19.8</v>
      </c>
      <c r="F22" t="n">
        <v>16.1</v>
      </c>
      <c r="G22" t="n">
        <v>34.51</v>
      </c>
      <c r="H22" t="n">
        <v>0.5</v>
      </c>
      <c r="I22" t="n">
        <v>28</v>
      </c>
      <c r="J22" t="n">
        <v>211.99</v>
      </c>
      <c r="K22" t="n">
        <v>55.27</v>
      </c>
      <c r="L22" t="n">
        <v>6</v>
      </c>
      <c r="M22" t="n">
        <v>26</v>
      </c>
      <c r="N22" t="n">
        <v>45.72</v>
      </c>
      <c r="O22" t="n">
        <v>26379.74</v>
      </c>
      <c r="P22" t="n">
        <v>225.58</v>
      </c>
      <c r="Q22" t="n">
        <v>467.11</v>
      </c>
      <c r="R22" t="n">
        <v>74.86</v>
      </c>
      <c r="S22" t="n">
        <v>39.61</v>
      </c>
      <c r="T22" t="n">
        <v>12580.35</v>
      </c>
      <c r="U22" t="n">
        <v>0.53</v>
      </c>
      <c r="V22" t="n">
        <v>0.72</v>
      </c>
      <c r="W22" t="n">
        <v>2.66</v>
      </c>
      <c r="X22" t="n">
        <v>0.77</v>
      </c>
      <c r="Y22" t="n">
        <v>1</v>
      </c>
      <c r="Z22" t="n">
        <v>10</v>
      </c>
      <c r="AA22" t="n">
        <v>181.4936991293447</v>
      </c>
      <c r="AB22" t="n">
        <v>248.3276860855605</v>
      </c>
      <c r="AC22" t="n">
        <v>224.6276402557231</v>
      </c>
      <c r="AD22" t="n">
        <v>181493.6991293447</v>
      </c>
      <c r="AE22" t="n">
        <v>248327.6860855605</v>
      </c>
      <c r="AF22" t="n">
        <v>3.709987631239071e-06</v>
      </c>
      <c r="AG22" t="n">
        <v>8</v>
      </c>
      <c r="AH22" t="n">
        <v>224627.6402557231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5.0614</v>
      </c>
      <c r="E23" t="n">
        <v>19.76</v>
      </c>
      <c r="F23" t="n">
        <v>16.1</v>
      </c>
      <c r="G23" t="n">
        <v>35.77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225.25</v>
      </c>
      <c r="Q23" t="n">
        <v>467.09</v>
      </c>
      <c r="R23" t="n">
        <v>74.81999999999999</v>
      </c>
      <c r="S23" t="n">
        <v>39.61</v>
      </c>
      <c r="T23" t="n">
        <v>12565.43</v>
      </c>
      <c r="U23" t="n">
        <v>0.53</v>
      </c>
      <c r="V23" t="n">
        <v>0.72</v>
      </c>
      <c r="W23" t="n">
        <v>2.65</v>
      </c>
      <c r="X23" t="n">
        <v>0.76</v>
      </c>
      <c r="Y23" t="n">
        <v>1</v>
      </c>
      <c r="Z23" t="n">
        <v>10</v>
      </c>
      <c r="AA23" t="n">
        <v>181.0557555872514</v>
      </c>
      <c r="AB23" t="n">
        <v>247.7284724105631</v>
      </c>
      <c r="AC23" t="n">
        <v>224.0856146928657</v>
      </c>
      <c r="AD23" t="n">
        <v>181055.7555872514</v>
      </c>
      <c r="AE23" t="n">
        <v>247728.4724105631</v>
      </c>
      <c r="AF23" t="n">
        <v>3.718804490979806e-06</v>
      </c>
      <c r="AG23" t="n">
        <v>8</v>
      </c>
      <c r="AH23" t="n">
        <v>224085.6146928657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5.0873</v>
      </c>
      <c r="E24" t="n">
        <v>19.66</v>
      </c>
      <c r="F24" t="n">
        <v>16.04</v>
      </c>
      <c r="G24" t="n">
        <v>37.01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224.2</v>
      </c>
      <c r="Q24" t="n">
        <v>467.12</v>
      </c>
      <c r="R24" t="n">
        <v>73.06</v>
      </c>
      <c r="S24" t="n">
        <v>39.61</v>
      </c>
      <c r="T24" t="n">
        <v>11693.01</v>
      </c>
      <c r="U24" t="n">
        <v>0.54</v>
      </c>
      <c r="V24" t="n">
        <v>0.73</v>
      </c>
      <c r="W24" t="n">
        <v>2.64</v>
      </c>
      <c r="X24" t="n">
        <v>0.7</v>
      </c>
      <c r="Y24" t="n">
        <v>1</v>
      </c>
      <c r="Z24" t="n">
        <v>10</v>
      </c>
      <c r="AA24" t="n">
        <v>179.9194405654951</v>
      </c>
      <c r="AB24" t="n">
        <v>246.1737160671162</v>
      </c>
      <c r="AC24" t="n">
        <v>222.6792421127226</v>
      </c>
      <c r="AD24" t="n">
        <v>179919.4405654951</v>
      </c>
      <c r="AE24" t="n">
        <v>246173.7160671162</v>
      </c>
      <c r="AF24" t="n">
        <v>3.73783421325356e-06</v>
      </c>
      <c r="AG24" t="n">
        <v>8</v>
      </c>
      <c r="AH24" t="n">
        <v>222679.2421127226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5.1011</v>
      </c>
      <c r="E25" t="n">
        <v>19.6</v>
      </c>
      <c r="F25" t="n">
        <v>16.02</v>
      </c>
      <c r="G25" t="n">
        <v>38.46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223.31</v>
      </c>
      <c r="Q25" t="n">
        <v>467.11</v>
      </c>
      <c r="R25" t="n">
        <v>72.29000000000001</v>
      </c>
      <c r="S25" t="n">
        <v>39.61</v>
      </c>
      <c r="T25" t="n">
        <v>11310.09</v>
      </c>
      <c r="U25" t="n">
        <v>0.55</v>
      </c>
      <c r="V25" t="n">
        <v>0.73</v>
      </c>
      <c r="W25" t="n">
        <v>2.65</v>
      </c>
      <c r="X25" t="n">
        <v>0.6899999999999999</v>
      </c>
      <c r="Y25" t="n">
        <v>1</v>
      </c>
      <c r="Z25" t="n">
        <v>10</v>
      </c>
      <c r="AA25" t="n">
        <v>179.1694504886739</v>
      </c>
      <c r="AB25" t="n">
        <v>245.147546556783</v>
      </c>
      <c r="AC25" t="n">
        <v>221.7510087802173</v>
      </c>
      <c r="AD25" t="n">
        <v>179169.4504886739</v>
      </c>
      <c r="AE25" t="n">
        <v>245147.546556783</v>
      </c>
      <c r="AF25" t="n">
        <v>3.747973601955406e-06</v>
      </c>
      <c r="AG25" t="n">
        <v>8</v>
      </c>
      <c r="AH25" t="n">
        <v>221751.0087802173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16</v>
      </c>
      <c r="G26" t="n">
        <v>40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223.02</v>
      </c>
      <c r="Q26" t="n">
        <v>467.09</v>
      </c>
      <c r="R26" t="n">
        <v>71.73</v>
      </c>
      <c r="S26" t="n">
        <v>39.61</v>
      </c>
      <c r="T26" t="n">
        <v>11037.53</v>
      </c>
      <c r="U26" t="n">
        <v>0.55</v>
      </c>
      <c r="V26" t="n">
        <v>0.73</v>
      </c>
      <c r="W26" t="n">
        <v>2.65</v>
      </c>
      <c r="X26" t="n">
        <v>0.67</v>
      </c>
      <c r="Y26" t="n">
        <v>1</v>
      </c>
      <c r="Z26" t="n">
        <v>10</v>
      </c>
      <c r="AA26" t="n">
        <v>178.6395698343233</v>
      </c>
      <c r="AB26" t="n">
        <v>244.4225404688162</v>
      </c>
      <c r="AC26" t="n">
        <v>221.0951962557334</v>
      </c>
      <c r="AD26" t="n">
        <v>178639.5698343233</v>
      </c>
      <c r="AE26" t="n">
        <v>244422.5404688162</v>
      </c>
      <c r="AF26" t="n">
        <v>3.760317205592435e-06</v>
      </c>
      <c r="AG26" t="n">
        <v>8</v>
      </c>
      <c r="AH26" t="n">
        <v>221095.1962557334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5.1393</v>
      </c>
      <c r="E27" t="n">
        <v>19.46</v>
      </c>
      <c r="F27" t="n">
        <v>15.96</v>
      </c>
      <c r="G27" t="n">
        <v>41.64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221.86</v>
      </c>
      <c r="Q27" t="n">
        <v>467.08</v>
      </c>
      <c r="R27" t="n">
        <v>70.34</v>
      </c>
      <c r="S27" t="n">
        <v>39.61</v>
      </c>
      <c r="T27" t="n">
        <v>10344.42</v>
      </c>
      <c r="U27" t="n">
        <v>0.5600000000000001</v>
      </c>
      <c r="V27" t="n">
        <v>0.73</v>
      </c>
      <c r="W27" t="n">
        <v>2.65</v>
      </c>
      <c r="X27" t="n">
        <v>0.63</v>
      </c>
      <c r="Y27" t="n">
        <v>1</v>
      </c>
      <c r="Z27" t="n">
        <v>10</v>
      </c>
      <c r="AA27" t="n">
        <v>177.5885530883552</v>
      </c>
      <c r="AB27" t="n">
        <v>242.9844929893971</v>
      </c>
      <c r="AC27" t="n">
        <v>219.7943940094372</v>
      </c>
      <c r="AD27" t="n">
        <v>177588.5530883552</v>
      </c>
      <c r="AE27" t="n">
        <v>242984.4929893971</v>
      </c>
      <c r="AF27" t="n">
        <v>3.776040605463414e-06</v>
      </c>
      <c r="AG27" t="n">
        <v>8</v>
      </c>
      <c r="AH27" t="n">
        <v>219794.3940094372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5.1361</v>
      </c>
      <c r="E28" t="n">
        <v>19.47</v>
      </c>
      <c r="F28" t="n">
        <v>15.97</v>
      </c>
      <c r="G28" t="n">
        <v>41.67</v>
      </c>
      <c r="H28" t="n">
        <v>0.62</v>
      </c>
      <c r="I28" t="n">
        <v>23</v>
      </c>
      <c r="J28" t="n">
        <v>214.42</v>
      </c>
      <c r="K28" t="n">
        <v>55.27</v>
      </c>
      <c r="L28" t="n">
        <v>7.5</v>
      </c>
      <c r="M28" t="n">
        <v>21</v>
      </c>
      <c r="N28" t="n">
        <v>46.65</v>
      </c>
      <c r="O28" t="n">
        <v>26679.66</v>
      </c>
      <c r="P28" t="n">
        <v>221.58</v>
      </c>
      <c r="Q28" t="n">
        <v>467.09</v>
      </c>
      <c r="R28" t="n">
        <v>70.56</v>
      </c>
      <c r="S28" t="n">
        <v>39.61</v>
      </c>
      <c r="T28" t="n">
        <v>10457.99</v>
      </c>
      <c r="U28" t="n">
        <v>0.5600000000000001</v>
      </c>
      <c r="V28" t="n">
        <v>0.73</v>
      </c>
      <c r="W28" t="n">
        <v>2.65</v>
      </c>
      <c r="X28" t="n">
        <v>0.64</v>
      </c>
      <c r="Y28" t="n">
        <v>1</v>
      </c>
      <c r="Z28" t="n">
        <v>10</v>
      </c>
      <c r="AA28" t="n">
        <v>177.534110344301</v>
      </c>
      <c r="AB28" t="n">
        <v>242.9100020251378</v>
      </c>
      <c r="AC28" t="n">
        <v>219.7270123582581</v>
      </c>
      <c r="AD28" t="n">
        <v>177534.110344301</v>
      </c>
      <c r="AE28" t="n">
        <v>242910.0020251378</v>
      </c>
      <c r="AF28" t="n">
        <v>3.773689442865884e-06</v>
      </c>
      <c r="AG28" t="n">
        <v>8</v>
      </c>
      <c r="AH28" t="n">
        <v>219727.0123582581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5.1557</v>
      </c>
      <c r="E29" t="n">
        <v>19.4</v>
      </c>
      <c r="F29" t="n">
        <v>15.94</v>
      </c>
      <c r="G29" t="n">
        <v>43.47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220.87</v>
      </c>
      <c r="Q29" t="n">
        <v>467.12</v>
      </c>
      <c r="R29" t="n">
        <v>69.62</v>
      </c>
      <c r="S29" t="n">
        <v>39.61</v>
      </c>
      <c r="T29" t="n">
        <v>9990.92</v>
      </c>
      <c r="U29" t="n">
        <v>0.57</v>
      </c>
      <c r="V29" t="n">
        <v>0.73</v>
      </c>
      <c r="W29" t="n">
        <v>2.65</v>
      </c>
      <c r="X29" t="n">
        <v>0.6</v>
      </c>
      <c r="Y29" t="n">
        <v>1</v>
      </c>
      <c r="Z29" t="n">
        <v>10</v>
      </c>
      <c r="AA29" t="n">
        <v>176.7481917067092</v>
      </c>
      <c r="AB29" t="n">
        <v>241.8346734729019</v>
      </c>
      <c r="AC29" t="n">
        <v>218.7543116538142</v>
      </c>
      <c r="AD29" t="n">
        <v>176748.1917067092</v>
      </c>
      <c r="AE29" t="n">
        <v>241834.6734729019</v>
      </c>
      <c r="AF29" t="n">
        <v>3.788090313775752e-06</v>
      </c>
      <c r="AG29" t="n">
        <v>8</v>
      </c>
      <c r="AH29" t="n">
        <v>218754.3116538142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5.1759</v>
      </c>
      <c r="E30" t="n">
        <v>19.32</v>
      </c>
      <c r="F30" t="n">
        <v>15.9</v>
      </c>
      <c r="G30" t="n">
        <v>45.44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220.04</v>
      </c>
      <c r="Q30" t="n">
        <v>467.08</v>
      </c>
      <c r="R30" t="n">
        <v>68.51000000000001</v>
      </c>
      <c r="S30" t="n">
        <v>39.61</v>
      </c>
      <c r="T30" t="n">
        <v>9438.49</v>
      </c>
      <c r="U30" t="n">
        <v>0.58</v>
      </c>
      <c r="V30" t="n">
        <v>0.73</v>
      </c>
      <c r="W30" t="n">
        <v>2.64</v>
      </c>
      <c r="X30" t="n">
        <v>0.57</v>
      </c>
      <c r="Y30" t="n">
        <v>1</v>
      </c>
      <c r="Z30" t="n">
        <v>10</v>
      </c>
      <c r="AA30" t="n">
        <v>175.8929375085415</v>
      </c>
      <c r="AB30" t="n">
        <v>240.6644769478173</v>
      </c>
      <c r="AC30" t="n">
        <v>217.6957970427021</v>
      </c>
      <c r="AD30" t="n">
        <v>175892.9375085415</v>
      </c>
      <c r="AE30" t="n">
        <v>240664.4769478173</v>
      </c>
      <c r="AF30" t="n">
        <v>3.802932027672656e-06</v>
      </c>
      <c r="AG30" t="n">
        <v>8</v>
      </c>
      <c r="AH30" t="n">
        <v>217695.7970427021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5.1935</v>
      </c>
      <c r="E31" t="n">
        <v>19.26</v>
      </c>
      <c r="F31" t="n">
        <v>15.88</v>
      </c>
      <c r="G31" t="n">
        <v>47.64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218.96</v>
      </c>
      <c r="Q31" t="n">
        <v>467.07</v>
      </c>
      <c r="R31" t="n">
        <v>67.48</v>
      </c>
      <c r="S31" t="n">
        <v>39.61</v>
      </c>
      <c r="T31" t="n">
        <v>8932.49</v>
      </c>
      <c r="U31" t="n">
        <v>0.59</v>
      </c>
      <c r="V31" t="n">
        <v>0.73</v>
      </c>
      <c r="W31" t="n">
        <v>2.65</v>
      </c>
      <c r="X31" t="n">
        <v>0.55</v>
      </c>
      <c r="Y31" t="n">
        <v>1</v>
      </c>
      <c r="Z31" t="n">
        <v>10</v>
      </c>
      <c r="AA31" t="n">
        <v>174.9961153537987</v>
      </c>
      <c r="AB31" t="n">
        <v>239.4374053106977</v>
      </c>
      <c r="AC31" t="n">
        <v>216.585835400423</v>
      </c>
      <c r="AD31" t="n">
        <v>174996.1153537987</v>
      </c>
      <c r="AE31" t="n">
        <v>239437.4053106977</v>
      </c>
      <c r="AF31" t="n">
        <v>3.815863421959068e-06</v>
      </c>
      <c r="AG31" t="n">
        <v>8</v>
      </c>
      <c r="AH31" t="n">
        <v>216585.835400423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5.1935</v>
      </c>
      <c r="E32" t="n">
        <v>19.25</v>
      </c>
      <c r="F32" t="n">
        <v>15.88</v>
      </c>
      <c r="G32" t="n">
        <v>47.64</v>
      </c>
      <c r="H32" t="n">
        <v>0.7</v>
      </c>
      <c r="I32" t="n">
        <v>20</v>
      </c>
      <c r="J32" t="n">
        <v>216.05</v>
      </c>
      <c r="K32" t="n">
        <v>55.27</v>
      </c>
      <c r="L32" t="n">
        <v>8.5</v>
      </c>
      <c r="M32" t="n">
        <v>18</v>
      </c>
      <c r="N32" t="n">
        <v>47.28</v>
      </c>
      <c r="O32" t="n">
        <v>26880.68</v>
      </c>
      <c r="P32" t="n">
        <v>219.39</v>
      </c>
      <c r="Q32" t="n">
        <v>467.07</v>
      </c>
      <c r="R32" t="n">
        <v>67.68000000000001</v>
      </c>
      <c r="S32" t="n">
        <v>39.61</v>
      </c>
      <c r="T32" t="n">
        <v>9030.6</v>
      </c>
      <c r="U32" t="n">
        <v>0.59</v>
      </c>
      <c r="V32" t="n">
        <v>0.73</v>
      </c>
      <c r="W32" t="n">
        <v>2.64</v>
      </c>
      <c r="X32" t="n">
        <v>0.55</v>
      </c>
      <c r="Y32" t="n">
        <v>1</v>
      </c>
      <c r="Z32" t="n">
        <v>10</v>
      </c>
      <c r="AA32" t="n">
        <v>175.1963692766546</v>
      </c>
      <c r="AB32" t="n">
        <v>239.7114015625285</v>
      </c>
      <c r="AC32" t="n">
        <v>216.8336818345353</v>
      </c>
      <c r="AD32" t="n">
        <v>175196.3692766546</v>
      </c>
      <c r="AE32" t="n">
        <v>239711.4015625285</v>
      </c>
      <c r="AF32" t="n">
        <v>3.815863421959068e-06</v>
      </c>
      <c r="AG32" t="n">
        <v>8</v>
      </c>
      <c r="AH32" t="n">
        <v>216833.6818345353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5.211</v>
      </c>
      <c r="E33" t="n">
        <v>19.19</v>
      </c>
      <c r="F33" t="n">
        <v>15.86</v>
      </c>
      <c r="G33" t="n">
        <v>50.07</v>
      </c>
      <c r="H33" t="n">
        <v>0.72</v>
      </c>
      <c r="I33" t="n">
        <v>19</v>
      </c>
      <c r="J33" t="n">
        <v>216.46</v>
      </c>
      <c r="K33" t="n">
        <v>55.27</v>
      </c>
      <c r="L33" t="n">
        <v>8.75</v>
      </c>
      <c r="M33" t="n">
        <v>17</v>
      </c>
      <c r="N33" t="n">
        <v>47.44</v>
      </c>
      <c r="O33" t="n">
        <v>26931.07</v>
      </c>
      <c r="P33" t="n">
        <v>218.55</v>
      </c>
      <c r="Q33" t="n">
        <v>467.08</v>
      </c>
      <c r="R33" t="n">
        <v>67.17</v>
      </c>
      <c r="S33" t="n">
        <v>39.61</v>
      </c>
      <c r="T33" t="n">
        <v>8778.43</v>
      </c>
      <c r="U33" t="n">
        <v>0.59</v>
      </c>
      <c r="V33" t="n">
        <v>0.74</v>
      </c>
      <c r="W33" t="n">
        <v>2.63</v>
      </c>
      <c r="X33" t="n">
        <v>0.52</v>
      </c>
      <c r="Y33" t="n">
        <v>1</v>
      </c>
      <c r="Z33" t="n">
        <v>10</v>
      </c>
      <c r="AA33" t="n">
        <v>174.4184533360907</v>
      </c>
      <c r="AB33" t="n">
        <v>238.6470226534204</v>
      </c>
      <c r="AC33" t="n">
        <v>215.8708857546469</v>
      </c>
      <c r="AD33" t="n">
        <v>174418.4533360907</v>
      </c>
      <c r="AE33" t="n">
        <v>238647.0226534203</v>
      </c>
      <c r="AF33" t="n">
        <v>3.828721342414307e-06</v>
      </c>
      <c r="AG33" t="n">
        <v>8</v>
      </c>
      <c r="AH33" t="n">
        <v>215870.8857546469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5.2125</v>
      </c>
      <c r="E34" t="n">
        <v>19.18</v>
      </c>
      <c r="F34" t="n">
        <v>15.85</v>
      </c>
      <c r="G34" t="n">
        <v>50.05</v>
      </c>
      <c r="H34" t="n">
        <v>0.74</v>
      </c>
      <c r="I34" t="n">
        <v>19</v>
      </c>
      <c r="J34" t="n">
        <v>216.87</v>
      </c>
      <c r="K34" t="n">
        <v>55.27</v>
      </c>
      <c r="L34" t="n">
        <v>9</v>
      </c>
      <c r="M34" t="n">
        <v>17</v>
      </c>
      <c r="N34" t="n">
        <v>47.6</v>
      </c>
      <c r="O34" t="n">
        <v>26981.51</v>
      </c>
      <c r="P34" t="n">
        <v>218.19</v>
      </c>
      <c r="Q34" t="n">
        <v>467.07</v>
      </c>
      <c r="R34" t="n">
        <v>66.63</v>
      </c>
      <c r="S34" t="n">
        <v>39.61</v>
      </c>
      <c r="T34" t="n">
        <v>8511.799999999999</v>
      </c>
      <c r="U34" t="n">
        <v>0.59</v>
      </c>
      <c r="V34" t="n">
        <v>0.74</v>
      </c>
      <c r="W34" t="n">
        <v>2.64</v>
      </c>
      <c r="X34" t="n">
        <v>0.52</v>
      </c>
      <c r="Y34" t="n">
        <v>1</v>
      </c>
      <c r="Z34" t="n">
        <v>10</v>
      </c>
      <c r="AA34" t="n">
        <v>174.2133219173742</v>
      </c>
      <c r="AB34" t="n">
        <v>238.3663527965731</v>
      </c>
      <c r="AC34" t="n">
        <v>215.6170026350144</v>
      </c>
      <c r="AD34" t="n">
        <v>174213.3219173742</v>
      </c>
      <c r="AE34" t="n">
        <v>238366.3527965731</v>
      </c>
      <c r="AF34" t="n">
        <v>3.829823449881899e-06</v>
      </c>
      <c r="AG34" t="n">
        <v>8</v>
      </c>
      <c r="AH34" t="n">
        <v>215617.0026350144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5.2305</v>
      </c>
      <c r="E35" t="n">
        <v>19.12</v>
      </c>
      <c r="F35" t="n">
        <v>15.82</v>
      </c>
      <c r="G35" t="n">
        <v>52.75</v>
      </c>
      <c r="H35" t="n">
        <v>0.76</v>
      </c>
      <c r="I35" t="n">
        <v>18</v>
      </c>
      <c r="J35" t="n">
        <v>217.28</v>
      </c>
      <c r="K35" t="n">
        <v>55.27</v>
      </c>
      <c r="L35" t="n">
        <v>9.25</v>
      </c>
      <c r="M35" t="n">
        <v>16</v>
      </c>
      <c r="N35" t="n">
        <v>47.76</v>
      </c>
      <c r="O35" t="n">
        <v>27032.02</v>
      </c>
      <c r="P35" t="n">
        <v>217.71</v>
      </c>
      <c r="Q35" t="n">
        <v>467.07</v>
      </c>
      <c r="R35" t="n">
        <v>65.94</v>
      </c>
      <c r="S35" t="n">
        <v>39.61</v>
      </c>
      <c r="T35" t="n">
        <v>8169.62</v>
      </c>
      <c r="U35" t="n">
        <v>0.6</v>
      </c>
      <c r="V35" t="n">
        <v>0.74</v>
      </c>
      <c r="W35" t="n">
        <v>2.64</v>
      </c>
      <c r="X35" t="n">
        <v>0.49</v>
      </c>
      <c r="Y35" t="n">
        <v>1</v>
      </c>
      <c r="Z35" t="n">
        <v>10</v>
      </c>
      <c r="AA35" t="n">
        <v>173.5913726513114</v>
      </c>
      <c r="AB35" t="n">
        <v>237.5153743722813</v>
      </c>
      <c r="AC35" t="n">
        <v>214.8472403971811</v>
      </c>
      <c r="AD35" t="n">
        <v>173591.3726513114</v>
      </c>
      <c r="AE35" t="n">
        <v>237515.3743722813</v>
      </c>
      <c r="AF35" t="n">
        <v>3.843048739493001e-06</v>
      </c>
      <c r="AG35" t="n">
        <v>8</v>
      </c>
      <c r="AH35" t="n">
        <v>214847.2403971811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5.2337</v>
      </c>
      <c r="E36" t="n">
        <v>19.11</v>
      </c>
      <c r="F36" t="n">
        <v>15.81</v>
      </c>
      <c r="G36" t="n">
        <v>52.71</v>
      </c>
      <c r="H36" t="n">
        <v>0.78</v>
      </c>
      <c r="I36" t="n">
        <v>18</v>
      </c>
      <c r="J36" t="n">
        <v>217.69</v>
      </c>
      <c r="K36" t="n">
        <v>55.27</v>
      </c>
      <c r="L36" t="n">
        <v>9.5</v>
      </c>
      <c r="M36" t="n">
        <v>16</v>
      </c>
      <c r="N36" t="n">
        <v>47.92</v>
      </c>
      <c r="O36" t="n">
        <v>27082.57</v>
      </c>
      <c r="P36" t="n">
        <v>216.77</v>
      </c>
      <c r="Q36" t="n">
        <v>467.12</v>
      </c>
      <c r="R36" t="n">
        <v>65.41</v>
      </c>
      <c r="S36" t="n">
        <v>39.61</v>
      </c>
      <c r="T36" t="n">
        <v>7905.65</v>
      </c>
      <c r="U36" t="n">
        <v>0.61</v>
      </c>
      <c r="V36" t="n">
        <v>0.74</v>
      </c>
      <c r="W36" t="n">
        <v>2.64</v>
      </c>
      <c r="X36" t="n">
        <v>0.48</v>
      </c>
      <c r="Y36" t="n">
        <v>1</v>
      </c>
      <c r="Z36" t="n">
        <v>10</v>
      </c>
      <c r="AA36" t="n">
        <v>173.0834458476578</v>
      </c>
      <c r="AB36" t="n">
        <v>236.8204065113736</v>
      </c>
      <c r="AC36" t="n">
        <v>214.2185992935247</v>
      </c>
      <c r="AD36" t="n">
        <v>173083.4458476578</v>
      </c>
      <c r="AE36" t="n">
        <v>236820.4065113736</v>
      </c>
      <c r="AF36" t="n">
        <v>3.845399902090531e-06</v>
      </c>
      <c r="AG36" t="n">
        <v>8</v>
      </c>
      <c r="AH36" t="n">
        <v>214218.5992935247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5.2517</v>
      </c>
      <c r="E37" t="n">
        <v>19.04</v>
      </c>
      <c r="F37" t="n">
        <v>15.79</v>
      </c>
      <c r="G37" t="n">
        <v>55.72</v>
      </c>
      <c r="H37" t="n">
        <v>0.79</v>
      </c>
      <c r="I37" t="n">
        <v>17</v>
      </c>
      <c r="J37" t="n">
        <v>218.1</v>
      </c>
      <c r="K37" t="n">
        <v>55.27</v>
      </c>
      <c r="L37" t="n">
        <v>9.75</v>
      </c>
      <c r="M37" t="n">
        <v>15</v>
      </c>
      <c r="N37" t="n">
        <v>48.08</v>
      </c>
      <c r="O37" t="n">
        <v>27133.18</v>
      </c>
      <c r="P37" t="n">
        <v>216</v>
      </c>
      <c r="Q37" t="n">
        <v>467.13</v>
      </c>
      <c r="R37" t="n">
        <v>64.62</v>
      </c>
      <c r="S37" t="n">
        <v>39.61</v>
      </c>
      <c r="T37" t="n">
        <v>7515.04</v>
      </c>
      <c r="U37" t="n">
        <v>0.61</v>
      </c>
      <c r="V37" t="n">
        <v>0.74</v>
      </c>
      <c r="W37" t="n">
        <v>2.64</v>
      </c>
      <c r="X37" t="n">
        <v>0.45</v>
      </c>
      <c r="Y37" t="n">
        <v>1</v>
      </c>
      <c r="Z37" t="n">
        <v>10</v>
      </c>
      <c r="AA37" t="n">
        <v>172.3403844519145</v>
      </c>
      <c r="AB37" t="n">
        <v>235.803717128163</v>
      </c>
      <c r="AC37" t="n">
        <v>213.2989413181149</v>
      </c>
      <c r="AD37" t="n">
        <v>172340.3844519145</v>
      </c>
      <c r="AE37" t="n">
        <v>235803.717128163</v>
      </c>
      <c r="AF37" t="n">
        <v>3.858625191701633e-06</v>
      </c>
      <c r="AG37" t="n">
        <v>8</v>
      </c>
      <c r="AH37" t="n">
        <v>213298.9413181149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5.2496</v>
      </c>
      <c r="E38" t="n">
        <v>19.05</v>
      </c>
      <c r="F38" t="n">
        <v>15.79</v>
      </c>
      <c r="G38" t="n">
        <v>55.75</v>
      </c>
      <c r="H38" t="n">
        <v>0.8100000000000001</v>
      </c>
      <c r="I38" t="n">
        <v>17</v>
      </c>
      <c r="J38" t="n">
        <v>218.51</v>
      </c>
      <c r="K38" t="n">
        <v>55.27</v>
      </c>
      <c r="L38" t="n">
        <v>10</v>
      </c>
      <c r="M38" t="n">
        <v>15</v>
      </c>
      <c r="N38" t="n">
        <v>48.24</v>
      </c>
      <c r="O38" t="n">
        <v>27183.85</v>
      </c>
      <c r="P38" t="n">
        <v>216.22</v>
      </c>
      <c r="Q38" t="n">
        <v>467.07</v>
      </c>
      <c r="R38" t="n">
        <v>64.77</v>
      </c>
      <c r="S38" t="n">
        <v>39.61</v>
      </c>
      <c r="T38" t="n">
        <v>7590.19</v>
      </c>
      <c r="U38" t="n">
        <v>0.61</v>
      </c>
      <c r="V38" t="n">
        <v>0.74</v>
      </c>
      <c r="W38" t="n">
        <v>2.64</v>
      </c>
      <c r="X38" t="n">
        <v>0.46</v>
      </c>
      <c r="Y38" t="n">
        <v>1</v>
      </c>
      <c r="Z38" t="n">
        <v>10</v>
      </c>
      <c r="AA38" t="n">
        <v>172.48536883563</v>
      </c>
      <c r="AB38" t="n">
        <v>236.002091158222</v>
      </c>
      <c r="AC38" t="n">
        <v>213.4783828091648</v>
      </c>
      <c r="AD38" t="n">
        <v>172485.36883563</v>
      </c>
      <c r="AE38" t="n">
        <v>236002.091158222</v>
      </c>
      <c r="AF38" t="n">
        <v>3.857082241247005e-06</v>
      </c>
      <c r="AG38" t="n">
        <v>8</v>
      </c>
      <c r="AH38" t="n">
        <v>213478.3828091648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5.2471</v>
      </c>
      <c r="E39" t="n">
        <v>19.06</v>
      </c>
      <c r="F39" t="n">
        <v>15.8</v>
      </c>
      <c r="G39" t="n">
        <v>55.78</v>
      </c>
      <c r="H39" t="n">
        <v>0.83</v>
      </c>
      <c r="I39" t="n">
        <v>17</v>
      </c>
      <c r="J39" t="n">
        <v>218.92</v>
      </c>
      <c r="K39" t="n">
        <v>55.27</v>
      </c>
      <c r="L39" t="n">
        <v>10.25</v>
      </c>
      <c r="M39" t="n">
        <v>15</v>
      </c>
      <c r="N39" t="n">
        <v>48.4</v>
      </c>
      <c r="O39" t="n">
        <v>27234.57</v>
      </c>
      <c r="P39" t="n">
        <v>215.76</v>
      </c>
      <c r="Q39" t="n">
        <v>467.07</v>
      </c>
      <c r="R39" t="n">
        <v>65.16</v>
      </c>
      <c r="S39" t="n">
        <v>39.61</v>
      </c>
      <c r="T39" t="n">
        <v>7784.8</v>
      </c>
      <c r="U39" t="n">
        <v>0.61</v>
      </c>
      <c r="V39" t="n">
        <v>0.74</v>
      </c>
      <c r="W39" t="n">
        <v>2.64</v>
      </c>
      <c r="X39" t="n">
        <v>0.47</v>
      </c>
      <c r="Y39" t="n">
        <v>1</v>
      </c>
      <c r="Z39" t="n">
        <v>10</v>
      </c>
      <c r="AA39" t="n">
        <v>172.3314271262014</v>
      </c>
      <c r="AB39" t="n">
        <v>235.791461319953</v>
      </c>
      <c r="AC39" t="n">
        <v>213.2878551870393</v>
      </c>
      <c r="AD39" t="n">
        <v>172331.4271262014</v>
      </c>
      <c r="AE39" t="n">
        <v>235791.461319953</v>
      </c>
      <c r="AF39" t="n">
        <v>3.855245395467685e-06</v>
      </c>
      <c r="AG39" t="n">
        <v>8</v>
      </c>
      <c r="AH39" t="n">
        <v>213287.8551870393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5.2697</v>
      </c>
      <c r="E40" t="n">
        <v>18.98</v>
      </c>
      <c r="F40" t="n">
        <v>15.76</v>
      </c>
      <c r="G40" t="n">
        <v>59.11</v>
      </c>
      <c r="H40" t="n">
        <v>0.85</v>
      </c>
      <c r="I40" t="n">
        <v>16</v>
      </c>
      <c r="J40" t="n">
        <v>219.33</v>
      </c>
      <c r="K40" t="n">
        <v>55.27</v>
      </c>
      <c r="L40" t="n">
        <v>10.5</v>
      </c>
      <c r="M40" t="n">
        <v>14</v>
      </c>
      <c r="N40" t="n">
        <v>48.56</v>
      </c>
      <c r="O40" t="n">
        <v>27285.35</v>
      </c>
      <c r="P40" t="n">
        <v>215.12</v>
      </c>
      <c r="Q40" t="n">
        <v>467.15</v>
      </c>
      <c r="R40" t="n">
        <v>63.98</v>
      </c>
      <c r="S40" t="n">
        <v>39.61</v>
      </c>
      <c r="T40" t="n">
        <v>7199.78</v>
      </c>
      <c r="U40" t="n">
        <v>0.62</v>
      </c>
      <c r="V40" t="n">
        <v>0.74</v>
      </c>
      <c r="W40" t="n">
        <v>2.63</v>
      </c>
      <c r="X40" t="n">
        <v>0.43</v>
      </c>
      <c r="Y40" t="n">
        <v>1</v>
      </c>
      <c r="Z40" t="n">
        <v>10</v>
      </c>
      <c r="AA40" t="n">
        <v>171.545870141317</v>
      </c>
      <c r="AB40" t="n">
        <v>234.7166275969064</v>
      </c>
      <c r="AC40" t="n">
        <v>212.3156020859813</v>
      </c>
      <c r="AD40" t="n">
        <v>171545.870141317</v>
      </c>
      <c r="AE40" t="n">
        <v>234716.6275969064</v>
      </c>
      <c r="AF40" t="n">
        <v>3.871850481312737e-06</v>
      </c>
      <c r="AG40" t="n">
        <v>8</v>
      </c>
      <c r="AH40" t="n">
        <v>212315.6020859813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5.2655</v>
      </c>
      <c r="E41" t="n">
        <v>18.99</v>
      </c>
      <c r="F41" t="n">
        <v>15.78</v>
      </c>
      <c r="G41" t="n">
        <v>59.17</v>
      </c>
      <c r="H41" t="n">
        <v>0.87</v>
      </c>
      <c r="I41" t="n">
        <v>16</v>
      </c>
      <c r="J41" t="n">
        <v>219.75</v>
      </c>
      <c r="K41" t="n">
        <v>55.27</v>
      </c>
      <c r="L41" t="n">
        <v>10.75</v>
      </c>
      <c r="M41" t="n">
        <v>14</v>
      </c>
      <c r="N41" t="n">
        <v>48.72</v>
      </c>
      <c r="O41" t="n">
        <v>27336.19</v>
      </c>
      <c r="P41" t="n">
        <v>215.3</v>
      </c>
      <c r="Q41" t="n">
        <v>467.07</v>
      </c>
      <c r="R41" t="n">
        <v>64.51000000000001</v>
      </c>
      <c r="S41" t="n">
        <v>39.61</v>
      </c>
      <c r="T41" t="n">
        <v>7463.84</v>
      </c>
      <c r="U41" t="n">
        <v>0.61</v>
      </c>
      <c r="V41" t="n">
        <v>0.74</v>
      </c>
      <c r="W41" t="n">
        <v>2.63</v>
      </c>
      <c r="X41" t="n">
        <v>0.44</v>
      </c>
      <c r="Y41" t="n">
        <v>1</v>
      </c>
      <c r="Z41" t="n">
        <v>10</v>
      </c>
      <c r="AA41" t="n">
        <v>171.7269954269991</v>
      </c>
      <c r="AB41" t="n">
        <v>234.9644512034602</v>
      </c>
      <c r="AC41" t="n">
        <v>212.5397737553483</v>
      </c>
      <c r="AD41" t="n">
        <v>171726.9954269991</v>
      </c>
      <c r="AE41" t="n">
        <v>234964.4512034602</v>
      </c>
      <c r="AF41" t="n">
        <v>3.86876458040348e-06</v>
      </c>
      <c r="AG41" t="n">
        <v>8</v>
      </c>
      <c r="AH41" t="n">
        <v>212539.7737553483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5.296</v>
      </c>
      <c r="E42" t="n">
        <v>18.88</v>
      </c>
      <c r="F42" t="n">
        <v>15.71</v>
      </c>
      <c r="G42" t="n">
        <v>62.84</v>
      </c>
      <c r="H42" t="n">
        <v>0.89</v>
      </c>
      <c r="I42" t="n">
        <v>15</v>
      </c>
      <c r="J42" t="n">
        <v>220.16</v>
      </c>
      <c r="K42" t="n">
        <v>55.27</v>
      </c>
      <c r="L42" t="n">
        <v>11</v>
      </c>
      <c r="M42" t="n">
        <v>13</v>
      </c>
      <c r="N42" t="n">
        <v>48.89</v>
      </c>
      <c r="O42" t="n">
        <v>27387.08</v>
      </c>
      <c r="P42" t="n">
        <v>213.27</v>
      </c>
      <c r="Q42" t="n">
        <v>467.07</v>
      </c>
      <c r="R42" t="n">
        <v>62.18</v>
      </c>
      <c r="S42" t="n">
        <v>39.61</v>
      </c>
      <c r="T42" t="n">
        <v>6304.33</v>
      </c>
      <c r="U42" t="n">
        <v>0.64</v>
      </c>
      <c r="V42" t="n">
        <v>0.74</v>
      </c>
      <c r="W42" t="n">
        <v>2.63</v>
      </c>
      <c r="X42" t="n">
        <v>0.38</v>
      </c>
      <c r="Y42" t="n">
        <v>1</v>
      </c>
      <c r="Z42" t="n">
        <v>10</v>
      </c>
      <c r="AA42" t="n">
        <v>170.133322878626</v>
      </c>
      <c r="AB42" t="n">
        <v>232.7839181149066</v>
      </c>
      <c r="AC42" t="n">
        <v>210.5673476843681</v>
      </c>
      <c r="AD42" t="n">
        <v>170133.322878626</v>
      </c>
      <c r="AE42" t="n">
        <v>232783.9181149066</v>
      </c>
      <c r="AF42" t="n">
        <v>3.891174098911182e-06</v>
      </c>
      <c r="AG42" t="n">
        <v>8</v>
      </c>
      <c r="AH42" t="n">
        <v>210567.3476843681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5.2925</v>
      </c>
      <c r="E43" t="n">
        <v>18.89</v>
      </c>
      <c r="F43" t="n">
        <v>15.72</v>
      </c>
      <c r="G43" t="n">
        <v>62.89</v>
      </c>
      <c r="H43" t="n">
        <v>0.91</v>
      </c>
      <c r="I43" t="n">
        <v>15</v>
      </c>
      <c r="J43" t="n">
        <v>220.57</v>
      </c>
      <c r="K43" t="n">
        <v>55.27</v>
      </c>
      <c r="L43" t="n">
        <v>11.25</v>
      </c>
      <c r="M43" t="n">
        <v>13</v>
      </c>
      <c r="N43" t="n">
        <v>49.05</v>
      </c>
      <c r="O43" t="n">
        <v>27438.03</v>
      </c>
      <c r="P43" t="n">
        <v>213.34</v>
      </c>
      <c r="Q43" t="n">
        <v>467.07</v>
      </c>
      <c r="R43" t="n">
        <v>62.62</v>
      </c>
      <c r="S43" t="n">
        <v>39.61</v>
      </c>
      <c r="T43" t="n">
        <v>6525.28</v>
      </c>
      <c r="U43" t="n">
        <v>0.63</v>
      </c>
      <c r="V43" t="n">
        <v>0.74</v>
      </c>
      <c r="W43" t="n">
        <v>2.63</v>
      </c>
      <c r="X43" t="n">
        <v>0.39</v>
      </c>
      <c r="Y43" t="n">
        <v>1</v>
      </c>
      <c r="Z43" t="n">
        <v>10</v>
      </c>
      <c r="AA43" t="n">
        <v>170.2419860810692</v>
      </c>
      <c r="AB43" t="n">
        <v>232.9325959023713</v>
      </c>
      <c r="AC43" t="n">
        <v>210.7018358724679</v>
      </c>
      <c r="AD43" t="n">
        <v>170241.9860810692</v>
      </c>
      <c r="AE43" t="n">
        <v>232932.5959023713</v>
      </c>
      <c r="AF43" t="n">
        <v>3.888602514820135e-06</v>
      </c>
      <c r="AG43" t="n">
        <v>8</v>
      </c>
      <c r="AH43" t="n">
        <v>210701.8358724679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5.2919</v>
      </c>
      <c r="E44" t="n">
        <v>18.9</v>
      </c>
      <c r="F44" t="n">
        <v>15.72</v>
      </c>
      <c r="G44" t="n">
        <v>62.89</v>
      </c>
      <c r="H44" t="n">
        <v>0.92</v>
      </c>
      <c r="I44" t="n">
        <v>15</v>
      </c>
      <c r="J44" t="n">
        <v>220.99</v>
      </c>
      <c r="K44" t="n">
        <v>55.27</v>
      </c>
      <c r="L44" t="n">
        <v>11.5</v>
      </c>
      <c r="M44" t="n">
        <v>13</v>
      </c>
      <c r="N44" t="n">
        <v>49.21</v>
      </c>
      <c r="O44" t="n">
        <v>27489.03</v>
      </c>
      <c r="P44" t="n">
        <v>213.11</v>
      </c>
      <c r="Q44" t="n">
        <v>467.08</v>
      </c>
      <c r="R44" t="n">
        <v>62.58</v>
      </c>
      <c r="S44" t="n">
        <v>39.61</v>
      </c>
      <c r="T44" t="n">
        <v>6503.94</v>
      </c>
      <c r="U44" t="n">
        <v>0.63</v>
      </c>
      <c r="V44" t="n">
        <v>0.74</v>
      </c>
      <c r="W44" t="n">
        <v>2.63</v>
      </c>
      <c r="X44" t="n">
        <v>0.39</v>
      </c>
      <c r="Y44" t="n">
        <v>1</v>
      </c>
      <c r="Z44" t="n">
        <v>10</v>
      </c>
      <c r="AA44" t="n">
        <v>170.1489916084327</v>
      </c>
      <c r="AB44" t="n">
        <v>232.8053567622837</v>
      </c>
      <c r="AC44" t="n">
        <v>210.5867402573289</v>
      </c>
      <c r="AD44" t="n">
        <v>170148.9916084327</v>
      </c>
      <c r="AE44" t="n">
        <v>232805.3567622837</v>
      </c>
      <c r="AF44" t="n">
        <v>3.888161671833097e-06</v>
      </c>
      <c r="AG44" t="n">
        <v>8</v>
      </c>
      <c r="AH44" t="n">
        <v>210586.7402573289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5.3072</v>
      </c>
      <c r="E45" t="n">
        <v>18.84</v>
      </c>
      <c r="F45" t="n">
        <v>15.71</v>
      </c>
      <c r="G45" t="n">
        <v>67.33</v>
      </c>
      <c r="H45" t="n">
        <v>0.9399999999999999</v>
      </c>
      <c r="I45" t="n">
        <v>14</v>
      </c>
      <c r="J45" t="n">
        <v>221.4</v>
      </c>
      <c r="K45" t="n">
        <v>55.27</v>
      </c>
      <c r="L45" t="n">
        <v>11.75</v>
      </c>
      <c r="M45" t="n">
        <v>12</v>
      </c>
      <c r="N45" t="n">
        <v>49.38</v>
      </c>
      <c r="O45" t="n">
        <v>27540.09</v>
      </c>
      <c r="P45" t="n">
        <v>212.66</v>
      </c>
      <c r="Q45" t="n">
        <v>467.09</v>
      </c>
      <c r="R45" t="n">
        <v>62.25</v>
      </c>
      <c r="S45" t="n">
        <v>39.61</v>
      </c>
      <c r="T45" t="n">
        <v>6345.59</v>
      </c>
      <c r="U45" t="n">
        <v>0.64</v>
      </c>
      <c r="V45" t="n">
        <v>0.74</v>
      </c>
      <c r="W45" t="n">
        <v>2.63</v>
      </c>
      <c r="X45" t="n">
        <v>0.38</v>
      </c>
      <c r="Y45" t="n">
        <v>1</v>
      </c>
      <c r="Z45" t="n">
        <v>10</v>
      </c>
      <c r="AA45" t="n">
        <v>169.629850393616</v>
      </c>
      <c r="AB45" t="n">
        <v>232.0950448492778</v>
      </c>
      <c r="AC45" t="n">
        <v>209.944219516371</v>
      </c>
      <c r="AD45" t="n">
        <v>169629.850393616</v>
      </c>
      <c r="AE45" t="n">
        <v>232095.0448492778</v>
      </c>
      <c r="AF45" t="n">
        <v>3.899403168002534e-06</v>
      </c>
      <c r="AG45" t="n">
        <v>8</v>
      </c>
      <c r="AH45" t="n">
        <v>209944.2195163711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5.3066</v>
      </c>
      <c r="E46" t="n">
        <v>18.84</v>
      </c>
      <c r="F46" t="n">
        <v>15.71</v>
      </c>
      <c r="G46" t="n">
        <v>67.34</v>
      </c>
      <c r="H46" t="n">
        <v>0.96</v>
      </c>
      <c r="I46" t="n">
        <v>14</v>
      </c>
      <c r="J46" t="n">
        <v>221.81</v>
      </c>
      <c r="K46" t="n">
        <v>55.27</v>
      </c>
      <c r="L46" t="n">
        <v>12</v>
      </c>
      <c r="M46" t="n">
        <v>12</v>
      </c>
      <c r="N46" t="n">
        <v>49.54</v>
      </c>
      <c r="O46" t="n">
        <v>27591.21</v>
      </c>
      <c r="P46" t="n">
        <v>212.57</v>
      </c>
      <c r="Q46" t="n">
        <v>467.07</v>
      </c>
      <c r="R46" t="n">
        <v>61.97</v>
      </c>
      <c r="S46" t="n">
        <v>39.61</v>
      </c>
      <c r="T46" t="n">
        <v>6206.23</v>
      </c>
      <c r="U46" t="n">
        <v>0.64</v>
      </c>
      <c r="V46" t="n">
        <v>0.74</v>
      </c>
      <c r="W46" t="n">
        <v>2.64</v>
      </c>
      <c r="X46" t="n">
        <v>0.38</v>
      </c>
      <c r="Y46" t="n">
        <v>1</v>
      </c>
      <c r="Z46" t="n">
        <v>10</v>
      </c>
      <c r="AA46" t="n">
        <v>169.600853677097</v>
      </c>
      <c r="AB46" t="n">
        <v>232.0553702624916</v>
      </c>
      <c r="AC46" t="n">
        <v>209.9083314164641</v>
      </c>
      <c r="AD46" t="n">
        <v>169600.853677097</v>
      </c>
      <c r="AE46" t="n">
        <v>232055.3702624916</v>
      </c>
      <c r="AF46" t="n">
        <v>3.898962325015498e-06</v>
      </c>
      <c r="AG46" t="n">
        <v>8</v>
      </c>
      <c r="AH46" t="n">
        <v>209908.3314164641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5.3108</v>
      </c>
      <c r="E47" t="n">
        <v>18.83</v>
      </c>
      <c r="F47" t="n">
        <v>15.7</v>
      </c>
      <c r="G47" t="n">
        <v>67.27</v>
      </c>
      <c r="H47" t="n">
        <v>0.98</v>
      </c>
      <c r="I47" t="n">
        <v>14</v>
      </c>
      <c r="J47" t="n">
        <v>222.23</v>
      </c>
      <c r="K47" t="n">
        <v>55.27</v>
      </c>
      <c r="L47" t="n">
        <v>12.25</v>
      </c>
      <c r="M47" t="n">
        <v>12</v>
      </c>
      <c r="N47" t="n">
        <v>49.71</v>
      </c>
      <c r="O47" t="n">
        <v>27642.51</v>
      </c>
      <c r="P47" t="n">
        <v>211.71</v>
      </c>
      <c r="Q47" t="n">
        <v>467.07</v>
      </c>
      <c r="R47" t="n">
        <v>61.84</v>
      </c>
      <c r="S47" t="n">
        <v>39.61</v>
      </c>
      <c r="T47" t="n">
        <v>6140.04</v>
      </c>
      <c r="U47" t="n">
        <v>0.64</v>
      </c>
      <c r="V47" t="n">
        <v>0.74</v>
      </c>
      <c r="W47" t="n">
        <v>2.63</v>
      </c>
      <c r="X47" t="n">
        <v>0.36</v>
      </c>
      <c r="Y47" t="n">
        <v>1</v>
      </c>
      <c r="Z47" t="n">
        <v>10</v>
      </c>
      <c r="AA47" t="n">
        <v>169.119120867347</v>
      </c>
      <c r="AB47" t="n">
        <v>231.3962421796403</v>
      </c>
      <c r="AC47" t="n">
        <v>209.3121095927478</v>
      </c>
      <c r="AD47" t="n">
        <v>169119.120867347</v>
      </c>
      <c r="AE47" t="n">
        <v>231396.2421796403</v>
      </c>
      <c r="AF47" t="n">
        <v>3.902048225924756e-06</v>
      </c>
      <c r="AG47" t="n">
        <v>8</v>
      </c>
      <c r="AH47" t="n">
        <v>209312.1095927478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5.3034</v>
      </c>
      <c r="E48" t="n">
        <v>18.86</v>
      </c>
      <c r="F48" t="n">
        <v>15.72</v>
      </c>
      <c r="G48" t="n">
        <v>67.39</v>
      </c>
      <c r="H48" t="n">
        <v>1</v>
      </c>
      <c r="I48" t="n">
        <v>14</v>
      </c>
      <c r="J48" t="n">
        <v>222.65</v>
      </c>
      <c r="K48" t="n">
        <v>55.27</v>
      </c>
      <c r="L48" t="n">
        <v>12.5</v>
      </c>
      <c r="M48" t="n">
        <v>12</v>
      </c>
      <c r="N48" t="n">
        <v>49.87</v>
      </c>
      <c r="O48" t="n">
        <v>27693.75</v>
      </c>
      <c r="P48" t="n">
        <v>211.27</v>
      </c>
      <c r="Q48" t="n">
        <v>467.08</v>
      </c>
      <c r="R48" t="n">
        <v>62.58</v>
      </c>
      <c r="S48" t="n">
        <v>39.61</v>
      </c>
      <c r="T48" t="n">
        <v>6509.37</v>
      </c>
      <c r="U48" t="n">
        <v>0.63</v>
      </c>
      <c r="V48" t="n">
        <v>0.74</v>
      </c>
      <c r="W48" t="n">
        <v>2.63</v>
      </c>
      <c r="X48" t="n">
        <v>0.39</v>
      </c>
      <c r="Y48" t="n">
        <v>1</v>
      </c>
      <c r="Z48" t="n">
        <v>10</v>
      </c>
      <c r="AA48" t="n">
        <v>169.0781314172497</v>
      </c>
      <c r="AB48" t="n">
        <v>231.3401586056903</v>
      </c>
      <c r="AC48" t="n">
        <v>209.2613785563819</v>
      </c>
      <c r="AD48" t="n">
        <v>169078.1314172497</v>
      </c>
      <c r="AE48" t="n">
        <v>231340.1586056903</v>
      </c>
      <c r="AF48" t="n">
        <v>3.896611162417968e-06</v>
      </c>
      <c r="AG48" t="n">
        <v>8</v>
      </c>
      <c r="AH48" t="n">
        <v>209261.3785563819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5.3278</v>
      </c>
      <c r="E49" t="n">
        <v>18.77</v>
      </c>
      <c r="F49" t="n">
        <v>15.68</v>
      </c>
      <c r="G49" t="n">
        <v>72.36</v>
      </c>
      <c r="H49" t="n">
        <v>1.02</v>
      </c>
      <c r="I49" t="n">
        <v>13</v>
      </c>
      <c r="J49" t="n">
        <v>223.06</v>
      </c>
      <c r="K49" t="n">
        <v>55.27</v>
      </c>
      <c r="L49" t="n">
        <v>12.75</v>
      </c>
      <c r="M49" t="n">
        <v>11</v>
      </c>
      <c r="N49" t="n">
        <v>50.04</v>
      </c>
      <c r="O49" t="n">
        <v>27745.04</v>
      </c>
      <c r="P49" t="n">
        <v>211.01</v>
      </c>
      <c r="Q49" t="n">
        <v>467.09</v>
      </c>
      <c r="R49" t="n">
        <v>61.16</v>
      </c>
      <c r="S49" t="n">
        <v>39.61</v>
      </c>
      <c r="T49" t="n">
        <v>5808.06</v>
      </c>
      <c r="U49" t="n">
        <v>0.65</v>
      </c>
      <c r="V49" t="n">
        <v>0.74</v>
      </c>
      <c r="W49" t="n">
        <v>2.63</v>
      </c>
      <c r="X49" t="n">
        <v>0.34</v>
      </c>
      <c r="Y49" t="n">
        <v>1</v>
      </c>
      <c r="Z49" t="n">
        <v>10</v>
      </c>
      <c r="AA49" t="n">
        <v>168.4517079721677</v>
      </c>
      <c r="AB49" t="n">
        <v>230.4830584122777</v>
      </c>
      <c r="AC49" t="n">
        <v>208.4860788024806</v>
      </c>
      <c r="AD49" t="n">
        <v>168451.7079721677</v>
      </c>
      <c r="AE49" t="n">
        <v>230483.0584122777</v>
      </c>
      <c r="AF49" t="n">
        <v>3.914538777224131e-06</v>
      </c>
      <c r="AG49" t="n">
        <v>8</v>
      </c>
      <c r="AH49" t="n">
        <v>208486.0788024806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5.3284</v>
      </c>
      <c r="E50" t="n">
        <v>18.77</v>
      </c>
      <c r="F50" t="n">
        <v>15.68</v>
      </c>
      <c r="G50" t="n">
        <v>72.34999999999999</v>
      </c>
      <c r="H50" t="n">
        <v>1.03</v>
      </c>
      <c r="I50" t="n">
        <v>13</v>
      </c>
      <c r="J50" t="n">
        <v>223.48</v>
      </c>
      <c r="K50" t="n">
        <v>55.27</v>
      </c>
      <c r="L50" t="n">
        <v>13</v>
      </c>
      <c r="M50" t="n">
        <v>11</v>
      </c>
      <c r="N50" t="n">
        <v>50.21</v>
      </c>
      <c r="O50" t="n">
        <v>27796.39</v>
      </c>
      <c r="P50" t="n">
        <v>211.14</v>
      </c>
      <c r="Q50" t="n">
        <v>467.07</v>
      </c>
      <c r="R50" t="n">
        <v>60.99</v>
      </c>
      <c r="S50" t="n">
        <v>39.61</v>
      </c>
      <c r="T50" t="n">
        <v>5719.32</v>
      </c>
      <c r="U50" t="n">
        <v>0.65</v>
      </c>
      <c r="V50" t="n">
        <v>0.74</v>
      </c>
      <c r="W50" t="n">
        <v>2.63</v>
      </c>
      <c r="X50" t="n">
        <v>0.34</v>
      </c>
      <c r="Y50" t="n">
        <v>1</v>
      </c>
      <c r="Z50" t="n">
        <v>10</v>
      </c>
      <c r="AA50" t="n">
        <v>168.4988753754055</v>
      </c>
      <c r="AB50" t="n">
        <v>230.5475949342665</v>
      </c>
      <c r="AC50" t="n">
        <v>208.5444560493884</v>
      </c>
      <c r="AD50" t="n">
        <v>168498.8753754055</v>
      </c>
      <c r="AE50" t="n">
        <v>230547.5949342665</v>
      </c>
      <c r="AF50" t="n">
        <v>3.914979620211167e-06</v>
      </c>
      <c r="AG50" t="n">
        <v>8</v>
      </c>
      <c r="AH50" t="n">
        <v>208544.4560493884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5.3254</v>
      </c>
      <c r="E51" t="n">
        <v>18.78</v>
      </c>
      <c r="F51" t="n">
        <v>15.69</v>
      </c>
      <c r="G51" t="n">
        <v>72.40000000000001</v>
      </c>
      <c r="H51" t="n">
        <v>1.05</v>
      </c>
      <c r="I51" t="n">
        <v>13</v>
      </c>
      <c r="J51" t="n">
        <v>223.89</v>
      </c>
      <c r="K51" t="n">
        <v>55.27</v>
      </c>
      <c r="L51" t="n">
        <v>13.25</v>
      </c>
      <c r="M51" t="n">
        <v>11</v>
      </c>
      <c r="N51" t="n">
        <v>50.37</v>
      </c>
      <c r="O51" t="n">
        <v>27847.8</v>
      </c>
      <c r="P51" t="n">
        <v>211.28</v>
      </c>
      <c r="Q51" t="n">
        <v>467.07</v>
      </c>
      <c r="R51" t="n">
        <v>61.43</v>
      </c>
      <c r="S51" t="n">
        <v>39.61</v>
      </c>
      <c r="T51" t="n">
        <v>5939.5</v>
      </c>
      <c r="U51" t="n">
        <v>0.64</v>
      </c>
      <c r="V51" t="n">
        <v>0.74</v>
      </c>
      <c r="W51" t="n">
        <v>2.63</v>
      </c>
      <c r="X51" t="n">
        <v>0.35</v>
      </c>
      <c r="Y51" t="n">
        <v>1</v>
      </c>
      <c r="Z51" t="n">
        <v>10</v>
      </c>
      <c r="AA51" t="n">
        <v>168.6277070109918</v>
      </c>
      <c r="AB51" t="n">
        <v>230.7238680617263</v>
      </c>
      <c r="AC51" t="n">
        <v>208.7039059169643</v>
      </c>
      <c r="AD51" t="n">
        <v>168627.7070109918</v>
      </c>
      <c r="AE51" t="n">
        <v>230723.8680617263</v>
      </c>
      <c r="AF51" t="n">
        <v>3.912775405275983e-06</v>
      </c>
      <c r="AG51" t="n">
        <v>8</v>
      </c>
      <c r="AH51" t="n">
        <v>208703.9059169643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5.3236</v>
      </c>
      <c r="E52" t="n">
        <v>18.78</v>
      </c>
      <c r="F52" t="n">
        <v>15.69</v>
      </c>
      <c r="G52" t="n">
        <v>72.43000000000001</v>
      </c>
      <c r="H52" t="n">
        <v>1.07</v>
      </c>
      <c r="I52" t="n">
        <v>13</v>
      </c>
      <c r="J52" t="n">
        <v>224.31</v>
      </c>
      <c r="K52" t="n">
        <v>55.27</v>
      </c>
      <c r="L52" t="n">
        <v>13.5</v>
      </c>
      <c r="M52" t="n">
        <v>11</v>
      </c>
      <c r="N52" t="n">
        <v>50.54</v>
      </c>
      <c r="O52" t="n">
        <v>27899.27</v>
      </c>
      <c r="P52" t="n">
        <v>210.31</v>
      </c>
      <c r="Q52" t="n">
        <v>467.09</v>
      </c>
      <c r="R52" t="n">
        <v>61.65</v>
      </c>
      <c r="S52" t="n">
        <v>39.61</v>
      </c>
      <c r="T52" t="n">
        <v>6049.79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168.2226278235781</v>
      </c>
      <c r="AB52" t="n">
        <v>230.1696208466747</v>
      </c>
      <c r="AC52" t="n">
        <v>208.2025552782262</v>
      </c>
      <c r="AD52" t="n">
        <v>168222.6278235781</v>
      </c>
      <c r="AE52" t="n">
        <v>230169.6208466747</v>
      </c>
      <c r="AF52" t="n">
        <v>3.911452876314873e-06</v>
      </c>
      <c r="AG52" t="n">
        <v>8</v>
      </c>
      <c r="AH52" t="n">
        <v>208202.5552782262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5.3478</v>
      </c>
      <c r="E53" t="n">
        <v>18.7</v>
      </c>
      <c r="F53" t="n">
        <v>15.65</v>
      </c>
      <c r="G53" t="n">
        <v>78.23999999999999</v>
      </c>
      <c r="H53" t="n">
        <v>1.09</v>
      </c>
      <c r="I53" t="n">
        <v>12</v>
      </c>
      <c r="J53" t="n">
        <v>224.73</v>
      </c>
      <c r="K53" t="n">
        <v>55.27</v>
      </c>
      <c r="L53" t="n">
        <v>13.75</v>
      </c>
      <c r="M53" t="n">
        <v>10</v>
      </c>
      <c r="N53" t="n">
        <v>50.71</v>
      </c>
      <c r="O53" t="n">
        <v>27950.8</v>
      </c>
      <c r="P53" t="n">
        <v>208.95</v>
      </c>
      <c r="Q53" t="n">
        <v>467.07</v>
      </c>
      <c r="R53" t="n">
        <v>60.13</v>
      </c>
      <c r="S53" t="n">
        <v>39.61</v>
      </c>
      <c r="T53" t="n">
        <v>5296.59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  <c r="AA53" t="n">
        <v>167.1088780680806</v>
      </c>
      <c r="AB53" t="n">
        <v>228.6457392960322</v>
      </c>
      <c r="AC53" t="n">
        <v>206.8241108439954</v>
      </c>
      <c r="AD53" t="n">
        <v>167108.8780680806</v>
      </c>
      <c r="AE53" t="n">
        <v>228645.7392960322</v>
      </c>
      <c r="AF53" t="n">
        <v>3.929233543458689e-06</v>
      </c>
      <c r="AG53" t="n">
        <v>8</v>
      </c>
      <c r="AH53" t="n">
        <v>206824.1108439954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5.3485</v>
      </c>
      <c r="E54" t="n">
        <v>18.7</v>
      </c>
      <c r="F54" t="n">
        <v>15.65</v>
      </c>
      <c r="G54" t="n">
        <v>78.23</v>
      </c>
      <c r="H54" t="n">
        <v>1.11</v>
      </c>
      <c r="I54" t="n">
        <v>12</v>
      </c>
      <c r="J54" t="n">
        <v>225.15</v>
      </c>
      <c r="K54" t="n">
        <v>55.27</v>
      </c>
      <c r="L54" t="n">
        <v>14</v>
      </c>
      <c r="M54" t="n">
        <v>10</v>
      </c>
      <c r="N54" t="n">
        <v>50.88</v>
      </c>
      <c r="O54" t="n">
        <v>28002.38</v>
      </c>
      <c r="P54" t="n">
        <v>209.14</v>
      </c>
      <c r="Q54" t="n">
        <v>467.07</v>
      </c>
      <c r="R54" t="n">
        <v>60.22</v>
      </c>
      <c r="S54" t="n">
        <v>39.61</v>
      </c>
      <c r="T54" t="n">
        <v>5343.24</v>
      </c>
      <c r="U54" t="n">
        <v>0.66</v>
      </c>
      <c r="V54" t="n">
        <v>0.75</v>
      </c>
      <c r="W54" t="n">
        <v>2.63</v>
      </c>
      <c r="X54" t="n">
        <v>0.31</v>
      </c>
      <c r="Y54" t="n">
        <v>1</v>
      </c>
      <c r="Z54" t="n">
        <v>10</v>
      </c>
      <c r="AA54" t="n">
        <v>167.1812103893992</v>
      </c>
      <c r="AB54" t="n">
        <v>228.7447075691372</v>
      </c>
      <c r="AC54" t="n">
        <v>206.9136337240181</v>
      </c>
      <c r="AD54" t="n">
        <v>167181.2103893992</v>
      </c>
      <c r="AE54" t="n">
        <v>228744.7075691372</v>
      </c>
      <c r="AF54" t="n">
        <v>3.929747860276899e-06</v>
      </c>
      <c r="AG54" t="n">
        <v>8</v>
      </c>
      <c r="AH54" t="n">
        <v>206913.6337240181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5.3503</v>
      </c>
      <c r="E55" t="n">
        <v>18.69</v>
      </c>
      <c r="F55" t="n">
        <v>15.64</v>
      </c>
      <c r="G55" t="n">
        <v>78.2</v>
      </c>
      <c r="H55" t="n">
        <v>1.12</v>
      </c>
      <c r="I55" t="n">
        <v>12</v>
      </c>
      <c r="J55" t="n">
        <v>225.57</v>
      </c>
      <c r="K55" t="n">
        <v>55.27</v>
      </c>
      <c r="L55" t="n">
        <v>14.25</v>
      </c>
      <c r="M55" t="n">
        <v>10</v>
      </c>
      <c r="N55" t="n">
        <v>51.04</v>
      </c>
      <c r="O55" t="n">
        <v>28054.03</v>
      </c>
      <c r="P55" t="n">
        <v>208.89</v>
      </c>
      <c r="Q55" t="n">
        <v>467.09</v>
      </c>
      <c r="R55" t="n">
        <v>59.94</v>
      </c>
      <c r="S55" t="n">
        <v>39.61</v>
      </c>
      <c r="T55" t="n">
        <v>5201.79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  <c r="AA55" t="n">
        <v>167.0272923026901</v>
      </c>
      <c r="AB55" t="n">
        <v>228.5341100525152</v>
      </c>
      <c r="AC55" t="n">
        <v>206.723135338807</v>
      </c>
      <c r="AD55" t="n">
        <v>167027.2923026902</v>
      </c>
      <c r="AE55" t="n">
        <v>228534.1100525152</v>
      </c>
      <c r="AF55" t="n">
        <v>3.931070389238009e-06</v>
      </c>
      <c r="AG55" t="n">
        <v>8</v>
      </c>
      <c r="AH55" t="n">
        <v>206723.135338807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5.3447</v>
      </c>
      <c r="E56" t="n">
        <v>18.71</v>
      </c>
      <c r="F56" t="n">
        <v>15.66</v>
      </c>
      <c r="G56" t="n">
        <v>78.29000000000001</v>
      </c>
      <c r="H56" t="n">
        <v>1.14</v>
      </c>
      <c r="I56" t="n">
        <v>12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208.86</v>
      </c>
      <c r="Q56" t="n">
        <v>467.07</v>
      </c>
      <c r="R56" t="n">
        <v>60.47</v>
      </c>
      <c r="S56" t="n">
        <v>39.61</v>
      </c>
      <c r="T56" t="n">
        <v>5463.95</v>
      </c>
      <c r="U56" t="n">
        <v>0.66</v>
      </c>
      <c r="V56" t="n">
        <v>0.74</v>
      </c>
      <c r="W56" t="n">
        <v>2.63</v>
      </c>
      <c r="X56" t="n">
        <v>0.33</v>
      </c>
      <c r="Y56" t="n">
        <v>1</v>
      </c>
      <c r="Z56" t="n">
        <v>10</v>
      </c>
      <c r="AA56" t="n">
        <v>167.1343243730508</v>
      </c>
      <c r="AB56" t="n">
        <v>228.6805560531042</v>
      </c>
      <c r="AC56" t="n">
        <v>206.8556047386381</v>
      </c>
      <c r="AD56" t="n">
        <v>167134.3243730508</v>
      </c>
      <c r="AE56" t="n">
        <v>228680.5560531042</v>
      </c>
      <c r="AF56" t="n">
        <v>3.926955854692332e-06</v>
      </c>
      <c r="AG56" t="n">
        <v>8</v>
      </c>
      <c r="AH56" t="n">
        <v>206855.6047386381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5.3468</v>
      </c>
      <c r="E57" t="n">
        <v>18.7</v>
      </c>
      <c r="F57" t="n">
        <v>15.65</v>
      </c>
      <c r="G57" t="n">
        <v>78.26000000000001</v>
      </c>
      <c r="H57" t="n">
        <v>1.16</v>
      </c>
      <c r="I57" t="n">
        <v>12</v>
      </c>
      <c r="J57" t="n">
        <v>226.41</v>
      </c>
      <c r="K57" t="n">
        <v>55.27</v>
      </c>
      <c r="L57" t="n">
        <v>14.75</v>
      </c>
      <c r="M57" t="n">
        <v>10</v>
      </c>
      <c r="N57" t="n">
        <v>51.38</v>
      </c>
      <c r="O57" t="n">
        <v>28157.49</v>
      </c>
      <c r="P57" t="n">
        <v>207.78</v>
      </c>
      <c r="Q57" t="n">
        <v>467.07</v>
      </c>
      <c r="R57" t="n">
        <v>60.28</v>
      </c>
      <c r="S57" t="n">
        <v>39.61</v>
      </c>
      <c r="T57" t="n">
        <v>5373.27</v>
      </c>
      <c r="U57" t="n">
        <v>0.66</v>
      </c>
      <c r="V57" t="n">
        <v>0.75</v>
      </c>
      <c r="W57" t="n">
        <v>2.63</v>
      </c>
      <c r="X57" t="n">
        <v>0.32</v>
      </c>
      <c r="Y57" t="n">
        <v>1</v>
      </c>
      <c r="Z57" t="n">
        <v>10</v>
      </c>
      <c r="AA57" t="n">
        <v>166.5990406296476</v>
      </c>
      <c r="AB57" t="n">
        <v>227.9481572203283</v>
      </c>
      <c r="AC57" t="n">
        <v>206.1931050225339</v>
      </c>
      <c r="AD57" t="n">
        <v>166599.0406296476</v>
      </c>
      <c r="AE57" t="n">
        <v>227948.1572203283</v>
      </c>
      <c r="AF57" t="n">
        <v>3.928498805146961e-06</v>
      </c>
      <c r="AG57" t="n">
        <v>8</v>
      </c>
      <c r="AH57" t="n">
        <v>206193.1050225339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5.3714</v>
      </c>
      <c r="E58" t="n">
        <v>18.62</v>
      </c>
      <c r="F58" t="n">
        <v>15.61</v>
      </c>
      <c r="G58" t="n">
        <v>85.13</v>
      </c>
      <c r="H58" t="n">
        <v>1.18</v>
      </c>
      <c r="I58" t="n">
        <v>11</v>
      </c>
      <c r="J58" t="n">
        <v>226.83</v>
      </c>
      <c r="K58" t="n">
        <v>55.27</v>
      </c>
      <c r="L58" t="n">
        <v>15</v>
      </c>
      <c r="M58" t="n">
        <v>9</v>
      </c>
      <c r="N58" t="n">
        <v>51.55</v>
      </c>
      <c r="O58" t="n">
        <v>28209.31</v>
      </c>
      <c r="P58" t="n">
        <v>206.83</v>
      </c>
      <c r="Q58" t="n">
        <v>467.07</v>
      </c>
      <c r="R58" t="n">
        <v>58.8</v>
      </c>
      <c r="S58" t="n">
        <v>39.61</v>
      </c>
      <c r="T58" t="n">
        <v>4636.36</v>
      </c>
      <c r="U58" t="n">
        <v>0.67</v>
      </c>
      <c r="V58" t="n">
        <v>0.75</v>
      </c>
      <c r="W58" t="n">
        <v>2.63</v>
      </c>
      <c r="X58" t="n">
        <v>0.27</v>
      </c>
      <c r="Y58" t="n">
        <v>1</v>
      </c>
      <c r="Z58" t="n">
        <v>10</v>
      </c>
      <c r="AA58" t="n">
        <v>165.6744216718953</v>
      </c>
      <c r="AB58" t="n">
        <v>226.6830527710227</v>
      </c>
      <c r="AC58" t="n">
        <v>205.0487403662843</v>
      </c>
      <c r="AD58" t="n">
        <v>165674.4216718953</v>
      </c>
      <c r="AE58" t="n">
        <v>226683.0527710227</v>
      </c>
      <c r="AF58" t="n">
        <v>3.946573367615469e-06</v>
      </c>
      <c r="AG58" t="n">
        <v>8</v>
      </c>
      <c r="AH58" t="n">
        <v>205048.7403662843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5.3707</v>
      </c>
      <c r="E59" t="n">
        <v>18.62</v>
      </c>
      <c r="F59" t="n">
        <v>15.61</v>
      </c>
      <c r="G59" t="n">
        <v>85.14</v>
      </c>
      <c r="H59" t="n">
        <v>1.19</v>
      </c>
      <c r="I59" t="n">
        <v>11</v>
      </c>
      <c r="J59" t="n">
        <v>227.25</v>
      </c>
      <c r="K59" t="n">
        <v>55.27</v>
      </c>
      <c r="L59" t="n">
        <v>15.25</v>
      </c>
      <c r="M59" t="n">
        <v>9</v>
      </c>
      <c r="N59" t="n">
        <v>51.72</v>
      </c>
      <c r="O59" t="n">
        <v>28261.2</v>
      </c>
      <c r="P59" t="n">
        <v>206.6</v>
      </c>
      <c r="Q59" t="n">
        <v>467.07</v>
      </c>
      <c r="R59" t="n">
        <v>58.95</v>
      </c>
      <c r="S59" t="n">
        <v>39.61</v>
      </c>
      <c r="T59" t="n">
        <v>4713.12</v>
      </c>
      <c r="U59" t="n">
        <v>0.67</v>
      </c>
      <c r="V59" t="n">
        <v>0.75</v>
      </c>
      <c r="W59" t="n">
        <v>2.62</v>
      </c>
      <c r="X59" t="n">
        <v>0.28</v>
      </c>
      <c r="Y59" t="n">
        <v>1</v>
      </c>
      <c r="Z59" t="n">
        <v>10</v>
      </c>
      <c r="AA59" t="n">
        <v>165.5841877228515</v>
      </c>
      <c r="AB59" t="n">
        <v>226.5595907011002</v>
      </c>
      <c r="AC59" t="n">
        <v>204.9370613430351</v>
      </c>
      <c r="AD59" t="n">
        <v>165584.1877228515</v>
      </c>
      <c r="AE59" t="n">
        <v>226559.5907011002</v>
      </c>
      <c r="AF59" t="n">
        <v>3.946059050797259e-06</v>
      </c>
      <c r="AG59" t="n">
        <v>8</v>
      </c>
      <c r="AH59" t="n">
        <v>204937.061343035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5.368</v>
      </c>
      <c r="E60" t="n">
        <v>18.63</v>
      </c>
      <c r="F60" t="n">
        <v>15.62</v>
      </c>
      <c r="G60" t="n">
        <v>85.19</v>
      </c>
      <c r="H60" t="n">
        <v>1.21</v>
      </c>
      <c r="I60" t="n">
        <v>11</v>
      </c>
      <c r="J60" t="n">
        <v>227.67</v>
      </c>
      <c r="K60" t="n">
        <v>55.27</v>
      </c>
      <c r="L60" t="n">
        <v>15.5</v>
      </c>
      <c r="M60" t="n">
        <v>9</v>
      </c>
      <c r="N60" t="n">
        <v>51.9</v>
      </c>
      <c r="O60" t="n">
        <v>28313.14</v>
      </c>
      <c r="P60" t="n">
        <v>206.66</v>
      </c>
      <c r="Q60" t="n">
        <v>467.07</v>
      </c>
      <c r="R60" t="n">
        <v>59.24</v>
      </c>
      <c r="S60" t="n">
        <v>39.61</v>
      </c>
      <c r="T60" t="n">
        <v>4853.69</v>
      </c>
      <c r="U60" t="n">
        <v>0.67</v>
      </c>
      <c r="V60" t="n">
        <v>0.75</v>
      </c>
      <c r="W60" t="n">
        <v>2.63</v>
      </c>
      <c r="X60" t="n">
        <v>0.28</v>
      </c>
      <c r="Y60" t="n">
        <v>1</v>
      </c>
      <c r="Z60" t="n">
        <v>10</v>
      </c>
      <c r="AA60" t="n">
        <v>165.6686056782236</v>
      </c>
      <c r="AB60" t="n">
        <v>226.6750950718975</v>
      </c>
      <c r="AC60" t="n">
        <v>205.0415421387949</v>
      </c>
      <c r="AD60" t="n">
        <v>165668.6056782236</v>
      </c>
      <c r="AE60" t="n">
        <v>226675.0950718976</v>
      </c>
      <c r="AF60" t="n">
        <v>3.944075257355594e-06</v>
      </c>
      <c r="AG60" t="n">
        <v>8</v>
      </c>
      <c r="AH60" t="n">
        <v>205041.5421387949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5.3682</v>
      </c>
      <c r="E61" t="n">
        <v>18.63</v>
      </c>
      <c r="F61" t="n">
        <v>15.62</v>
      </c>
      <c r="G61" t="n">
        <v>85.19</v>
      </c>
      <c r="H61" t="n">
        <v>1.23</v>
      </c>
      <c r="I61" t="n">
        <v>11</v>
      </c>
      <c r="J61" t="n">
        <v>228.09</v>
      </c>
      <c r="K61" t="n">
        <v>55.27</v>
      </c>
      <c r="L61" t="n">
        <v>15.75</v>
      </c>
      <c r="M61" t="n">
        <v>9</v>
      </c>
      <c r="N61" t="n">
        <v>52.07</v>
      </c>
      <c r="O61" t="n">
        <v>28365.14</v>
      </c>
      <c r="P61" t="n">
        <v>206.73</v>
      </c>
      <c r="Q61" t="n">
        <v>467.09</v>
      </c>
      <c r="R61" t="n">
        <v>59.22</v>
      </c>
      <c r="S61" t="n">
        <v>39.61</v>
      </c>
      <c r="T61" t="n">
        <v>4844.1</v>
      </c>
      <c r="U61" t="n">
        <v>0.67</v>
      </c>
      <c r="V61" t="n">
        <v>0.75</v>
      </c>
      <c r="W61" t="n">
        <v>2.63</v>
      </c>
      <c r="X61" t="n">
        <v>0.28</v>
      </c>
      <c r="Y61" t="n">
        <v>1</v>
      </c>
      <c r="Z61" t="n">
        <v>10</v>
      </c>
      <c r="AA61" t="n">
        <v>165.6963299627725</v>
      </c>
      <c r="AB61" t="n">
        <v>226.7130286611265</v>
      </c>
      <c r="AC61" t="n">
        <v>205.075855399508</v>
      </c>
      <c r="AD61" t="n">
        <v>165696.3299627725</v>
      </c>
      <c r="AE61" t="n">
        <v>226713.0286611265</v>
      </c>
      <c r="AF61" t="n">
        <v>3.944222205017939e-06</v>
      </c>
      <c r="AG61" t="n">
        <v>8</v>
      </c>
      <c r="AH61" t="n">
        <v>205075.855399508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5.3698</v>
      </c>
      <c r="E62" t="n">
        <v>18.62</v>
      </c>
      <c r="F62" t="n">
        <v>15.61</v>
      </c>
      <c r="G62" t="n">
        <v>85.16</v>
      </c>
      <c r="H62" t="n">
        <v>1.24</v>
      </c>
      <c r="I62" t="n">
        <v>11</v>
      </c>
      <c r="J62" t="n">
        <v>228.51</v>
      </c>
      <c r="K62" t="n">
        <v>55.27</v>
      </c>
      <c r="L62" t="n">
        <v>16</v>
      </c>
      <c r="M62" t="n">
        <v>9</v>
      </c>
      <c r="N62" t="n">
        <v>52.24</v>
      </c>
      <c r="O62" t="n">
        <v>28417.2</v>
      </c>
      <c r="P62" t="n">
        <v>205.79</v>
      </c>
      <c r="Q62" t="n">
        <v>467.07</v>
      </c>
      <c r="R62" t="n">
        <v>59.03</v>
      </c>
      <c r="S62" t="n">
        <v>39.61</v>
      </c>
      <c r="T62" t="n">
        <v>4748.8</v>
      </c>
      <c r="U62" t="n">
        <v>0.67</v>
      </c>
      <c r="V62" t="n">
        <v>0.75</v>
      </c>
      <c r="W62" t="n">
        <v>2.63</v>
      </c>
      <c r="X62" t="n">
        <v>0.28</v>
      </c>
      <c r="Y62" t="n">
        <v>1</v>
      </c>
      <c r="Z62" t="n">
        <v>10</v>
      </c>
      <c r="AA62" t="n">
        <v>165.2364951402021</v>
      </c>
      <c r="AB62" t="n">
        <v>226.0838623704053</v>
      </c>
      <c r="AC62" t="n">
        <v>204.5067358565326</v>
      </c>
      <c r="AD62" t="n">
        <v>165236.4951402021</v>
      </c>
      <c r="AE62" t="n">
        <v>226083.8623704053</v>
      </c>
      <c r="AF62" t="n">
        <v>3.945397786316704e-06</v>
      </c>
      <c r="AG62" t="n">
        <v>8</v>
      </c>
      <c r="AH62" t="n">
        <v>204506.7358565326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5.3678</v>
      </c>
      <c r="E63" t="n">
        <v>18.63</v>
      </c>
      <c r="F63" t="n">
        <v>15.62</v>
      </c>
      <c r="G63" t="n">
        <v>85.19</v>
      </c>
      <c r="H63" t="n">
        <v>1.26</v>
      </c>
      <c r="I63" t="n">
        <v>11</v>
      </c>
      <c r="J63" t="n">
        <v>228.93</v>
      </c>
      <c r="K63" t="n">
        <v>55.27</v>
      </c>
      <c r="L63" t="n">
        <v>16.25</v>
      </c>
      <c r="M63" t="n">
        <v>9</v>
      </c>
      <c r="N63" t="n">
        <v>52.41</v>
      </c>
      <c r="O63" t="n">
        <v>28469.32</v>
      </c>
      <c r="P63" t="n">
        <v>205.19</v>
      </c>
      <c r="Q63" t="n">
        <v>467.07</v>
      </c>
      <c r="R63" t="n">
        <v>59.25</v>
      </c>
      <c r="S63" t="n">
        <v>39.61</v>
      </c>
      <c r="T63" t="n">
        <v>4861.62</v>
      </c>
      <c r="U63" t="n">
        <v>0.67</v>
      </c>
      <c r="V63" t="n">
        <v>0.75</v>
      </c>
      <c r="W63" t="n">
        <v>2.63</v>
      </c>
      <c r="X63" t="n">
        <v>0.29</v>
      </c>
      <c r="Y63" t="n">
        <v>1</v>
      </c>
      <c r="Z63" t="n">
        <v>10</v>
      </c>
      <c r="AA63" t="n">
        <v>165.0100608261259</v>
      </c>
      <c r="AB63" t="n">
        <v>225.7740449523096</v>
      </c>
      <c r="AC63" t="n">
        <v>204.2264869779884</v>
      </c>
      <c r="AD63" t="n">
        <v>165010.0608261259</v>
      </c>
      <c r="AE63" t="n">
        <v>225774.0449523096</v>
      </c>
      <c r="AF63" t="n">
        <v>3.943928309693248e-06</v>
      </c>
      <c r="AG63" t="n">
        <v>8</v>
      </c>
      <c r="AH63" t="n">
        <v>204226.4869779884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5.3888</v>
      </c>
      <c r="E64" t="n">
        <v>18.56</v>
      </c>
      <c r="F64" t="n">
        <v>15.59</v>
      </c>
      <c r="G64" t="n">
        <v>93.52</v>
      </c>
      <c r="H64" t="n">
        <v>1.28</v>
      </c>
      <c r="I64" t="n">
        <v>10</v>
      </c>
      <c r="J64" t="n">
        <v>229.36</v>
      </c>
      <c r="K64" t="n">
        <v>55.27</v>
      </c>
      <c r="L64" t="n">
        <v>16.5</v>
      </c>
      <c r="M64" t="n">
        <v>8</v>
      </c>
      <c r="N64" t="n">
        <v>52.58</v>
      </c>
      <c r="O64" t="n">
        <v>28521.51</v>
      </c>
      <c r="P64" t="n">
        <v>204.85</v>
      </c>
      <c r="Q64" t="n">
        <v>467.07</v>
      </c>
      <c r="R64" t="n">
        <v>58.37</v>
      </c>
      <c r="S64" t="n">
        <v>39.61</v>
      </c>
      <c r="T64" t="n">
        <v>4428.38</v>
      </c>
      <c r="U64" t="n">
        <v>0.68</v>
      </c>
      <c r="V64" t="n">
        <v>0.75</v>
      </c>
      <c r="W64" t="n">
        <v>2.62</v>
      </c>
      <c r="X64" t="n">
        <v>0.25</v>
      </c>
      <c r="Y64" t="n">
        <v>1</v>
      </c>
      <c r="Z64" t="n">
        <v>10</v>
      </c>
      <c r="AA64" t="n">
        <v>164.4433300796682</v>
      </c>
      <c r="AB64" t="n">
        <v>224.9986189426106</v>
      </c>
      <c r="AC64" t="n">
        <v>203.5250665383375</v>
      </c>
      <c r="AD64" t="n">
        <v>164443.3300796682</v>
      </c>
      <c r="AE64" t="n">
        <v>224998.6189426106</v>
      </c>
      <c r="AF64" t="n">
        <v>3.959357814239535e-06</v>
      </c>
      <c r="AG64" t="n">
        <v>8</v>
      </c>
      <c r="AH64" t="n">
        <v>203525.0665383375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5.3877</v>
      </c>
      <c r="E65" t="n">
        <v>18.56</v>
      </c>
      <c r="F65" t="n">
        <v>15.59</v>
      </c>
      <c r="G65" t="n">
        <v>93.54000000000001</v>
      </c>
      <c r="H65" t="n">
        <v>1.3</v>
      </c>
      <c r="I65" t="n">
        <v>10</v>
      </c>
      <c r="J65" t="n">
        <v>229.78</v>
      </c>
      <c r="K65" t="n">
        <v>55.27</v>
      </c>
      <c r="L65" t="n">
        <v>16.75</v>
      </c>
      <c r="M65" t="n">
        <v>8</v>
      </c>
      <c r="N65" t="n">
        <v>52.76</v>
      </c>
      <c r="O65" t="n">
        <v>28573.75</v>
      </c>
      <c r="P65" t="n">
        <v>205.14</v>
      </c>
      <c r="Q65" t="n">
        <v>467.08</v>
      </c>
      <c r="R65" t="n">
        <v>58.39</v>
      </c>
      <c r="S65" t="n">
        <v>39.61</v>
      </c>
      <c r="T65" t="n">
        <v>4436.29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  <c r="AA65" t="n">
        <v>164.5941694903988</v>
      </c>
      <c r="AB65" t="n">
        <v>225.2050040789372</v>
      </c>
      <c r="AC65" t="n">
        <v>203.7117545669166</v>
      </c>
      <c r="AD65" t="n">
        <v>164594.1694903988</v>
      </c>
      <c r="AE65" t="n">
        <v>225205.0040789372</v>
      </c>
      <c r="AF65" t="n">
        <v>3.958549602096634e-06</v>
      </c>
      <c r="AG65" t="n">
        <v>8</v>
      </c>
      <c r="AH65" t="n">
        <v>203711.7545669166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5.3845</v>
      </c>
      <c r="E66" t="n">
        <v>18.57</v>
      </c>
      <c r="F66" t="n">
        <v>15.6</v>
      </c>
      <c r="G66" t="n">
        <v>93.61</v>
      </c>
      <c r="H66" t="n">
        <v>1.31</v>
      </c>
      <c r="I66" t="n">
        <v>10</v>
      </c>
      <c r="J66" t="n">
        <v>230.2</v>
      </c>
      <c r="K66" t="n">
        <v>55.27</v>
      </c>
      <c r="L66" t="n">
        <v>17</v>
      </c>
      <c r="M66" t="n">
        <v>8</v>
      </c>
      <c r="N66" t="n">
        <v>52.93</v>
      </c>
      <c r="O66" t="n">
        <v>28626.06</v>
      </c>
      <c r="P66" t="n">
        <v>204.78</v>
      </c>
      <c r="Q66" t="n">
        <v>467.08</v>
      </c>
      <c r="R66" t="n">
        <v>58.68</v>
      </c>
      <c r="S66" t="n">
        <v>39.61</v>
      </c>
      <c r="T66" t="n">
        <v>4583.19</v>
      </c>
      <c r="U66" t="n">
        <v>0.67</v>
      </c>
      <c r="V66" t="n">
        <v>0.75</v>
      </c>
      <c r="W66" t="n">
        <v>2.63</v>
      </c>
      <c r="X66" t="n">
        <v>0.27</v>
      </c>
      <c r="Y66" t="n">
        <v>1</v>
      </c>
      <c r="Z66" t="n">
        <v>10</v>
      </c>
      <c r="AA66" t="n">
        <v>164.4985808070654</v>
      </c>
      <c r="AB66" t="n">
        <v>225.0742154253253</v>
      </c>
      <c r="AC66" t="n">
        <v>203.5934481988424</v>
      </c>
      <c r="AD66" t="n">
        <v>164498.5808070654</v>
      </c>
      <c r="AE66" t="n">
        <v>225074.2154253253</v>
      </c>
      <c r="AF66" t="n">
        <v>3.956198439499105e-06</v>
      </c>
      <c r="AG66" t="n">
        <v>8</v>
      </c>
      <c r="AH66" t="n">
        <v>203593.4481988424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5.3857</v>
      </c>
      <c r="E67" t="n">
        <v>18.57</v>
      </c>
      <c r="F67" t="n">
        <v>15.6</v>
      </c>
      <c r="G67" t="n">
        <v>93.59</v>
      </c>
      <c r="H67" t="n">
        <v>1.33</v>
      </c>
      <c r="I67" t="n">
        <v>10</v>
      </c>
      <c r="J67" t="n">
        <v>230.63</v>
      </c>
      <c r="K67" t="n">
        <v>55.27</v>
      </c>
      <c r="L67" t="n">
        <v>17.25</v>
      </c>
      <c r="M67" t="n">
        <v>8</v>
      </c>
      <c r="N67" t="n">
        <v>53.11</v>
      </c>
      <c r="O67" t="n">
        <v>28678.42</v>
      </c>
      <c r="P67" t="n">
        <v>204.21</v>
      </c>
      <c r="Q67" t="n">
        <v>467.07</v>
      </c>
      <c r="R67" t="n">
        <v>58.49</v>
      </c>
      <c r="S67" t="n">
        <v>39.61</v>
      </c>
      <c r="T67" t="n">
        <v>4486.76</v>
      </c>
      <c r="U67" t="n">
        <v>0.68</v>
      </c>
      <c r="V67" t="n">
        <v>0.75</v>
      </c>
      <c r="W67" t="n">
        <v>2.63</v>
      </c>
      <c r="X67" t="n">
        <v>0.26</v>
      </c>
      <c r="Y67" t="n">
        <v>1</v>
      </c>
      <c r="Z67" t="n">
        <v>10</v>
      </c>
      <c r="AA67" t="n">
        <v>164.2200504927659</v>
      </c>
      <c r="AB67" t="n">
        <v>224.6931179614108</v>
      </c>
      <c r="AC67" t="n">
        <v>203.2487221420101</v>
      </c>
      <c r="AD67" t="n">
        <v>164220.0504927659</v>
      </c>
      <c r="AE67" t="n">
        <v>224693.1179614108</v>
      </c>
      <c r="AF67" t="n">
        <v>3.957080125473178e-06</v>
      </c>
      <c r="AG67" t="n">
        <v>8</v>
      </c>
      <c r="AH67" t="n">
        <v>203248.7221420101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5.3887</v>
      </c>
      <c r="E68" t="n">
        <v>18.56</v>
      </c>
      <c r="F68" t="n">
        <v>15.59</v>
      </c>
      <c r="G68" t="n">
        <v>93.52</v>
      </c>
      <c r="H68" t="n">
        <v>1.35</v>
      </c>
      <c r="I68" t="n">
        <v>10</v>
      </c>
      <c r="J68" t="n">
        <v>231.05</v>
      </c>
      <c r="K68" t="n">
        <v>55.27</v>
      </c>
      <c r="L68" t="n">
        <v>17.5</v>
      </c>
      <c r="M68" t="n">
        <v>8</v>
      </c>
      <c r="N68" t="n">
        <v>53.28</v>
      </c>
      <c r="O68" t="n">
        <v>28730.85</v>
      </c>
      <c r="P68" t="n">
        <v>203.38</v>
      </c>
      <c r="Q68" t="n">
        <v>467.07</v>
      </c>
      <c r="R68" t="n">
        <v>58.24</v>
      </c>
      <c r="S68" t="n">
        <v>39.61</v>
      </c>
      <c r="T68" t="n">
        <v>4360.51</v>
      </c>
      <c r="U68" t="n">
        <v>0.68</v>
      </c>
      <c r="V68" t="n">
        <v>0.75</v>
      </c>
      <c r="W68" t="n">
        <v>2.63</v>
      </c>
      <c r="X68" t="n">
        <v>0.25</v>
      </c>
      <c r="Y68" t="n">
        <v>1</v>
      </c>
      <c r="Z68" t="n">
        <v>10</v>
      </c>
      <c r="AA68" t="n">
        <v>163.7854167571022</v>
      </c>
      <c r="AB68" t="n">
        <v>224.0984329095889</v>
      </c>
      <c r="AC68" t="n">
        <v>202.7107929968882</v>
      </c>
      <c r="AD68" t="n">
        <v>163785.4167571022</v>
      </c>
      <c r="AE68" t="n">
        <v>224098.4329095889</v>
      </c>
      <c r="AF68" t="n">
        <v>3.959284340408362e-06</v>
      </c>
      <c r="AG68" t="n">
        <v>8</v>
      </c>
      <c r="AH68" t="n">
        <v>202710.7929968882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5.3889</v>
      </c>
      <c r="E69" t="n">
        <v>18.56</v>
      </c>
      <c r="F69" t="n">
        <v>15.59</v>
      </c>
      <c r="G69" t="n">
        <v>93.52</v>
      </c>
      <c r="H69" t="n">
        <v>1.36</v>
      </c>
      <c r="I69" t="n">
        <v>10</v>
      </c>
      <c r="J69" t="n">
        <v>231.48</v>
      </c>
      <c r="K69" t="n">
        <v>55.27</v>
      </c>
      <c r="L69" t="n">
        <v>17.75</v>
      </c>
      <c r="M69" t="n">
        <v>8</v>
      </c>
      <c r="N69" t="n">
        <v>53.46</v>
      </c>
      <c r="O69" t="n">
        <v>28783.34</v>
      </c>
      <c r="P69" t="n">
        <v>202.29</v>
      </c>
      <c r="Q69" t="n">
        <v>467.07</v>
      </c>
      <c r="R69" t="n">
        <v>58.14</v>
      </c>
      <c r="S69" t="n">
        <v>39.61</v>
      </c>
      <c r="T69" t="n">
        <v>4308.75</v>
      </c>
      <c r="U69" t="n">
        <v>0.68</v>
      </c>
      <c r="V69" t="n">
        <v>0.75</v>
      </c>
      <c r="W69" t="n">
        <v>2.63</v>
      </c>
      <c r="X69" t="n">
        <v>0.25</v>
      </c>
      <c r="Y69" t="n">
        <v>1</v>
      </c>
      <c r="Z69" t="n">
        <v>10</v>
      </c>
      <c r="AA69" t="n">
        <v>163.2924727740633</v>
      </c>
      <c r="AB69" t="n">
        <v>223.4239652048417</v>
      </c>
      <c r="AC69" t="n">
        <v>202.1006955432604</v>
      </c>
      <c r="AD69" t="n">
        <v>163292.4727740633</v>
      </c>
      <c r="AE69" t="n">
        <v>223423.9652048417</v>
      </c>
      <c r="AF69" t="n">
        <v>3.959431288070707e-06</v>
      </c>
      <c r="AG69" t="n">
        <v>8</v>
      </c>
      <c r="AH69" t="n">
        <v>202100.6955432604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5.4088</v>
      </c>
      <c r="E70" t="n">
        <v>18.49</v>
      </c>
      <c r="F70" t="n">
        <v>15.56</v>
      </c>
      <c r="G70" t="n">
        <v>103.72</v>
      </c>
      <c r="H70" t="n">
        <v>1.38</v>
      </c>
      <c r="I70" t="n">
        <v>9</v>
      </c>
      <c r="J70" t="n">
        <v>231.91</v>
      </c>
      <c r="K70" t="n">
        <v>55.27</v>
      </c>
      <c r="L70" t="n">
        <v>18</v>
      </c>
      <c r="M70" t="n">
        <v>7</v>
      </c>
      <c r="N70" t="n">
        <v>53.63</v>
      </c>
      <c r="O70" t="n">
        <v>28835.89</v>
      </c>
      <c r="P70" t="n">
        <v>201.07</v>
      </c>
      <c r="Q70" t="n">
        <v>467.07</v>
      </c>
      <c r="R70" t="n">
        <v>57.3</v>
      </c>
      <c r="S70" t="n">
        <v>39.61</v>
      </c>
      <c r="T70" t="n">
        <v>3893.48</v>
      </c>
      <c r="U70" t="n">
        <v>0.6899999999999999</v>
      </c>
      <c r="V70" t="n">
        <v>0.75</v>
      </c>
      <c r="W70" t="n">
        <v>2.62</v>
      </c>
      <c r="X70" t="n">
        <v>0.23</v>
      </c>
      <c r="Y70" t="n">
        <v>1</v>
      </c>
      <c r="Z70" t="n">
        <v>10</v>
      </c>
      <c r="AA70" t="n">
        <v>162.3613353309928</v>
      </c>
      <c r="AB70" t="n">
        <v>222.1499418763485</v>
      </c>
      <c r="AC70" t="n">
        <v>200.9482632131352</v>
      </c>
      <c r="AD70" t="n">
        <v>162361.3353309928</v>
      </c>
      <c r="AE70" t="n">
        <v>222149.9418763485</v>
      </c>
      <c r="AF70" t="n">
        <v>3.974052580474094e-06</v>
      </c>
      <c r="AG70" t="n">
        <v>8</v>
      </c>
      <c r="AH70" t="n">
        <v>200948.2632131352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5.4096</v>
      </c>
      <c r="E71" t="n">
        <v>18.49</v>
      </c>
      <c r="F71" t="n">
        <v>15.56</v>
      </c>
      <c r="G71" t="n">
        <v>103.71</v>
      </c>
      <c r="H71" t="n">
        <v>1.4</v>
      </c>
      <c r="I71" t="n">
        <v>9</v>
      </c>
      <c r="J71" t="n">
        <v>232.33</v>
      </c>
      <c r="K71" t="n">
        <v>55.27</v>
      </c>
      <c r="L71" t="n">
        <v>18.25</v>
      </c>
      <c r="M71" t="n">
        <v>7</v>
      </c>
      <c r="N71" t="n">
        <v>53.81</v>
      </c>
      <c r="O71" t="n">
        <v>28888.51</v>
      </c>
      <c r="P71" t="n">
        <v>201.07</v>
      </c>
      <c r="Q71" t="n">
        <v>467.11</v>
      </c>
      <c r="R71" t="n">
        <v>57.31</v>
      </c>
      <c r="S71" t="n">
        <v>39.61</v>
      </c>
      <c r="T71" t="n">
        <v>3900.43</v>
      </c>
      <c r="U71" t="n">
        <v>0.6899999999999999</v>
      </c>
      <c r="V71" t="n">
        <v>0.75</v>
      </c>
      <c r="W71" t="n">
        <v>2.62</v>
      </c>
      <c r="X71" t="n">
        <v>0.22</v>
      </c>
      <c r="Y71" t="n">
        <v>1</v>
      </c>
      <c r="Z71" t="n">
        <v>10</v>
      </c>
      <c r="AA71" t="n">
        <v>162.3466840301546</v>
      </c>
      <c r="AB71" t="n">
        <v>222.1298953201718</v>
      </c>
      <c r="AC71" t="n">
        <v>200.9301298721446</v>
      </c>
      <c r="AD71" t="n">
        <v>162346.6840301546</v>
      </c>
      <c r="AE71" t="n">
        <v>222129.8953201718</v>
      </c>
      <c r="AF71" t="n">
        <v>3.974640371123476e-06</v>
      </c>
      <c r="AG71" t="n">
        <v>8</v>
      </c>
      <c r="AH71" t="n">
        <v>200930.1298721446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5.4087</v>
      </c>
      <c r="E72" t="n">
        <v>18.49</v>
      </c>
      <c r="F72" t="n">
        <v>15.56</v>
      </c>
      <c r="G72" t="n">
        <v>103.73</v>
      </c>
      <c r="H72" t="n">
        <v>1.41</v>
      </c>
      <c r="I72" t="n">
        <v>9</v>
      </c>
      <c r="J72" t="n">
        <v>232.76</v>
      </c>
      <c r="K72" t="n">
        <v>55.27</v>
      </c>
      <c r="L72" t="n">
        <v>18.5</v>
      </c>
      <c r="M72" t="n">
        <v>7</v>
      </c>
      <c r="N72" t="n">
        <v>53.99</v>
      </c>
      <c r="O72" t="n">
        <v>28941.18</v>
      </c>
      <c r="P72" t="n">
        <v>201.44</v>
      </c>
      <c r="Q72" t="n">
        <v>467.07</v>
      </c>
      <c r="R72" t="n">
        <v>57.3</v>
      </c>
      <c r="S72" t="n">
        <v>39.61</v>
      </c>
      <c r="T72" t="n">
        <v>3894.51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162.5286226759852</v>
      </c>
      <c r="AB72" t="n">
        <v>222.3788318019637</v>
      </c>
      <c r="AC72" t="n">
        <v>201.1553082054988</v>
      </c>
      <c r="AD72" t="n">
        <v>162528.6226759852</v>
      </c>
      <c r="AE72" t="n">
        <v>222378.8318019637</v>
      </c>
      <c r="AF72" t="n">
        <v>3.973979106642921e-06</v>
      </c>
      <c r="AG72" t="n">
        <v>8</v>
      </c>
      <c r="AH72" t="n">
        <v>201155.3082054988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5.411</v>
      </c>
      <c r="E73" t="n">
        <v>18.48</v>
      </c>
      <c r="F73" t="n">
        <v>15.55</v>
      </c>
      <c r="G73" t="n">
        <v>103.67</v>
      </c>
      <c r="H73" t="n">
        <v>1.43</v>
      </c>
      <c r="I73" t="n">
        <v>9</v>
      </c>
      <c r="J73" t="n">
        <v>233.19</v>
      </c>
      <c r="K73" t="n">
        <v>55.27</v>
      </c>
      <c r="L73" t="n">
        <v>18.75</v>
      </c>
      <c r="M73" t="n">
        <v>7</v>
      </c>
      <c r="N73" t="n">
        <v>54.17</v>
      </c>
      <c r="O73" t="n">
        <v>28993.92</v>
      </c>
      <c r="P73" t="n">
        <v>201.68</v>
      </c>
      <c r="Q73" t="n">
        <v>467.07</v>
      </c>
      <c r="R73" t="n">
        <v>57.08</v>
      </c>
      <c r="S73" t="n">
        <v>39.61</v>
      </c>
      <c r="T73" t="n">
        <v>3787.23</v>
      </c>
      <c r="U73" t="n">
        <v>0.6899999999999999</v>
      </c>
      <c r="V73" t="n">
        <v>0.75</v>
      </c>
      <c r="W73" t="n">
        <v>2.62</v>
      </c>
      <c r="X73" t="n">
        <v>0.22</v>
      </c>
      <c r="Y73" t="n">
        <v>1</v>
      </c>
      <c r="Z73" t="n">
        <v>10</v>
      </c>
      <c r="AA73" t="n">
        <v>162.5878325577499</v>
      </c>
      <c r="AB73" t="n">
        <v>222.4598453743498</v>
      </c>
      <c r="AC73" t="n">
        <v>201.2285899562397</v>
      </c>
      <c r="AD73" t="n">
        <v>162587.8325577499</v>
      </c>
      <c r="AE73" t="n">
        <v>222459.8453743498</v>
      </c>
      <c r="AF73" t="n">
        <v>3.975669004759895e-06</v>
      </c>
      <c r="AG73" t="n">
        <v>8</v>
      </c>
      <c r="AH73" t="n">
        <v>201228.5899562397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5.409</v>
      </c>
      <c r="E74" t="n">
        <v>18.49</v>
      </c>
      <c r="F74" t="n">
        <v>15.56</v>
      </c>
      <c r="G74" t="n">
        <v>103.72</v>
      </c>
      <c r="H74" t="n">
        <v>1.45</v>
      </c>
      <c r="I74" t="n">
        <v>9</v>
      </c>
      <c r="J74" t="n">
        <v>233.62</v>
      </c>
      <c r="K74" t="n">
        <v>55.27</v>
      </c>
      <c r="L74" t="n">
        <v>19</v>
      </c>
      <c r="M74" t="n">
        <v>7</v>
      </c>
      <c r="N74" t="n">
        <v>54.34</v>
      </c>
      <c r="O74" t="n">
        <v>29046.73</v>
      </c>
      <c r="P74" t="n">
        <v>201.81</v>
      </c>
      <c r="Q74" t="n">
        <v>467.07</v>
      </c>
      <c r="R74" t="n">
        <v>57.36</v>
      </c>
      <c r="S74" t="n">
        <v>39.61</v>
      </c>
      <c r="T74" t="n">
        <v>3927.65</v>
      </c>
      <c r="U74" t="n">
        <v>0.6899999999999999</v>
      </c>
      <c r="V74" t="n">
        <v>0.75</v>
      </c>
      <c r="W74" t="n">
        <v>2.62</v>
      </c>
      <c r="X74" t="n">
        <v>0.23</v>
      </c>
      <c r="Y74" t="n">
        <v>1</v>
      </c>
      <c r="Z74" t="n">
        <v>10</v>
      </c>
      <c r="AA74" t="n">
        <v>162.6885650013963</v>
      </c>
      <c r="AB74" t="n">
        <v>222.5976719477486</v>
      </c>
      <c r="AC74" t="n">
        <v>201.3532625549142</v>
      </c>
      <c r="AD74" t="n">
        <v>162688.5650013963</v>
      </c>
      <c r="AE74" t="n">
        <v>222597.6719477486</v>
      </c>
      <c r="AF74" t="n">
        <v>3.974199528136439e-06</v>
      </c>
      <c r="AG74" t="n">
        <v>8</v>
      </c>
      <c r="AH74" t="n">
        <v>201353.2625549142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5.4072</v>
      </c>
      <c r="E75" t="n">
        <v>18.49</v>
      </c>
      <c r="F75" t="n">
        <v>15.56</v>
      </c>
      <c r="G75" t="n">
        <v>103.76</v>
      </c>
      <c r="H75" t="n">
        <v>1.46</v>
      </c>
      <c r="I75" t="n">
        <v>9</v>
      </c>
      <c r="J75" t="n">
        <v>234.04</v>
      </c>
      <c r="K75" t="n">
        <v>55.27</v>
      </c>
      <c r="L75" t="n">
        <v>19.25</v>
      </c>
      <c r="M75" t="n">
        <v>7</v>
      </c>
      <c r="N75" t="n">
        <v>54.52</v>
      </c>
      <c r="O75" t="n">
        <v>29099.59</v>
      </c>
      <c r="P75" t="n">
        <v>201.47</v>
      </c>
      <c r="Q75" t="n">
        <v>467.07</v>
      </c>
      <c r="R75" t="n">
        <v>57.57</v>
      </c>
      <c r="S75" t="n">
        <v>39.61</v>
      </c>
      <c r="T75" t="n">
        <v>4031.03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  <c r="AA75" t="n">
        <v>162.5695715077241</v>
      </c>
      <c r="AB75" t="n">
        <v>222.4348598000838</v>
      </c>
      <c r="AC75" t="n">
        <v>201.2059889701142</v>
      </c>
      <c r="AD75" t="n">
        <v>162569.5715077241</v>
      </c>
      <c r="AE75" t="n">
        <v>222434.8598000839</v>
      </c>
      <c r="AF75" t="n">
        <v>3.972876999175329e-06</v>
      </c>
      <c r="AG75" t="n">
        <v>8</v>
      </c>
      <c r="AH75" t="n">
        <v>201205.9889701142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5.4082</v>
      </c>
      <c r="E76" t="n">
        <v>18.49</v>
      </c>
      <c r="F76" t="n">
        <v>15.56</v>
      </c>
      <c r="G76" t="n">
        <v>103.74</v>
      </c>
      <c r="H76" t="n">
        <v>1.48</v>
      </c>
      <c r="I76" t="n">
        <v>9</v>
      </c>
      <c r="J76" t="n">
        <v>234.47</v>
      </c>
      <c r="K76" t="n">
        <v>55.27</v>
      </c>
      <c r="L76" t="n">
        <v>19.5</v>
      </c>
      <c r="M76" t="n">
        <v>7</v>
      </c>
      <c r="N76" t="n">
        <v>54.7</v>
      </c>
      <c r="O76" t="n">
        <v>29152.52</v>
      </c>
      <c r="P76" t="n">
        <v>200.92</v>
      </c>
      <c r="Q76" t="n">
        <v>467.12</v>
      </c>
      <c r="R76" t="n">
        <v>57.37</v>
      </c>
      <c r="S76" t="n">
        <v>39.61</v>
      </c>
      <c r="T76" t="n">
        <v>3931.5</v>
      </c>
      <c r="U76" t="n">
        <v>0.6899999999999999</v>
      </c>
      <c r="V76" t="n">
        <v>0.75</v>
      </c>
      <c r="W76" t="n">
        <v>2.62</v>
      </c>
      <c r="X76" t="n">
        <v>0.23</v>
      </c>
      <c r="Y76" t="n">
        <v>1</v>
      </c>
      <c r="Z76" t="n">
        <v>10</v>
      </c>
      <c r="AA76" t="n">
        <v>162.3052438439849</v>
      </c>
      <c r="AB76" t="n">
        <v>222.0731950292425</v>
      </c>
      <c r="AC76" t="n">
        <v>200.8788409774022</v>
      </c>
      <c r="AD76" t="n">
        <v>162305.2438439849</v>
      </c>
      <c r="AE76" t="n">
        <v>222073.1950292425</v>
      </c>
      <c r="AF76" t="n">
        <v>3.973611737487057e-06</v>
      </c>
      <c r="AG76" t="n">
        <v>8</v>
      </c>
      <c r="AH76" t="n">
        <v>200878.8409774022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5.4049</v>
      </c>
      <c r="E77" t="n">
        <v>18.5</v>
      </c>
      <c r="F77" t="n">
        <v>15.57</v>
      </c>
      <c r="G77" t="n">
        <v>103.81</v>
      </c>
      <c r="H77" t="n">
        <v>1.49</v>
      </c>
      <c r="I77" t="n">
        <v>9</v>
      </c>
      <c r="J77" t="n">
        <v>234.9</v>
      </c>
      <c r="K77" t="n">
        <v>55.27</v>
      </c>
      <c r="L77" t="n">
        <v>19.75</v>
      </c>
      <c r="M77" t="n">
        <v>7</v>
      </c>
      <c r="N77" t="n">
        <v>54.88</v>
      </c>
      <c r="O77" t="n">
        <v>29205.51</v>
      </c>
      <c r="P77" t="n">
        <v>200.23</v>
      </c>
      <c r="Q77" t="n">
        <v>467.12</v>
      </c>
      <c r="R77" t="n">
        <v>57.88</v>
      </c>
      <c r="S77" t="n">
        <v>39.61</v>
      </c>
      <c r="T77" t="n">
        <v>4186.39</v>
      </c>
      <c r="U77" t="n">
        <v>0.68</v>
      </c>
      <c r="V77" t="n">
        <v>0.75</v>
      </c>
      <c r="W77" t="n">
        <v>2.62</v>
      </c>
      <c r="X77" t="n">
        <v>0.24</v>
      </c>
      <c r="Y77" t="n">
        <v>1</v>
      </c>
      <c r="Z77" t="n">
        <v>10</v>
      </c>
      <c r="AA77" t="n">
        <v>162.0628204596201</v>
      </c>
      <c r="AB77" t="n">
        <v>221.7415006597898</v>
      </c>
      <c r="AC77" t="n">
        <v>200.578803053034</v>
      </c>
      <c r="AD77" t="n">
        <v>162062.8204596201</v>
      </c>
      <c r="AE77" t="n">
        <v>221741.5006597898</v>
      </c>
      <c r="AF77" t="n">
        <v>3.971187101058355e-06</v>
      </c>
      <c r="AG77" t="n">
        <v>8</v>
      </c>
      <c r="AH77" t="n">
        <v>200578.803053034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5.405</v>
      </c>
      <c r="E78" t="n">
        <v>18.5</v>
      </c>
      <c r="F78" t="n">
        <v>15.57</v>
      </c>
      <c r="G78" t="n">
        <v>103.81</v>
      </c>
      <c r="H78" t="n">
        <v>1.51</v>
      </c>
      <c r="I78" t="n">
        <v>9</v>
      </c>
      <c r="J78" t="n">
        <v>235.33</v>
      </c>
      <c r="K78" t="n">
        <v>55.27</v>
      </c>
      <c r="L78" t="n">
        <v>20</v>
      </c>
      <c r="M78" t="n">
        <v>7</v>
      </c>
      <c r="N78" t="n">
        <v>55.06</v>
      </c>
      <c r="O78" t="n">
        <v>29258.57</v>
      </c>
      <c r="P78" t="n">
        <v>199.75</v>
      </c>
      <c r="Q78" t="n">
        <v>467.07</v>
      </c>
      <c r="R78" t="n">
        <v>57.72</v>
      </c>
      <c r="S78" t="n">
        <v>39.61</v>
      </c>
      <c r="T78" t="n">
        <v>4106.48</v>
      </c>
      <c r="U78" t="n">
        <v>0.6899999999999999</v>
      </c>
      <c r="V78" t="n">
        <v>0.75</v>
      </c>
      <c r="W78" t="n">
        <v>2.62</v>
      </c>
      <c r="X78" t="n">
        <v>0.24</v>
      </c>
      <c r="Y78" t="n">
        <v>1</v>
      </c>
      <c r="Z78" t="n">
        <v>10</v>
      </c>
      <c r="AA78" t="n">
        <v>161.8462009371241</v>
      </c>
      <c r="AB78" t="n">
        <v>221.4451122725321</v>
      </c>
      <c r="AC78" t="n">
        <v>200.3107015574724</v>
      </c>
      <c r="AD78" t="n">
        <v>161846.2009371241</v>
      </c>
      <c r="AE78" t="n">
        <v>221445.1122725321</v>
      </c>
      <c r="AF78" t="n">
        <v>3.971260574889528e-06</v>
      </c>
      <c r="AG78" t="n">
        <v>8</v>
      </c>
      <c r="AH78" t="n">
        <v>200310.7015574723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5.4327</v>
      </c>
      <c r="E79" t="n">
        <v>18.41</v>
      </c>
      <c r="F79" t="n">
        <v>15.52</v>
      </c>
      <c r="G79" t="n">
        <v>116.38</v>
      </c>
      <c r="H79" t="n">
        <v>1.53</v>
      </c>
      <c r="I79" t="n">
        <v>8</v>
      </c>
      <c r="J79" t="n">
        <v>235.76</v>
      </c>
      <c r="K79" t="n">
        <v>55.27</v>
      </c>
      <c r="L79" t="n">
        <v>20.25</v>
      </c>
      <c r="M79" t="n">
        <v>6</v>
      </c>
      <c r="N79" t="n">
        <v>55.24</v>
      </c>
      <c r="O79" t="n">
        <v>29311.69</v>
      </c>
      <c r="P79" t="n">
        <v>197.87</v>
      </c>
      <c r="Q79" t="n">
        <v>467.07</v>
      </c>
      <c r="R79" t="n">
        <v>55.94</v>
      </c>
      <c r="S79" t="n">
        <v>39.61</v>
      </c>
      <c r="T79" t="n">
        <v>3221.41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160.4773993840613</v>
      </c>
      <c r="AB79" t="n">
        <v>219.57225760037</v>
      </c>
      <c r="AC79" t="n">
        <v>198.6165895066527</v>
      </c>
      <c r="AD79" t="n">
        <v>160477.3993840613</v>
      </c>
      <c r="AE79" t="n">
        <v>219572.25760037</v>
      </c>
      <c r="AF79" t="n">
        <v>3.991612826124392e-06</v>
      </c>
      <c r="AG79" t="n">
        <v>8</v>
      </c>
      <c r="AH79" t="n">
        <v>198616.5895066527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5.4297</v>
      </c>
      <c r="E80" t="n">
        <v>18.42</v>
      </c>
      <c r="F80" t="n">
        <v>15.53</v>
      </c>
      <c r="G80" t="n">
        <v>116.46</v>
      </c>
      <c r="H80" t="n">
        <v>1.54</v>
      </c>
      <c r="I80" t="n">
        <v>8</v>
      </c>
      <c r="J80" t="n">
        <v>236.2</v>
      </c>
      <c r="K80" t="n">
        <v>55.27</v>
      </c>
      <c r="L80" t="n">
        <v>20.5</v>
      </c>
      <c r="M80" t="n">
        <v>6</v>
      </c>
      <c r="N80" t="n">
        <v>55.42</v>
      </c>
      <c r="O80" t="n">
        <v>29364.87</v>
      </c>
      <c r="P80" t="n">
        <v>198.01</v>
      </c>
      <c r="Q80" t="n">
        <v>467.13</v>
      </c>
      <c r="R80" t="n">
        <v>56.28</v>
      </c>
      <c r="S80" t="n">
        <v>39.61</v>
      </c>
      <c r="T80" t="n">
        <v>3391.97</v>
      </c>
      <c r="U80" t="n">
        <v>0.7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  <c r="AA80" t="n">
        <v>160.5993242720251</v>
      </c>
      <c r="AB80" t="n">
        <v>219.7390806110285</v>
      </c>
      <c r="AC80" t="n">
        <v>198.7674911633115</v>
      </c>
      <c r="AD80" t="n">
        <v>160599.3242720251</v>
      </c>
      <c r="AE80" t="n">
        <v>219739.0806110285</v>
      </c>
      <c r="AF80" t="n">
        <v>3.989408611189208e-06</v>
      </c>
      <c r="AG80" t="n">
        <v>8</v>
      </c>
      <c r="AH80" t="n">
        <v>198767.4911633116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5.4301</v>
      </c>
      <c r="E81" t="n">
        <v>18.42</v>
      </c>
      <c r="F81" t="n">
        <v>15.53</v>
      </c>
      <c r="G81" t="n">
        <v>116.45</v>
      </c>
      <c r="H81" t="n">
        <v>1.56</v>
      </c>
      <c r="I81" t="n">
        <v>8</v>
      </c>
      <c r="J81" t="n">
        <v>236.63</v>
      </c>
      <c r="K81" t="n">
        <v>55.27</v>
      </c>
      <c r="L81" t="n">
        <v>20.75</v>
      </c>
      <c r="M81" t="n">
        <v>6</v>
      </c>
      <c r="N81" t="n">
        <v>55.6</v>
      </c>
      <c r="O81" t="n">
        <v>29418.12</v>
      </c>
      <c r="P81" t="n">
        <v>197.85</v>
      </c>
      <c r="Q81" t="n">
        <v>467.07</v>
      </c>
      <c r="R81" t="n">
        <v>56.23</v>
      </c>
      <c r="S81" t="n">
        <v>39.61</v>
      </c>
      <c r="T81" t="n">
        <v>3366.58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  <c r="AA81" t="n">
        <v>160.5208896659589</v>
      </c>
      <c r="AB81" t="n">
        <v>219.631762922718</v>
      </c>
      <c r="AC81" t="n">
        <v>198.6704157245521</v>
      </c>
      <c r="AD81" t="n">
        <v>160520.8896659588</v>
      </c>
      <c r="AE81" t="n">
        <v>219631.762922718</v>
      </c>
      <c r="AF81" t="n">
        <v>3.989702506513899e-06</v>
      </c>
      <c r="AG81" t="n">
        <v>8</v>
      </c>
      <c r="AH81" t="n">
        <v>198670.4157245521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5.428</v>
      </c>
      <c r="E82" t="n">
        <v>18.42</v>
      </c>
      <c r="F82" t="n">
        <v>15.53</v>
      </c>
      <c r="G82" t="n">
        <v>116.5</v>
      </c>
      <c r="H82" t="n">
        <v>1.58</v>
      </c>
      <c r="I82" t="n">
        <v>8</v>
      </c>
      <c r="J82" t="n">
        <v>237.06</v>
      </c>
      <c r="K82" t="n">
        <v>55.27</v>
      </c>
      <c r="L82" t="n">
        <v>21</v>
      </c>
      <c r="M82" t="n">
        <v>6</v>
      </c>
      <c r="N82" t="n">
        <v>55.79</v>
      </c>
      <c r="O82" t="n">
        <v>29471.44</v>
      </c>
      <c r="P82" t="n">
        <v>198.09</v>
      </c>
      <c r="Q82" t="n">
        <v>467.09</v>
      </c>
      <c r="R82" t="n">
        <v>56.45</v>
      </c>
      <c r="S82" t="n">
        <v>39.61</v>
      </c>
      <c r="T82" t="n">
        <v>3475.83</v>
      </c>
      <c r="U82" t="n">
        <v>0.7</v>
      </c>
      <c r="V82" t="n">
        <v>0.75</v>
      </c>
      <c r="W82" t="n">
        <v>2.62</v>
      </c>
      <c r="X82" t="n">
        <v>0.2</v>
      </c>
      <c r="Y82" t="n">
        <v>1</v>
      </c>
      <c r="Z82" t="n">
        <v>10</v>
      </c>
      <c r="AA82" t="n">
        <v>160.6654478912245</v>
      </c>
      <c r="AB82" t="n">
        <v>219.8295538639852</v>
      </c>
      <c r="AC82" t="n">
        <v>198.8493297759861</v>
      </c>
      <c r="AD82" t="n">
        <v>160665.4478912245</v>
      </c>
      <c r="AE82" t="n">
        <v>219829.5538639852</v>
      </c>
      <c r="AF82" t="n">
        <v>3.98815955605927e-06</v>
      </c>
      <c r="AG82" t="n">
        <v>8</v>
      </c>
      <c r="AH82" t="n">
        <v>198849.3297759861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5.431</v>
      </c>
      <c r="E83" t="n">
        <v>18.41</v>
      </c>
      <c r="F83" t="n">
        <v>15.52</v>
      </c>
      <c r="G83" t="n">
        <v>116.43</v>
      </c>
      <c r="H83" t="n">
        <v>1.59</v>
      </c>
      <c r="I83" t="n">
        <v>8</v>
      </c>
      <c r="J83" t="n">
        <v>237.49</v>
      </c>
      <c r="K83" t="n">
        <v>55.27</v>
      </c>
      <c r="L83" t="n">
        <v>21.25</v>
      </c>
      <c r="M83" t="n">
        <v>6</v>
      </c>
      <c r="N83" t="n">
        <v>55.97</v>
      </c>
      <c r="O83" t="n">
        <v>29524.81</v>
      </c>
      <c r="P83" t="n">
        <v>198.01</v>
      </c>
      <c r="Q83" t="n">
        <v>467.07</v>
      </c>
      <c r="R83" t="n">
        <v>56.07</v>
      </c>
      <c r="S83" t="n">
        <v>39.61</v>
      </c>
      <c r="T83" t="n">
        <v>3286.92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160.5701687870853</v>
      </c>
      <c r="AB83" t="n">
        <v>219.6991887902846</v>
      </c>
      <c r="AC83" t="n">
        <v>198.7314065619509</v>
      </c>
      <c r="AD83" t="n">
        <v>160570.1687870853</v>
      </c>
      <c r="AE83" t="n">
        <v>219699.1887902846</v>
      </c>
      <c r="AF83" t="n">
        <v>3.990363770994454e-06</v>
      </c>
      <c r="AG83" t="n">
        <v>8</v>
      </c>
      <c r="AH83" t="n">
        <v>198731.4065619509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5.4299</v>
      </c>
      <c r="E84" t="n">
        <v>18.42</v>
      </c>
      <c r="F84" t="n">
        <v>15.53</v>
      </c>
      <c r="G84" t="n">
        <v>116.46</v>
      </c>
      <c r="H84" t="n">
        <v>1.61</v>
      </c>
      <c r="I84" t="n">
        <v>8</v>
      </c>
      <c r="J84" t="n">
        <v>237.93</v>
      </c>
      <c r="K84" t="n">
        <v>55.27</v>
      </c>
      <c r="L84" t="n">
        <v>21.5</v>
      </c>
      <c r="M84" t="n">
        <v>6</v>
      </c>
      <c r="N84" t="n">
        <v>56.15</v>
      </c>
      <c r="O84" t="n">
        <v>29578.26</v>
      </c>
      <c r="P84" t="n">
        <v>198.1</v>
      </c>
      <c r="Q84" t="n">
        <v>467.08</v>
      </c>
      <c r="R84" t="n">
        <v>56.23</v>
      </c>
      <c r="S84" t="n">
        <v>39.61</v>
      </c>
      <c r="T84" t="n">
        <v>3364.58</v>
      </c>
      <c r="U84" t="n">
        <v>0.7</v>
      </c>
      <c r="V84" t="n">
        <v>0.75</v>
      </c>
      <c r="W84" t="n">
        <v>2.62</v>
      </c>
      <c r="X84" t="n">
        <v>0.19</v>
      </c>
      <c r="Y84" t="n">
        <v>1</v>
      </c>
      <c r="Z84" t="n">
        <v>10</v>
      </c>
      <c r="AA84" t="n">
        <v>160.6358288716746</v>
      </c>
      <c r="AB84" t="n">
        <v>219.789027814738</v>
      </c>
      <c r="AC84" t="n">
        <v>198.8126714760005</v>
      </c>
      <c r="AD84" t="n">
        <v>160635.8288716746</v>
      </c>
      <c r="AE84" t="n">
        <v>219789.027814738</v>
      </c>
      <c r="AF84" t="n">
        <v>3.989555558851553e-06</v>
      </c>
      <c r="AG84" t="n">
        <v>8</v>
      </c>
      <c r="AH84" t="n">
        <v>198812.6714760005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5.4277</v>
      </c>
      <c r="E85" t="n">
        <v>18.42</v>
      </c>
      <c r="F85" t="n">
        <v>15.54</v>
      </c>
      <c r="G85" t="n">
        <v>116.51</v>
      </c>
      <c r="H85" t="n">
        <v>1.62</v>
      </c>
      <c r="I85" t="n">
        <v>8</v>
      </c>
      <c r="J85" t="n">
        <v>238.36</v>
      </c>
      <c r="K85" t="n">
        <v>55.27</v>
      </c>
      <c r="L85" t="n">
        <v>21.75</v>
      </c>
      <c r="M85" t="n">
        <v>6</v>
      </c>
      <c r="N85" t="n">
        <v>56.34</v>
      </c>
      <c r="O85" t="n">
        <v>29631.77</v>
      </c>
      <c r="P85" t="n">
        <v>197.49</v>
      </c>
      <c r="Q85" t="n">
        <v>467.07</v>
      </c>
      <c r="R85" t="n">
        <v>56.53</v>
      </c>
      <c r="S85" t="n">
        <v>39.61</v>
      </c>
      <c r="T85" t="n">
        <v>3516.53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160.4093291373133</v>
      </c>
      <c r="AB85" t="n">
        <v>219.479120885722</v>
      </c>
      <c r="AC85" t="n">
        <v>198.5323416293326</v>
      </c>
      <c r="AD85" t="n">
        <v>160409.3291373133</v>
      </c>
      <c r="AE85" t="n">
        <v>219479.120885722</v>
      </c>
      <c r="AF85" t="n">
        <v>3.987939134565751e-06</v>
      </c>
      <c r="AG85" t="n">
        <v>8</v>
      </c>
      <c r="AH85" t="n">
        <v>198532.3416293326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5.4293</v>
      </c>
      <c r="E86" t="n">
        <v>18.42</v>
      </c>
      <c r="F86" t="n">
        <v>15.53</v>
      </c>
      <c r="G86" t="n">
        <v>116.47</v>
      </c>
      <c r="H86" t="n">
        <v>1.64</v>
      </c>
      <c r="I86" t="n">
        <v>8</v>
      </c>
      <c r="J86" t="n">
        <v>238.79</v>
      </c>
      <c r="K86" t="n">
        <v>55.27</v>
      </c>
      <c r="L86" t="n">
        <v>22</v>
      </c>
      <c r="M86" t="n">
        <v>6</v>
      </c>
      <c r="N86" t="n">
        <v>56.52</v>
      </c>
      <c r="O86" t="n">
        <v>29685.34</v>
      </c>
      <c r="P86" t="n">
        <v>196.61</v>
      </c>
      <c r="Q86" t="n">
        <v>467.07</v>
      </c>
      <c r="R86" t="n">
        <v>56.37</v>
      </c>
      <c r="S86" t="n">
        <v>39.61</v>
      </c>
      <c r="T86" t="n">
        <v>3437.99</v>
      </c>
      <c r="U86" t="n">
        <v>0.7</v>
      </c>
      <c r="V86" t="n">
        <v>0.75</v>
      </c>
      <c r="W86" t="n">
        <v>2.62</v>
      </c>
      <c r="X86" t="n">
        <v>0.2</v>
      </c>
      <c r="Y86" t="n">
        <v>1</v>
      </c>
      <c r="Z86" t="n">
        <v>10</v>
      </c>
      <c r="AA86" t="n">
        <v>159.9828205756572</v>
      </c>
      <c r="AB86" t="n">
        <v>218.8955530554348</v>
      </c>
      <c r="AC86" t="n">
        <v>198.0044686937251</v>
      </c>
      <c r="AD86" t="n">
        <v>159982.8205756572</v>
      </c>
      <c r="AE86" t="n">
        <v>218895.5530554348</v>
      </c>
      <c r="AF86" t="n">
        <v>3.989114715864516e-06</v>
      </c>
      <c r="AG86" t="n">
        <v>8</v>
      </c>
      <c r="AH86" t="n">
        <v>198004.4686937251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15.54</v>
      </c>
      <c r="G87" t="n">
        <v>116.56</v>
      </c>
      <c r="H87" t="n">
        <v>1.65</v>
      </c>
      <c r="I87" t="n">
        <v>8</v>
      </c>
      <c r="J87" t="n">
        <v>239.23</v>
      </c>
      <c r="K87" t="n">
        <v>55.27</v>
      </c>
      <c r="L87" t="n">
        <v>22.25</v>
      </c>
      <c r="M87" t="n">
        <v>6</v>
      </c>
      <c r="N87" t="n">
        <v>56.71</v>
      </c>
      <c r="O87" t="n">
        <v>29738.98</v>
      </c>
      <c r="P87" t="n">
        <v>195.97</v>
      </c>
      <c r="Q87" t="n">
        <v>467.07</v>
      </c>
      <c r="R87" t="n">
        <v>56.69</v>
      </c>
      <c r="S87" t="n">
        <v>39.61</v>
      </c>
      <c r="T87" t="n">
        <v>3596.71</v>
      </c>
      <c r="U87" t="n">
        <v>0.7</v>
      </c>
      <c r="V87" t="n">
        <v>0.75</v>
      </c>
      <c r="W87" t="n">
        <v>2.62</v>
      </c>
      <c r="X87" t="n">
        <v>0.21</v>
      </c>
      <c r="Y87" t="n">
        <v>1</v>
      </c>
      <c r="Z87" t="n">
        <v>10</v>
      </c>
      <c r="AA87" t="n">
        <v>159.7693274501532</v>
      </c>
      <c r="AB87" t="n">
        <v>218.6034423424684</v>
      </c>
      <c r="AC87" t="n">
        <v>197.7402366172242</v>
      </c>
      <c r="AD87" t="n">
        <v>159769.3274501532</v>
      </c>
      <c r="AE87" t="n">
        <v>218603.4423424684</v>
      </c>
      <c r="AF87" t="n">
        <v>3.986396184111123e-06</v>
      </c>
      <c r="AG87" t="n">
        <v>8</v>
      </c>
      <c r="AH87" t="n">
        <v>197740.2366172242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5.43</v>
      </c>
      <c r="E88" t="n">
        <v>18.42</v>
      </c>
      <c r="F88" t="n">
        <v>15.53</v>
      </c>
      <c r="G88" t="n">
        <v>116.45</v>
      </c>
      <c r="H88" t="n">
        <v>1.67</v>
      </c>
      <c r="I88" t="n">
        <v>8</v>
      </c>
      <c r="J88" t="n">
        <v>239.66</v>
      </c>
      <c r="K88" t="n">
        <v>55.27</v>
      </c>
      <c r="L88" t="n">
        <v>22.5</v>
      </c>
      <c r="M88" t="n">
        <v>6</v>
      </c>
      <c r="N88" t="n">
        <v>56.89</v>
      </c>
      <c r="O88" t="n">
        <v>29792.69</v>
      </c>
      <c r="P88" t="n">
        <v>195.79</v>
      </c>
      <c r="Q88" t="n">
        <v>467.07</v>
      </c>
      <c r="R88" t="n">
        <v>56.41</v>
      </c>
      <c r="S88" t="n">
        <v>39.61</v>
      </c>
      <c r="T88" t="n">
        <v>3456.92</v>
      </c>
      <c r="U88" t="n">
        <v>0.7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159.6051084073913</v>
      </c>
      <c r="AB88" t="n">
        <v>218.3787506033287</v>
      </c>
      <c r="AC88" t="n">
        <v>197.5369891423111</v>
      </c>
      <c r="AD88" t="n">
        <v>159605.1084073913</v>
      </c>
      <c r="AE88" t="n">
        <v>218378.7506033288</v>
      </c>
      <c r="AF88" t="n">
        <v>3.989629032682726e-06</v>
      </c>
      <c r="AG88" t="n">
        <v>8</v>
      </c>
      <c r="AH88" t="n">
        <v>197536.9891423112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5.4295</v>
      </c>
      <c r="E89" t="n">
        <v>18.42</v>
      </c>
      <c r="F89" t="n">
        <v>15.53</v>
      </c>
      <c r="G89" t="n">
        <v>116.46</v>
      </c>
      <c r="H89" t="n">
        <v>1.69</v>
      </c>
      <c r="I89" t="n">
        <v>8</v>
      </c>
      <c r="J89" t="n">
        <v>240.1</v>
      </c>
      <c r="K89" t="n">
        <v>55.27</v>
      </c>
      <c r="L89" t="n">
        <v>22.75</v>
      </c>
      <c r="M89" t="n">
        <v>6</v>
      </c>
      <c r="N89" t="n">
        <v>57.08</v>
      </c>
      <c r="O89" t="n">
        <v>29846.46</v>
      </c>
      <c r="P89" t="n">
        <v>195.06</v>
      </c>
      <c r="Q89" t="n">
        <v>467.07</v>
      </c>
      <c r="R89" t="n">
        <v>56.39</v>
      </c>
      <c r="S89" t="n">
        <v>39.61</v>
      </c>
      <c r="T89" t="n">
        <v>3446.92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159.2887891718679</v>
      </c>
      <c r="AB89" t="n">
        <v>217.9459486702661</v>
      </c>
      <c r="AC89" t="n">
        <v>197.1454932182985</v>
      </c>
      <c r="AD89" t="n">
        <v>159288.7891718679</v>
      </c>
      <c r="AE89" t="n">
        <v>217945.9486702661</v>
      </c>
      <c r="AF89" t="n">
        <v>3.989261663526863e-06</v>
      </c>
      <c r="AG89" t="n">
        <v>8</v>
      </c>
      <c r="AH89" t="n">
        <v>197145.4932182985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5.4217</v>
      </c>
      <c r="E90" t="n">
        <v>18.44</v>
      </c>
      <c r="F90" t="n">
        <v>15.56</v>
      </c>
      <c r="G90" t="n">
        <v>116.66</v>
      </c>
      <c r="H90" t="n">
        <v>1.7</v>
      </c>
      <c r="I90" t="n">
        <v>8</v>
      </c>
      <c r="J90" t="n">
        <v>240.54</v>
      </c>
      <c r="K90" t="n">
        <v>55.27</v>
      </c>
      <c r="L90" t="n">
        <v>23</v>
      </c>
      <c r="M90" t="n">
        <v>6</v>
      </c>
      <c r="N90" t="n">
        <v>57.26</v>
      </c>
      <c r="O90" t="n">
        <v>29900.43</v>
      </c>
      <c r="P90" t="n">
        <v>194.09</v>
      </c>
      <c r="Q90" t="n">
        <v>467.07</v>
      </c>
      <c r="R90" t="n">
        <v>57.12</v>
      </c>
      <c r="S90" t="n">
        <v>39.61</v>
      </c>
      <c r="T90" t="n">
        <v>3812.29</v>
      </c>
      <c r="U90" t="n">
        <v>0.6899999999999999</v>
      </c>
      <c r="V90" t="n">
        <v>0.75</v>
      </c>
      <c r="W90" t="n">
        <v>2.63</v>
      </c>
      <c r="X90" t="n">
        <v>0.22</v>
      </c>
      <c r="Y90" t="n">
        <v>1</v>
      </c>
      <c r="Z90" t="n">
        <v>10</v>
      </c>
      <c r="AA90" t="n">
        <v>159.0117964703605</v>
      </c>
      <c r="AB90" t="n">
        <v>217.5669550360084</v>
      </c>
      <c r="AC90" t="n">
        <v>196.8026702045733</v>
      </c>
      <c r="AD90" t="n">
        <v>159011.7964703605</v>
      </c>
      <c r="AE90" t="n">
        <v>217566.9550360084</v>
      </c>
      <c r="AF90" t="n">
        <v>3.983530704695385e-06</v>
      </c>
      <c r="AG90" t="n">
        <v>8</v>
      </c>
      <c r="AH90" t="n">
        <v>196802.6702045733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5.4455</v>
      </c>
      <c r="E91" t="n">
        <v>18.36</v>
      </c>
      <c r="F91" t="n">
        <v>15.52</v>
      </c>
      <c r="G91" t="n">
        <v>132.99</v>
      </c>
      <c r="H91" t="n">
        <v>1.72</v>
      </c>
      <c r="I91" t="n">
        <v>7</v>
      </c>
      <c r="J91" t="n">
        <v>240.97</v>
      </c>
      <c r="K91" t="n">
        <v>55.27</v>
      </c>
      <c r="L91" t="n">
        <v>23.25</v>
      </c>
      <c r="M91" t="n">
        <v>5</v>
      </c>
      <c r="N91" t="n">
        <v>57.45</v>
      </c>
      <c r="O91" t="n">
        <v>29954.34</v>
      </c>
      <c r="P91" t="n">
        <v>193.59</v>
      </c>
      <c r="Q91" t="n">
        <v>467.08</v>
      </c>
      <c r="R91" t="n">
        <v>55.91</v>
      </c>
      <c r="S91" t="n">
        <v>39.61</v>
      </c>
      <c r="T91" t="n">
        <v>3210.23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158.3479671977437</v>
      </c>
      <c r="AB91" t="n">
        <v>216.6586745391338</v>
      </c>
      <c r="AC91" t="n">
        <v>195.9810747235406</v>
      </c>
      <c r="AD91" t="n">
        <v>158347.9671977437</v>
      </c>
      <c r="AE91" t="n">
        <v>216658.6745391338</v>
      </c>
      <c r="AF91" t="n">
        <v>4.00101747651451e-06</v>
      </c>
      <c r="AG91" t="n">
        <v>8</v>
      </c>
      <c r="AH91" t="n">
        <v>195981.0747235406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5.4458</v>
      </c>
      <c r="E92" t="n">
        <v>18.36</v>
      </c>
      <c r="F92" t="n">
        <v>15.51</v>
      </c>
      <c r="G92" t="n">
        <v>132.98</v>
      </c>
      <c r="H92" t="n">
        <v>1.73</v>
      </c>
      <c r="I92" t="n">
        <v>7</v>
      </c>
      <c r="J92" t="n">
        <v>241.41</v>
      </c>
      <c r="K92" t="n">
        <v>55.27</v>
      </c>
      <c r="L92" t="n">
        <v>23.5</v>
      </c>
      <c r="M92" t="n">
        <v>5</v>
      </c>
      <c r="N92" t="n">
        <v>57.64</v>
      </c>
      <c r="O92" t="n">
        <v>30008.32</v>
      </c>
      <c r="P92" t="n">
        <v>193.99</v>
      </c>
      <c r="Q92" t="n">
        <v>467.07</v>
      </c>
      <c r="R92" t="n">
        <v>55.97</v>
      </c>
      <c r="S92" t="n">
        <v>39.61</v>
      </c>
      <c r="T92" t="n">
        <v>3240.79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  <c r="AA92" t="n">
        <v>158.5145361783188</v>
      </c>
      <c r="AB92" t="n">
        <v>216.8865815668614</v>
      </c>
      <c r="AC92" t="n">
        <v>196.1872306244113</v>
      </c>
      <c r="AD92" t="n">
        <v>158514.5361783188</v>
      </c>
      <c r="AE92" t="n">
        <v>216886.5815668614</v>
      </c>
      <c r="AF92" t="n">
        <v>4.001237898008028e-06</v>
      </c>
      <c r="AG92" t="n">
        <v>8</v>
      </c>
      <c r="AH92" t="n">
        <v>196187.2306244113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5.4453</v>
      </c>
      <c r="E93" t="n">
        <v>18.36</v>
      </c>
      <c r="F93" t="n">
        <v>15.52</v>
      </c>
      <c r="G93" t="n">
        <v>132.99</v>
      </c>
      <c r="H93" t="n">
        <v>1.75</v>
      </c>
      <c r="I93" t="n">
        <v>7</v>
      </c>
      <c r="J93" t="n">
        <v>241.85</v>
      </c>
      <c r="K93" t="n">
        <v>55.27</v>
      </c>
      <c r="L93" t="n">
        <v>23.75</v>
      </c>
      <c r="M93" t="n">
        <v>5</v>
      </c>
      <c r="N93" t="n">
        <v>57.83</v>
      </c>
      <c r="O93" t="n">
        <v>30062.36</v>
      </c>
      <c r="P93" t="n">
        <v>194.47</v>
      </c>
      <c r="Q93" t="n">
        <v>467.08</v>
      </c>
      <c r="R93" t="n">
        <v>55.9</v>
      </c>
      <c r="S93" t="n">
        <v>39.61</v>
      </c>
      <c r="T93" t="n">
        <v>3207.43</v>
      </c>
      <c r="U93" t="n">
        <v>0.71</v>
      </c>
      <c r="V93" t="n">
        <v>0.75</v>
      </c>
      <c r="W93" t="n">
        <v>2.62</v>
      </c>
      <c r="X93" t="n">
        <v>0.18</v>
      </c>
      <c r="Y93" t="n">
        <v>1</v>
      </c>
      <c r="Z93" t="n">
        <v>10</v>
      </c>
      <c r="AA93" t="n">
        <v>158.7423297135594</v>
      </c>
      <c r="AB93" t="n">
        <v>217.1982587313189</v>
      </c>
      <c r="AC93" t="n">
        <v>196.4691617577348</v>
      </c>
      <c r="AD93" t="n">
        <v>158742.3297135594</v>
      </c>
      <c r="AE93" t="n">
        <v>217198.2587313189</v>
      </c>
      <c r="AF93" t="n">
        <v>4.000870528852163e-06</v>
      </c>
      <c r="AG93" t="n">
        <v>8</v>
      </c>
      <c r="AH93" t="n">
        <v>196469.1617577347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5.4462</v>
      </c>
      <c r="E94" t="n">
        <v>18.36</v>
      </c>
      <c r="F94" t="n">
        <v>15.51</v>
      </c>
      <c r="G94" t="n">
        <v>132.97</v>
      </c>
      <c r="H94" t="n">
        <v>1.76</v>
      </c>
      <c r="I94" t="n">
        <v>7</v>
      </c>
      <c r="J94" t="n">
        <v>242.29</v>
      </c>
      <c r="K94" t="n">
        <v>55.27</v>
      </c>
      <c r="L94" t="n">
        <v>24</v>
      </c>
      <c r="M94" t="n">
        <v>5</v>
      </c>
      <c r="N94" t="n">
        <v>58.02</v>
      </c>
      <c r="O94" t="n">
        <v>30116.47</v>
      </c>
      <c r="P94" t="n">
        <v>194.21</v>
      </c>
      <c r="Q94" t="n">
        <v>467.07</v>
      </c>
      <c r="R94" t="n">
        <v>55.79</v>
      </c>
      <c r="S94" t="n">
        <v>39.61</v>
      </c>
      <c r="T94" t="n">
        <v>3149.32</v>
      </c>
      <c r="U94" t="n">
        <v>0.71</v>
      </c>
      <c r="V94" t="n">
        <v>0.75</v>
      </c>
      <c r="W94" t="n">
        <v>2.62</v>
      </c>
      <c r="X94" t="n">
        <v>0.18</v>
      </c>
      <c r="Y94" t="n">
        <v>1</v>
      </c>
      <c r="Z94" t="n">
        <v>10</v>
      </c>
      <c r="AA94" t="n">
        <v>158.60524391887</v>
      </c>
      <c r="AB94" t="n">
        <v>217.0106918992265</v>
      </c>
      <c r="AC94" t="n">
        <v>196.2994960408455</v>
      </c>
      <c r="AD94" t="n">
        <v>158605.24391887</v>
      </c>
      <c r="AE94" t="n">
        <v>217010.6918992265</v>
      </c>
      <c r="AF94" t="n">
        <v>4.001531793332719e-06</v>
      </c>
      <c r="AG94" t="n">
        <v>8</v>
      </c>
      <c r="AH94" t="n">
        <v>196299.4960408455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5.4463</v>
      </c>
      <c r="E95" t="n">
        <v>18.36</v>
      </c>
      <c r="F95" t="n">
        <v>15.51</v>
      </c>
      <c r="G95" t="n">
        <v>132.96</v>
      </c>
      <c r="H95" t="n">
        <v>1.78</v>
      </c>
      <c r="I95" t="n">
        <v>7</v>
      </c>
      <c r="J95" t="n">
        <v>242.73</v>
      </c>
      <c r="K95" t="n">
        <v>55.27</v>
      </c>
      <c r="L95" t="n">
        <v>24.25</v>
      </c>
      <c r="M95" t="n">
        <v>5</v>
      </c>
      <c r="N95" t="n">
        <v>58.21</v>
      </c>
      <c r="O95" t="n">
        <v>30170.65</v>
      </c>
      <c r="P95" t="n">
        <v>194.92</v>
      </c>
      <c r="Q95" t="n">
        <v>467.07</v>
      </c>
      <c r="R95" t="n">
        <v>55.87</v>
      </c>
      <c r="S95" t="n">
        <v>39.61</v>
      </c>
      <c r="T95" t="n">
        <v>3190.27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158.918797828574</v>
      </c>
      <c r="AB95" t="n">
        <v>217.4397101915057</v>
      </c>
      <c r="AC95" t="n">
        <v>196.6875694294406</v>
      </c>
      <c r="AD95" t="n">
        <v>158918.7978285741</v>
      </c>
      <c r="AE95" t="n">
        <v>217439.7101915057</v>
      </c>
      <c r="AF95" t="n">
        <v>4.001605267163891e-06</v>
      </c>
      <c r="AG95" t="n">
        <v>8</v>
      </c>
      <c r="AH95" t="n">
        <v>196687.5694294406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5.4475</v>
      </c>
      <c r="E96" t="n">
        <v>18.36</v>
      </c>
      <c r="F96" t="n">
        <v>15.51</v>
      </c>
      <c r="G96" t="n">
        <v>132.93</v>
      </c>
      <c r="H96" t="n">
        <v>1.79</v>
      </c>
      <c r="I96" t="n">
        <v>7</v>
      </c>
      <c r="J96" t="n">
        <v>243.17</v>
      </c>
      <c r="K96" t="n">
        <v>55.27</v>
      </c>
      <c r="L96" t="n">
        <v>24.5</v>
      </c>
      <c r="M96" t="n">
        <v>5</v>
      </c>
      <c r="N96" t="n">
        <v>58.4</v>
      </c>
      <c r="O96" t="n">
        <v>30224.9</v>
      </c>
      <c r="P96" t="n">
        <v>194.63</v>
      </c>
      <c r="Q96" t="n">
        <v>467.08</v>
      </c>
      <c r="R96" t="n">
        <v>55.61</v>
      </c>
      <c r="S96" t="n">
        <v>39.61</v>
      </c>
      <c r="T96" t="n">
        <v>3061.48</v>
      </c>
      <c r="U96" t="n">
        <v>0.71</v>
      </c>
      <c r="V96" t="n">
        <v>0.75</v>
      </c>
      <c r="W96" t="n">
        <v>2.62</v>
      </c>
      <c r="X96" t="n">
        <v>0.17</v>
      </c>
      <c r="Y96" t="n">
        <v>1</v>
      </c>
      <c r="Z96" t="n">
        <v>10</v>
      </c>
      <c r="AA96" t="n">
        <v>158.7689743382402</v>
      </c>
      <c r="AB96" t="n">
        <v>217.2347150822851</v>
      </c>
      <c r="AC96" t="n">
        <v>196.5021387657316</v>
      </c>
      <c r="AD96" t="n">
        <v>158768.9743382402</v>
      </c>
      <c r="AE96" t="n">
        <v>217234.7150822851</v>
      </c>
      <c r="AF96" t="n">
        <v>4.002486953137965e-06</v>
      </c>
      <c r="AG96" t="n">
        <v>8</v>
      </c>
      <c r="AH96" t="n">
        <v>196502.1387657316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5.4493</v>
      </c>
      <c r="E97" t="n">
        <v>18.35</v>
      </c>
      <c r="F97" t="n">
        <v>15.5</v>
      </c>
      <c r="G97" t="n">
        <v>132.88</v>
      </c>
      <c r="H97" t="n">
        <v>1.81</v>
      </c>
      <c r="I97" t="n">
        <v>7</v>
      </c>
      <c r="J97" t="n">
        <v>243.61</v>
      </c>
      <c r="K97" t="n">
        <v>55.27</v>
      </c>
      <c r="L97" t="n">
        <v>24.75</v>
      </c>
      <c r="M97" t="n">
        <v>5</v>
      </c>
      <c r="N97" t="n">
        <v>58.59</v>
      </c>
      <c r="O97" t="n">
        <v>30279.22</v>
      </c>
      <c r="P97" t="n">
        <v>193.7</v>
      </c>
      <c r="Q97" t="n">
        <v>467.07</v>
      </c>
      <c r="R97" t="n">
        <v>55.49</v>
      </c>
      <c r="S97" t="n">
        <v>39.61</v>
      </c>
      <c r="T97" t="n">
        <v>3002.91</v>
      </c>
      <c r="U97" t="n">
        <v>0.71</v>
      </c>
      <c r="V97" t="n">
        <v>0.75</v>
      </c>
      <c r="W97" t="n">
        <v>2.62</v>
      </c>
      <c r="X97" t="n">
        <v>0.17</v>
      </c>
      <c r="Y97" t="n">
        <v>1</v>
      </c>
      <c r="Z97" t="n">
        <v>10</v>
      </c>
      <c r="AA97" t="n">
        <v>158.3188162031082</v>
      </c>
      <c r="AB97" t="n">
        <v>216.6187888622225</v>
      </c>
      <c r="AC97" t="n">
        <v>195.9449956796536</v>
      </c>
      <c r="AD97" t="n">
        <v>158318.8162031082</v>
      </c>
      <c r="AE97" t="n">
        <v>216618.7888622225</v>
      </c>
      <c r="AF97" t="n">
        <v>4.003809482099076e-06</v>
      </c>
      <c r="AG97" t="n">
        <v>8</v>
      </c>
      <c r="AH97" t="n">
        <v>195944.9956796536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5.4519</v>
      </c>
      <c r="E98" t="n">
        <v>18.34</v>
      </c>
      <c r="F98" t="n">
        <v>15.49</v>
      </c>
      <c r="G98" t="n">
        <v>132.8</v>
      </c>
      <c r="H98" t="n">
        <v>1.82</v>
      </c>
      <c r="I98" t="n">
        <v>7</v>
      </c>
      <c r="J98" t="n">
        <v>244.05</v>
      </c>
      <c r="K98" t="n">
        <v>55.27</v>
      </c>
      <c r="L98" t="n">
        <v>25</v>
      </c>
      <c r="M98" t="n">
        <v>5</v>
      </c>
      <c r="N98" t="n">
        <v>58.78</v>
      </c>
      <c r="O98" t="n">
        <v>30333.61</v>
      </c>
      <c r="P98" t="n">
        <v>193.12</v>
      </c>
      <c r="Q98" t="n">
        <v>467.07</v>
      </c>
      <c r="R98" t="n">
        <v>55.19</v>
      </c>
      <c r="S98" t="n">
        <v>39.61</v>
      </c>
      <c r="T98" t="n">
        <v>2853.21</v>
      </c>
      <c r="U98" t="n">
        <v>0.72</v>
      </c>
      <c r="V98" t="n">
        <v>0.75</v>
      </c>
      <c r="W98" t="n">
        <v>2.62</v>
      </c>
      <c r="X98" t="n">
        <v>0.16</v>
      </c>
      <c r="Y98" t="n">
        <v>1</v>
      </c>
      <c r="Z98" t="n">
        <v>10</v>
      </c>
      <c r="AA98" t="n">
        <v>158.0103488404181</v>
      </c>
      <c r="AB98" t="n">
        <v>216.1967302079704</v>
      </c>
      <c r="AC98" t="n">
        <v>195.5632177110002</v>
      </c>
      <c r="AD98" t="n">
        <v>158010.3488404181</v>
      </c>
      <c r="AE98" t="n">
        <v>216196.7302079704</v>
      </c>
      <c r="AF98" t="n">
        <v>4.005719801709569e-06</v>
      </c>
      <c r="AG98" t="n">
        <v>8</v>
      </c>
      <c r="AH98" t="n">
        <v>195563.2177110002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5.4497</v>
      </c>
      <c r="E99" t="n">
        <v>18.35</v>
      </c>
      <c r="F99" t="n">
        <v>15.5</v>
      </c>
      <c r="G99" t="n">
        <v>132.87</v>
      </c>
      <c r="H99" t="n">
        <v>1.84</v>
      </c>
      <c r="I99" t="n">
        <v>7</v>
      </c>
      <c r="J99" t="n">
        <v>244.49</v>
      </c>
      <c r="K99" t="n">
        <v>55.27</v>
      </c>
      <c r="L99" t="n">
        <v>25.25</v>
      </c>
      <c r="M99" t="n">
        <v>5</v>
      </c>
      <c r="N99" t="n">
        <v>58.97</v>
      </c>
      <c r="O99" t="n">
        <v>30388.06</v>
      </c>
      <c r="P99" t="n">
        <v>192.92</v>
      </c>
      <c r="Q99" t="n">
        <v>467.07</v>
      </c>
      <c r="R99" t="n">
        <v>55.34</v>
      </c>
      <c r="S99" t="n">
        <v>39.61</v>
      </c>
      <c r="T99" t="n">
        <v>2924.91</v>
      </c>
      <c r="U99" t="n">
        <v>0.72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  <c r="AA99" t="n">
        <v>157.9656669531675</v>
      </c>
      <c r="AB99" t="n">
        <v>216.1355944786085</v>
      </c>
      <c r="AC99" t="n">
        <v>195.5079166898441</v>
      </c>
      <c r="AD99" t="n">
        <v>157965.6669531675</v>
      </c>
      <c r="AE99" t="n">
        <v>216135.5944786085</v>
      </c>
      <c r="AF99" t="n">
        <v>4.004103377423767e-06</v>
      </c>
      <c r="AG99" t="n">
        <v>8</v>
      </c>
      <c r="AH99" t="n">
        <v>195507.9166898441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5.4493</v>
      </c>
      <c r="E100" t="n">
        <v>18.35</v>
      </c>
      <c r="F100" t="n">
        <v>15.5</v>
      </c>
      <c r="G100" t="n">
        <v>132.88</v>
      </c>
      <c r="H100" t="n">
        <v>1.85</v>
      </c>
      <c r="I100" t="n">
        <v>7</v>
      </c>
      <c r="J100" t="n">
        <v>244.93</v>
      </c>
      <c r="K100" t="n">
        <v>55.27</v>
      </c>
      <c r="L100" t="n">
        <v>25.5</v>
      </c>
      <c r="M100" t="n">
        <v>5</v>
      </c>
      <c r="N100" t="n">
        <v>59.16</v>
      </c>
      <c r="O100" t="n">
        <v>30442.58</v>
      </c>
      <c r="P100" t="n">
        <v>192.24</v>
      </c>
      <c r="Q100" t="n">
        <v>467.07</v>
      </c>
      <c r="R100" t="n">
        <v>55.38</v>
      </c>
      <c r="S100" t="n">
        <v>39.61</v>
      </c>
      <c r="T100" t="n">
        <v>2947.7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157.6708015135347</v>
      </c>
      <c r="AB100" t="n">
        <v>215.7321465755579</v>
      </c>
      <c r="AC100" t="n">
        <v>195.1429732884179</v>
      </c>
      <c r="AD100" t="n">
        <v>157670.8015135347</v>
      </c>
      <c r="AE100" t="n">
        <v>215732.1465755579</v>
      </c>
      <c r="AF100" t="n">
        <v>4.003809482099076e-06</v>
      </c>
      <c r="AG100" t="n">
        <v>8</v>
      </c>
      <c r="AH100" t="n">
        <v>195142.9732884179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5.4525</v>
      </c>
      <c r="E101" t="n">
        <v>18.34</v>
      </c>
      <c r="F101" t="n">
        <v>15.49</v>
      </c>
      <c r="G101" t="n">
        <v>132.79</v>
      </c>
      <c r="H101" t="n">
        <v>1.87</v>
      </c>
      <c r="I101" t="n">
        <v>7</v>
      </c>
      <c r="J101" t="n">
        <v>245.38</v>
      </c>
      <c r="K101" t="n">
        <v>55.27</v>
      </c>
      <c r="L101" t="n">
        <v>25.75</v>
      </c>
      <c r="M101" t="n">
        <v>5</v>
      </c>
      <c r="N101" t="n">
        <v>59.35</v>
      </c>
      <c r="O101" t="n">
        <v>30497.18</v>
      </c>
      <c r="P101" t="n">
        <v>191.54</v>
      </c>
      <c r="Q101" t="n">
        <v>467.07</v>
      </c>
      <c r="R101" t="n">
        <v>55.08</v>
      </c>
      <c r="S101" t="n">
        <v>39.61</v>
      </c>
      <c r="T101" t="n">
        <v>2793.42</v>
      </c>
      <c r="U101" t="n">
        <v>0.72</v>
      </c>
      <c r="V101" t="n">
        <v>0.75</v>
      </c>
      <c r="W101" t="n">
        <v>2.62</v>
      </c>
      <c r="X101" t="n">
        <v>0.16</v>
      </c>
      <c r="Y101" t="n">
        <v>1</v>
      </c>
      <c r="Z101" t="n">
        <v>10</v>
      </c>
      <c r="AA101" t="n">
        <v>157.2990610084149</v>
      </c>
      <c r="AB101" t="n">
        <v>215.2235148164197</v>
      </c>
      <c r="AC101" t="n">
        <v>194.6828846305024</v>
      </c>
      <c r="AD101" t="n">
        <v>157299.0610084149</v>
      </c>
      <c r="AE101" t="n">
        <v>215223.5148164197</v>
      </c>
      <c r="AF101" t="n">
        <v>4.006160644696605e-06</v>
      </c>
      <c r="AG101" t="n">
        <v>8</v>
      </c>
      <c r="AH101" t="n">
        <v>194682.8846305024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5.4513</v>
      </c>
      <c r="E102" t="n">
        <v>18.34</v>
      </c>
      <c r="F102" t="n">
        <v>15.5</v>
      </c>
      <c r="G102" t="n">
        <v>132.82</v>
      </c>
      <c r="H102" t="n">
        <v>1.88</v>
      </c>
      <c r="I102" t="n">
        <v>7</v>
      </c>
      <c r="J102" t="n">
        <v>245.82</v>
      </c>
      <c r="K102" t="n">
        <v>55.27</v>
      </c>
      <c r="L102" t="n">
        <v>26</v>
      </c>
      <c r="M102" t="n">
        <v>5</v>
      </c>
      <c r="N102" t="n">
        <v>59.55</v>
      </c>
      <c r="O102" t="n">
        <v>30551.84</v>
      </c>
      <c r="P102" t="n">
        <v>191.21</v>
      </c>
      <c r="Q102" t="n">
        <v>467.07</v>
      </c>
      <c r="R102" t="n">
        <v>55.3</v>
      </c>
      <c r="S102" t="n">
        <v>39.61</v>
      </c>
      <c r="T102" t="n">
        <v>2905.3</v>
      </c>
      <c r="U102" t="n">
        <v>0.72</v>
      </c>
      <c r="V102" t="n">
        <v>0.75</v>
      </c>
      <c r="W102" t="n">
        <v>2.62</v>
      </c>
      <c r="X102" t="n">
        <v>0.16</v>
      </c>
      <c r="Y102" t="n">
        <v>1</v>
      </c>
      <c r="Z102" t="n">
        <v>10</v>
      </c>
      <c r="AA102" t="n">
        <v>157.1791810148569</v>
      </c>
      <c r="AB102" t="n">
        <v>215.0594897205017</v>
      </c>
      <c r="AC102" t="n">
        <v>194.5345138595281</v>
      </c>
      <c r="AD102" t="n">
        <v>157179.1810148568</v>
      </c>
      <c r="AE102" t="n">
        <v>215059.4897205016</v>
      </c>
      <c r="AF102" t="n">
        <v>4.005278958722532e-06</v>
      </c>
      <c r="AG102" t="n">
        <v>8</v>
      </c>
      <c r="AH102" t="n">
        <v>194534.5138595281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5.4486</v>
      </c>
      <c r="E103" t="n">
        <v>18.35</v>
      </c>
      <c r="F103" t="n">
        <v>15.5</v>
      </c>
      <c r="G103" t="n">
        <v>132.9</v>
      </c>
      <c r="H103" t="n">
        <v>1.9</v>
      </c>
      <c r="I103" t="n">
        <v>7</v>
      </c>
      <c r="J103" t="n">
        <v>246.26</v>
      </c>
      <c r="K103" t="n">
        <v>55.27</v>
      </c>
      <c r="L103" t="n">
        <v>26.25</v>
      </c>
      <c r="M103" t="n">
        <v>5</v>
      </c>
      <c r="N103" t="n">
        <v>59.74</v>
      </c>
      <c r="O103" t="n">
        <v>30606.57</v>
      </c>
      <c r="P103" t="n">
        <v>191.14</v>
      </c>
      <c r="Q103" t="n">
        <v>467.07</v>
      </c>
      <c r="R103" t="n">
        <v>55.5</v>
      </c>
      <c r="S103" t="n">
        <v>39.61</v>
      </c>
      <c r="T103" t="n">
        <v>3004.67</v>
      </c>
      <c r="U103" t="n">
        <v>0.71</v>
      </c>
      <c r="V103" t="n">
        <v>0.75</v>
      </c>
      <c r="W103" t="n">
        <v>2.62</v>
      </c>
      <c r="X103" t="n">
        <v>0.17</v>
      </c>
      <c r="Y103" t="n">
        <v>1</v>
      </c>
      <c r="Z103" t="n">
        <v>10</v>
      </c>
      <c r="AA103" t="n">
        <v>157.1946340607093</v>
      </c>
      <c r="AB103" t="n">
        <v>215.0806332595772</v>
      </c>
      <c r="AC103" t="n">
        <v>194.5536394889094</v>
      </c>
      <c r="AD103" t="n">
        <v>157194.6340607093</v>
      </c>
      <c r="AE103" t="n">
        <v>215080.6332595772</v>
      </c>
      <c r="AF103" t="n">
        <v>4.003295165280866e-06</v>
      </c>
      <c r="AG103" t="n">
        <v>8</v>
      </c>
      <c r="AH103" t="n">
        <v>194553.6394889094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5.4466</v>
      </c>
      <c r="E104" t="n">
        <v>18.36</v>
      </c>
      <c r="F104" t="n">
        <v>15.51</v>
      </c>
      <c r="G104" t="n">
        <v>132.95</v>
      </c>
      <c r="H104" t="n">
        <v>1.91</v>
      </c>
      <c r="I104" t="n">
        <v>7</v>
      </c>
      <c r="J104" t="n">
        <v>246.71</v>
      </c>
      <c r="K104" t="n">
        <v>55.27</v>
      </c>
      <c r="L104" t="n">
        <v>26.5</v>
      </c>
      <c r="M104" t="n">
        <v>5</v>
      </c>
      <c r="N104" t="n">
        <v>59.93</v>
      </c>
      <c r="O104" t="n">
        <v>30661.38</v>
      </c>
      <c r="P104" t="n">
        <v>190.74</v>
      </c>
      <c r="Q104" t="n">
        <v>467.07</v>
      </c>
      <c r="R104" t="n">
        <v>55.68</v>
      </c>
      <c r="S104" t="n">
        <v>39.61</v>
      </c>
      <c r="T104" t="n">
        <v>3098</v>
      </c>
      <c r="U104" t="n">
        <v>0.71</v>
      </c>
      <c r="V104" t="n">
        <v>0.75</v>
      </c>
      <c r="W104" t="n">
        <v>2.62</v>
      </c>
      <c r="X104" t="n">
        <v>0.18</v>
      </c>
      <c r="Y104" t="n">
        <v>1</v>
      </c>
      <c r="Z104" t="n">
        <v>10</v>
      </c>
      <c r="AA104" t="n">
        <v>157.0573358961919</v>
      </c>
      <c r="AB104" t="n">
        <v>214.8927758537171</v>
      </c>
      <c r="AC104" t="n">
        <v>194.383710930205</v>
      </c>
      <c r="AD104" t="n">
        <v>157057.3358961919</v>
      </c>
      <c r="AE104" t="n">
        <v>214892.7758537171</v>
      </c>
      <c r="AF104" t="n">
        <v>4.001825688657411e-06</v>
      </c>
      <c r="AG104" t="n">
        <v>8</v>
      </c>
      <c r="AH104" t="n">
        <v>194383.710930205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5.4501</v>
      </c>
      <c r="E105" t="n">
        <v>18.35</v>
      </c>
      <c r="F105" t="n">
        <v>15.5</v>
      </c>
      <c r="G105" t="n">
        <v>132.85</v>
      </c>
      <c r="H105" t="n">
        <v>1.93</v>
      </c>
      <c r="I105" t="n">
        <v>7</v>
      </c>
      <c r="J105" t="n">
        <v>247.15</v>
      </c>
      <c r="K105" t="n">
        <v>55.27</v>
      </c>
      <c r="L105" t="n">
        <v>26.75</v>
      </c>
      <c r="M105" t="n">
        <v>5</v>
      </c>
      <c r="N105" t="n">
        <v>60.13</v>
      </c>
      <c r="O105" t="n">
        <v>30716.25</v>
      </c>
      <c r="P105" t="n">
        <v>189.64</v>
      </c>
      <c r="Q105" t="n">
        <v>467.07</v>
      </c>
      <c r="R105" t="n">
        <v>55.44</v>
      </c>
      <c r="S105" t="n">
        <v>39.61</v>
      </c>
      <c r="T105" t="n">
        <v>2976.79</v>
      </c>
      <c r="U105" t="n">
        <v>0.71</v>
      </c>
      <c r="V105" t="n">
        <v>0.75</v>
      </c>
      <c r="W105" t="n">
        <v>2.62</v>
      </c>
      <c r="X105" t="n">
        <v>0.17</v>
      </c>
      <c r="Y105" t="n">
        <v>1</v>
      </c>
      <c r="Z105" t="n">
        <v>10</v>
      </c>
      <c r="AA105" t="n">
        <v>156.5031182223817</v>
      </c>
      <c r="AB105" t="n">
        <v>214.1344707820522</v>
      </c>
      <c r="AC105" t="n">
        <v>193.6977774302917</v>
      </c>
      <c r="AD105" t="n">
        <v>156503.1182223817</v>
      </c>
      <c r="AE105" t="n">
        <v>214134.4707820522</v>
      </c>
      <c r="AF105" t="n">
        <v>4.004397272748457e-06</v>
      </c>
      <c r="AG105" t="n">
        <v>8</v>
      </c>
      <c r="AH105" t="n">
        <v>193697.7774302917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5.4726</v>
      </c>
      <c r="E106" t="n">
        <v>18.27</v>
      </c>
      <c r="F106" t="n">
        <v>15.46</v>
      </c>
      <c r="G106" t="n">
        <v>154.65</v>
      </c>
      <c r="H106" t="n">
        <v>1.94</v>
      </c>
      <c r="I106" t="n">
        <v>6</v>
      </c>
      <c r="J106" t="n">
        <v>247.6</v>
      </c>
      <c r="K106" t="n">
        <v>55.27</v>
      </c>
      <c r="L106" t="n">
        <v>27</v>
      </c>
      <c r="M106" t="n">
        <v>4</v>
      </c>
      <c r="N106" t="n">
        <v>60.33</v>
      </c>
      <c r="O106" t="n">
        <v>30771.2</v>
      </c>
      <c r="P106" t="n">
        <v>187.96</v>
      </c>
      <c r="Q106" t="n">
        <v>467.07</v>
      </c>
      <c r="R106" t="n">
        <v>54.31</v>
      </c>
      <c r="S106" t="n">
        <v>39.61</v>
      </c>
      <c r="T106" t="n">
        <v>2413.51</v>
      </c>
      <c r="U106" t="n">
        <v>0.73</v>
      </c>
      <c r="V106" t="n">
        <v>0.75</v>
      </c>
      <c r="W106" t="n">
        <v>2.62</v>
      </c>
      <c r="X106" t="n">
        <v>0.13</v>
      </c>
      <c r="Y106" t="n">
        <v>1</v>
      </c>
      <c r="Z106" t="n">
        <v>10</v>
      </c>
      <c r="AA106" t="n">
        <v>155.3541209165009</v>
      </c>
      <c r="AB106" t="n">
        <v>212.5623619779632</v>
      </c>
      <c r="AC106" t="n">
        <v>192.2757084839959</v>
      </c>
      <c r="AD106" t="n">
        <v>155354.1209165009</v>
      </c>
      <c r="AE106" t="n">
        <v>212562.3619779632</v>
      </c>
      <c r="AF106" t="n">
        <v>4.020928884762337e-06</v>
      </c>
      <c r="AG106" t="n">
        <v>8</v>
      </c>
      <c r="AH106" t="n">
        <v>192275.7084839959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5.4705</v>
      </c>
      <c r="E107" t="n">
        <v>18.28</v>
      </c>
      <c r="F107" t="n">
        <v>15.47</v>
      </c>
      <c r="G107" t="n">
        <v>154.72</v>
      </c>
      <c r="H107" t="n">
        <v>1.95</v>
      </c>
      <c r="I107" t="n">
        <v>6</v>
      </c>
      <c r="J107" t="n">
        <v>248.04</v>
      </c>
      <c r="K107" t="n">
        <v>55.27</v>
      </c>
      <c r="L107" t="n">
        <v>27.25</v>
      </c>
      <c r="M107" t="n">
        <v>4</v>
      </c>
      <c r="N107" t="n">
        <v>60.52</v>
      </c>
      <c r="O107" t="n">
        <v>30826.21</v>
      </c>
      <c r="P107" t="n">
        <v>187.96</v>
      </c>
      <c r="Q107" t="n">
        <v>467.07</v>
      </c>
      <c r="R107" t="n">
        <v>54.5</v>
      </c>
      <c r="S107" t="n">
        <v>39.61</v>
      </c>
      <c r="T107" t="n">
        <v>2510.43</v>
      </c>
      <c r="U107" t="n">
        <v>0.73</v>
      </c>
      <c r="V107" t="n">
        <v>0.75</v>
      </c>
      <c r="W107" t="n">
        <v>2.62</v>
      </c>
      <c r="X107" t="n">
        <v>0.14</v>
      </c>
      <c r="Y107" t="n">
        <v>1</v>
      </c>
      <c r="Z107" t="n">
        <v>10</v>
      </c>
      <c r="AA107" t="n">
        <v>155.395282890695</v>
      </c>
      <c r="AB107" t="n">
        <v>212.6186816069937</v>
      </c>
      <c r="AC107" t="n">
        <v>192.3266530466769</v>
      </c>
      <c r="AD107" t="n">
        <v>155395.282890695</v>
      </c>
      <c r="AE107" t="n">
        <v>212618.6816069937</v>
      </c>
      <c r="AF107" t="n">
        <v>4.019385934307708e-06</v>
      </c>
      <c r="AG107" t="n">
        <v>8</v>
      </c>
      <c r="AH107" t="n">
        <v>192326.6530466769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5.4708</v>
      </c>
      <c r="E108" t="n">
        <v>18.28</v>
      </c>
      <c r="F108" t="n">
        <v>15.47</v>
      </c>
      <c r="G108" t="n">
        <v>154.71</v>
      </c>
      <c r="H108" t="n">
        <v>1.97</v>
      </c>
      <c r="I108" t="n">
        <v>6</v>
      </c>
      <c r="J108" t="n">
        <v>248.49</v>
      </c>
      <c r="K108" t="n">
        <v>55.27</v>
      </c>
      <c r="L108" t="n">
        <v>27.5</v>
      </c>
      <c r="M108" t="n">
        <v>3</v>
      </c>
      <c r="N108" t="n">
        <v>60.72</v>
      </c>
      <c r="O108" t="n">
        <v>30881.3</v>
      </c>
      <c r="P108" t="n">
        <v>188.33</v>
      </c>
      <c r="Q108" t="n">
        <v>467.07</v>
      </c>
      <c r="R108" t="n">
        <v>54.46</v>
      </c>
      <c r="S108" t="n">
        <v>39.61</v>
      </c>
      <c r="T108" t="n">
        <v>2492.19</v>
      </c>
      <c r="U108" t="n">
        <v>0.73</v>
      </c>
      <c r="V108" t="n">
        <v>0.75</v>
      </c>
      <c r="W108" t="n">
        <v>2.62</v>
      </c>
      <c r="X108" t="n">
        <v>0.14</v>
      </c>
      <c r="Y108" t="n">
        <v>1</v>
      </c>
      <c r="Z108" t="n">
        <v>10</v>
      </c>
      <c r="AA108" t="n">
        <v>155.5538096217188</v>
      </c>
      <c r="AB108" t="n">
        <v>212.8355848740862</v>
      </c>
      <c r="AC108" t="n">
        <v>192.5228553703837</v>
      </c>
      <c r="AD108" t="n">
        <v>155553.8096217188</v>
      </c>
      <c r="AE108" t="n">
        <v>212835.5848740861</v>
      </c>
      <c r="AF108" t="n">
        <v>4.019606355801226e-06</v>
      </c>
      <c r="AG108" t="n">
        <v>8</v>
      </c>
      <c r="AH108" t="n">
        <v>192522.8553703837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5.4675</v>
      </c>
      <c r="E109" t="n">
        <v>18.29</v>
      </c>
      <c r="F109" t="n">
        <v>15.48</v>
      </c>
      <c r="G109" t="n">
        <v>154.82</v>
      </c>
      <c r="H109" t="n">
        <v>1.98</v>
      </c>
      <c r="I109" t="n">
        <v>6</v>
      </c>
      <c r="J109" t="n">
        <v>248.94</v>
      </c>
      <c r="K109" t="n">
        <v>55.27</v>
      </c>
      <c r="L109" t="n">
        <v>27.75</v>
      </c>
      <c r="M109" t="n">
        <v>3</v>
      </c>
      <c r="N109" t="n">
        <v>60.92</v>
      </c>
      <c r="O109" t="n">
        <v>30936.46</v>
      </c>
      <c r="P109" t="n">
        <v>188.37</v>
      </c>
      <c r="Q109" t="n">
        <v>467.07</v>
      </c>
      <c r="R109" t="n">
        <v>54.8</v>
      </c>
      <c r="S109" t="n">
        <v>39.61</v>
      </c>
      <c r="T109" t="n">
        <v>2660.12</v>
      </c>
      <c r="U109" t="n">
        <v>0.72</v>
      </c>
      <c r="V109" t="n">
        <v>0.75</v>
      </c>
      <c r="W109" t="n">
        <v>2.62</v>
      </c>
      <c r="X109" t="n">
        <v>0.15</v>
      </c>
      <c r="Y109" t="n">
        <v>1</v>
      </c>
      <c r="Z109" t="n">
        <v>10</v>
      </c>
      <c r="AA109" t="n">
        <v>155.633015719727</v>
      </c>
      <c r="AB109" t="n">
        <v>212.9439581517073</v>
      </c>
      <c r="AC109" t="n">
        <v>192.6208856544916</v>
      </c>
      <c r="AD109" t="n">
        <v>155633.015719727</v>
      </c>
      <c r="AE109" t="n">
        <v>212943.9581517073</v>
      </c>
      <c r="AF109" t="n">
        <v>4.017181719372524e-06</v>
      </c>
      <c r="AG109" t="n">
        <v>8</v>
      </c>
      <c r="AH109" t="n">
        <v>192620.8856544916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5.4663</v>
      </c>
      <c r="E110" t="n">
        <v>18.29</v>
      </c>
      <c r="F110" t="n">
        <v>15.49</v>
      </c>
      <c r="G110" t="n">
        <v>154.86</v>
      </c>
      <c r="H110" t="n">
        <v>2</v>
      </c>
      <c r="I110" t="n">
        <v>6</v>
      </c>
      <c r="J110" t="n">
        <v>249.39</v>
      </c>
      <c r="K110" t="n">
        <v>55.27</v>
      </c>
      <c r="L110" t="n">
        <v>28</v>
      </c>
      <c r="M110" t="n">
        <v>3</v>
      </c>
      <c r="N110" t="n">
        <v>61.11</v>
      </c>
      <c r="O110" t="n">
        <v>30991.69</v>
      </c>
      <c r="P110" t="n">
        <v>188.5</v>
      </c>
      <c r="Q110" t="n">
        <v>467.07</v>
      </c>
      <c r="R110" t="n">
        <v>54.92</v>
      </c>
      <c r="S110" t="n">
        <v>39.61</v>
      </c>
      <c r="T110" t="n">
        <v>2721.54</v>
      </c>
      <c r="U110" t="n">
        <v>0.72</v>
      </c>
      <c r="V110" t="n">
        <v>0.75</v>
      </c>
      <c r="W110" t="n">
        <v>2.62</v>
      </c>
      <c r="X110" t="n">
        <v>0.15</v>
      </c>
      <c r="Y110" t="n">
        <v>1</v>
      </c>
      <c r="Z110" t="n">
        <v>10</v>
      </c>
      <c r="AA110" t="n">
        <v>155.7166329988156</v>
      </c>
      <c r="AB110" t="n">
        <v>213.0583670018904</v>
      </c>
      <c r="AC110" t="n">
        <v>192.724375484587</v>
      </c>
      <c r="AD110" t="n">
        <v>155716.6329988156</v>
      </c>
      <c r="AE110" t="n">
        <v>213058.3670018904</v>
      </c>
      <c r="AF110" t="n">
        <v>4.016300033398451e-06</v>
      </c>
      <c r="AG110" t="n">
        <v>8</v>
      </c>
      <c r="AH110" t="n">
        <v>192724.375484587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5.4679</v>
      </c>
      <c r="E111" t="n">
        <v>18.29</v>
      </c>
      <c r="F111" t="n">
        <v>15.48</v>
      </c>
      <c r="G111" t="n">
        <v>154.81</v>
      </c>
      <c r="H111" t="n">
        <v>2.01</v>
      </c>
      <c r="I111" t="n">
        <v>6</v>
      </c>
      <c r="J111" t="n">
        <v>249.83</v>
      </c>
      <c r="K111" t="n">
        <v>55.27</v>
      </c>
      <c r="L111" t="n">
        <v>28.25</v>
      </c>
      <c r="M111" t="n">
        <v>3</v>
      </c>
      <c r="N111" t="n">
        <v>61.31</v>
      </c>
      <c r="O111" t="n">
        <v>31047</v>
      </c>
      <c r="P111" t="n">
        <v>188.67</v>
      </c>
      <c r="Q111" t="n">
        <v>467.07</v>
      </c>
      <c r="R111" t="n">
        <v>54.74</v>
      </c>
      <c r="S111" t="n">
        <v>39.61</v>
      </c>
      <c r="T111" t="n">
        <v>2632.2</v>
      </c>
      <c r="U111" t="n">
        <v>0.72</v>
      </c>
      <c r="V111" t="n">
        <v>0.75</v>
      </c>
      <c r="W111" t="n">
        <v>2.62</v>
      </c>
      <c r="X111" t="n">
        <v>0.15</v>
      </c>
      <c r="Y111" t="n">
        <v>1</v>
      </c>
      <c r="Z111" t="n">
        <v>10</v>
      </c>
      <c r="AA111" t="n">
        <v>155.7589611402599</v>
      </c>
      <c r="AB111" t="n">
        <v>213.1162822324002</v>
      </c>
      <c r="AC111" t="n">
        <v>192.7767633667815</v>
      </c>
      <c r="AD111" t="n">
        <v>155758.9611402599</v>
      </c>
      <c r="AE111" t="n">
        <v>213116.2822324001</v>
      </c>
      <c r="AF111" t="n">
        <v>4.017475614697216e-06</v>
      </c>
      <c r="AG111" t="n">
        <v>8</v>
      </c>
      <c r="AH111" t="n">
        <v>192776.7633667815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5.4685</v>
      </c>
      <c r="E112" t="n">
        <v>18.29</v>
      </c>
      <c r="F112" t="n">
        <v>15.48</v>
      </c>
      <c r="G112" t="n">
        <v>154.78</v>
      </c>
      <c r="H112" t="n">
        <v>2.03</v>
      </c>
      <c r="I112" t="n">
        <v>6</v>
      </c>
      <c r="J112" t="n">
        <v>250.28</v>
      </c>
      <c r="K112" t="n">
        <v>55.27</v>
      </c>
      <c r="L112" t="n">
        <v>28.5</v>
      </c>
      <c r="M112" t="n">
        <v>3</v>
      </c>
      <c r="N112" t="n">
        <v>61.51</v>
      </c>
      <c r="O112" t="n">
        <v>31102.37</v>
      </c>
      <c r="P112" t="n">
        <v>188.59</v>
      </c>
      <c r="Q112" t="n">
        <v>467.07</v>
      </c>
      <c r="R112" t="n">
        <v>54.63</v>
      </c>
      <c r="S112" t="n">
        <v>39.61</v>
      </c>
      <c r="T112" t="n">
        <v>2577.91</v>
      </c>
      <c r="U112" t="n">
        <v>0.72</v>
      </c>
      <c r="V112" t="n">
        <v>0.75</v>
      </c>
      <c r="W112" t="n">
        <v>2.62</v>
      </c>
      <c r="X112" t="n">
        <v>0.15</v>
      </c>
      <c r="Y112" t="n">
        <v>1</v>
      </c>
      <c r="Z112" t="n">
        <v>10</v>
      </c>
      <c r="AA112" t="n">
        <v>155.7134324407253</v>
      </c>
      <c r="AB112" t="n">
        <v>213.0539878571125</v>
      </c>
      <c r="AC112" t="n">
        <v>192.7204142792406</v>
      </c>
      <c r="AD112" t="n">
        <v>155713.4324407253</v>
      </c>
      <c r="AE112" t="n">
        <v>213053.9878571125</v>
      </c>
      <c r="AF112" t="n">
        <v>4.017916457684252e-06</v>
      </c>
      <c r="AG112" t="n">
        <v>8</v>
      </c>
      <c r="AH112" t="n">
        <v>192720.4142792406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5.4686</v>
      </c>
      <c r="E113" t="n">
        <v>18.29</v>
      </c>
      <c r="F113" t="n">
        <v>15.48</v>
      </c>
      <c r="G113" t="n">
        <v>154.78</v>
      </c>
      <c r="H113" t="n">
        <v>2.04</v>
      </c>
      <c r="I113" t="n">
        <v>6</v>
      </c>
      <c r="J113" t="n">
        <v>250.73</v>
      </c>
      <c r="K113" t="n">
        <v>55.27</v>
      </c>
      <c r="L113" t="n">
        <v>28.75</v>
      </c>
      <c r="M113" t="n">
        <v>3</v>
      </c>
      <c r="N113" t="n">
        <v>61.71</v>
      </c>
      <c r="O113" t="n">
        <v>31157.82</v>
      </c>
      <c r="P113" t="n">
        <v>188.38</v>
      </c>
      <c r="Q113" t="n">
        <v>467.08</v>
      </c>
      <c r="R113" t="n">
        <v>54.58</v>
      </c>
      <c r="S113" t="n">
        <v>39.61</v>
      </c>
      <c r="T113" t="n">
        <v>2549.11</v>
      </c>
      <c r="U113" t="n">
        <v>0.73</v>
      </c>
      <c r="V113" t="n">
        <v>0.75</v>
      </c>
      <c r="W113" t="n">
        <v>2.62</v>
      </c>
      <c r="X113" t="n">
        <v>0.14</v>
      </c>
      <c r="Y113" t="n">
        <v>1</v>
      </c>
      <c r="Z113" t="n">
        <v>10</v>
      </c>
      <c r="AA113" t="n">
        <v>155.6188637115708</v>
      </c>
      <c r="AB113" t="n">
        <v>212.9245947498056</v>
      </c>
      <c r="AC113" t="n">
        <v>192.6033702684906</v>
      </c>
      <c r="AD113" t="n">
        <v>155618.8637115708</v>
      </c>
      <c r="AE113" t="n">
        <v>212924.5947498056</v>
      </c>
      <c r="AF113" t="n">
        <v>4.017989931515425e-06</v>
      </c>
      <c r="AG113" t="n">
        <v>8</v>
      </c>
      <c r="AH113" t="n">
        <v>192603.3702684906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5.4695</v>
      </c>
      <c r="E114" t="n">
        <v>18.28</v>
      </c>
      <c r="F114" t="n">
        <v>15.47</v>
      </c>
      <c r="G114" t="n">
        <v>154.75</v>
      </c>
      <c r="H114" t="n">
        <v>2.05</v>
      </c>
      <c r="I114" t="n">
        <v>6</v>
      </c>
      <c r="J114" t="n">
        <v>251.18</v>
      </c>
      <c r="K114" t="n">
        <v>55.27</v>
      </c>
      <c r="L114" t="n">
        <v>29</v>
      </c>
      <c r="M114" t="n">
        <v>3</v>
      </c>
      <c r="N114" t="n">
        <v>61.91</v>
      </c>
      <c r="O114" t="n">
        <v>31213.35</v>
      </c>
      <c r="P114" t="n">
        <v>188.21</v>
      </c>
      <c r="Q114" t="n">
        <v>467.07</v>
      </c>
      <c r="R114" t="n">
        <v>54.51</v>
      </c>
      <c r="S114" t="n">
        <v>39.61</v>
      </c>
      <c r="T114" t="n">
        <v>2513.46</v>
      </c>
      <c r="U114" t="n">
        <v>0.73</v>
      </c>
      <c r="V114" t="n">
        <v>0.75</v>
      </c>
      <c r="W114" t="n">
        <v>2.62</v>
      </c>
      <c r="X114" t="n">
        <v>0.14</v>
      </c>
      <c r="Y114" t="n">
        <v>1</v>
      </c>
      <c r="Z114" t="n">
        <v>10</v>
      </c>
      <c r="AA114" t="n">
        <v>155.5226744451009</v>
      </c>
      <c r="AB114" t="n">
        <v>212.7929843518506</v>
      </c>
      <c r="AC114" t="n">
        <v>192.4843205822001</v>
      </c>
      <c r="AD114" t="n">
        <v>155522.6744451009</v>
      </c>
      <c r="AE114" t="n">
        <v>212792.9843518506</v>
      </c>
      <c r="AF114" t="n">
        <v>4.01865119599598e-06</v>
      </c>
      <c r="AG114" t="n">
        <v>8</v>
      </c>
      <c r="AH114" t="n">
        <v>192484.3205822001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5.4694</v>
      </c>
      <c r="E115" t="n">
        <v>18.28</v>
      </c>
      <c r="F115" t="n">
        <v>15.48</v>
      </c>
      <c r="G115" t="n">
        <v>154.76</v>
      </c>
      <c r="H115" t="n">
        <v>2.07</v>
      </c>
      <c r="I115" t="n">
        <v>6</v>
      </c>
      <c r="J115" t="n">
        <v>251.63</v>
      </c>
      <c r="K115" t="n">
        <v>55.27</v>
      </c>
      <c r="L115" t="n">
        <v>29.25</v>
      </c>
      <c r="M115" t="n">
        <v>3</v>
      </c>
      <c r="N115" t="n">
        <v>62.11</v>
      </c>
      <c r="O115" t="n">
        <v>31268.94</v>
      </c>
      <c r="P115" t="n">
        <v>188.33</v>
      </c>
      <c r="Q115" t="n">
        <v>467.08</v>
      </c>
      <c r="R115" t="n">
        <v>54.51</v>
      </c>
      <c r="S115" t="n">
        <v>39.61</v>
      </c>
      <c r="T115" t="n">
        <v>2513.84</v>
      </c>
      <c r="U115" t="n">
        <v>0.73</v>
      </c>
      <c r="V115" t="n">
        <v>0.75</v>
      </c>
      <c r="W115" t="n">
        <v>2.62</v>
      </c>
      <c r="X115" t="n">
        <v>0.14</v>
      </c>
      <c r="Y115" t="n">
        <v>1</v>
      </c>
      <c r="Z115" t="n">
        <v>10</v>
      </c>
      <c r="AA115" t="n">
        <v>155.5832480842044</v>
      </c>
      <c r="AB115" t="n">
        <v>212.8758638771922</v>
      </c>
      <c r="AC115" t="n">
        <v>192.5592902019653</v>
      </c>
      <c r="AD115" t="n">
        <v>155583.2480842044</v>
      </c>
      <c r="AE115" t="n">
        <v>212875.8638771922</v>
      </c>
      <c r="AF115" t="n">
        <v>4.018577722164807e-06</v>
      </c>
      <c r="AG115" t="n">
        <v>8</v>
      </c>
      <c r="AH115" t="n">
        <v>192559.2902019653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5.47</v>
      </c>
      <c r="E116" t="n">
        <v>18.28</v>
      </c>
      <c r="F116" t="n">
        <v>15.47</v>
      </c>
      <c r="G116" t="n">
        <v>154.73</v>
      </c>
      <c r="H116" t="n">
        <v>2.08</v>
      </c>
      <c r="I116" t="n">
        <v>6</v>
      </c>
      <c r="J116" t="n">
        <v>252.08</v>
      </c>
      <c r="K116" t="n">
        <v>55.27</v>
      </c>
      <c r="L116" t="n">
        <v>29.5</v>
      </c>
      <c r="M116" t="n">
        <v>2</v>
      </c>
      <c r="N116" t="n">
        <v>62.31</v>
      </c>
      <c r="O116" t="n">
        <v>31324.61</v>
      </c>
      <c r="P116" t="n">
        <v>187.98</v>
      </c>
      <c r="Q116" t="n">
        <v>467.08</v>
      </c>
      <c r="R116" t="n">
        <v>54.44</v>
      </c>
      <c r="S116" t="n">
        <v>39.61</v>
      </c>
      <c r="T116" t="n">
        <v>2483.35</v>
      </c>
      <c r="U116" t="n">
        <v>0.73</v>
      </c>
      <c r="V116" t="n">
        <v>0.75</v>
      </c>
      <c r="W116" t="n">
        <v>2.62</v>
      </c>
      <c r="X116" t="n">
        <v>0.14</v>
      </c>
      <c r="Y116" t="n">
        <v>1</v>
      </c>
      <c r="Z116" t="n">
        <v>10</v>
      </c>
      <c r="AA116" t="n">
        <v>155.4125454111618</v>
      </c>
      <c r="AB116" t="n">
        <v>212.6423009490651</v>
      </c>
      <c r="AC116" t="n">
        <v>192.3480181918909</v>
      </c>
      <c r="AD116" t="n">
        <v>155412.5454111618</v>
      </c>
      <c r="AE116" t="n">
        <v>212642.3009490651</v>
      </c>
      <c r="AF116" t="n">
        <v>4.019018565151844e-06</v>
      </c>
      <c r="AG116" t="n">
        <v>8</v>
      </c>
      <c r="AH116" t="n">
        <v>192348.0181918909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5.4704</v>
      </c>
      <c r="E117" t="n">
        <v>18.28</v>
      </c>
      <c r="F117" t="n">
        <v>15.47</v>
      </c>
      <c r="G117" t="n">
        <v>154.72</v>
      </c>
      <c r="H117" t="n">
        <v>2.1</v>
      </c>
      <c r="I117" t="n">
        <v>6</v>
      </c>
      <c r="J117" t="n">
        <v>252.54</v>
      </c>
      <c r="K117" t="n">
        <v>55.27</v>
      </c>
      <c r="L117" t="n">
        <v>29.75</v>
      </c>
      <c r="M117" t="n">
        <v>2</v>
      </c>
      <c r="N117" t="n">
        <v>62.51</v>
      </c>
      <c r="O117" t="n">
        <v>31380.35</v>
      </c>
      <c r="P117" t="n">
        <v>187.87</v>
      </c>
      <c r="Q117" t="n">
        <v>467.07</v>
      </c>
      <c r="R117" t="n">
        <v>54.34</v>
      </c>
      <c r="S117" t="n">
        <v>39.61</v>
      </c>
      <c r="T117" t="n">
        <v>2430.48</v>
      </c>
      <c r="U117" t="n">
        <v>0.73</v>
      </c>
      <c r="V117" t="n">
        <v>0.75</v>
      </c>
      <c r="W117" t="n">
        <v>2.62</v>
      </c>
      <c r="X117" t="n">
        <v>0.14</v>
      </c>
      <c r="Y117" t="n">
        <v>1</v>
      </c>
      <c r="Z117" t="n">
        <v>10</v>
      </c>
      <c r="AA117" t="n">
        <v>155.3571745735161</v>
      </c>
      <c r="AB117" t="n">
        <v>212.5665401262093</v>
      </c>
      <c r="AC117" t="n">
        <v>192.2794878756374</v>
      </c>
      <c r="AD117" t="n">
        <v>155357.1745735161</v>
      </c>
      <c r="AE117" t="n">
        <v>212566.5401262093</v>
      </c>
      <c r="AF117" t="n">
        <v>4.019312460476534e-06</v>
      </c>
      <c r="AG117" t="n">
        <v>8</v>
      </c>
      <c r="AH117" t="n">
        <v>192279.4878756374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5.4676</v>
      </c>
      <c r="E118" t="n">
        <v>18.29</v>
      </c>
      <c r="F118" t="n">
        <v>15.48</v>
      </c>
      <c r="G118" t="n">
        <v>154.81</v>
      </c>
      <c r="H118" t="n">
        <v>2.11</v>
      </c>
      <c r="I118" t="n">
        <v>6</v>
      </c>
      <c r="J118" t="n">
        <v>252.99</v>
      </c>
      <c r="K118" t="n">
        <v>55.27</v>
      </c>
      <c r="L118" t="n">
        <v>30</v>
      </c>
      <c r="M118" t="n">
        <v>1</v>
      </c>
      <c r="N118" t="n">
        <v>62.72</v>
      </c>
      <c r="O118" t="n">
        <v>31436.17</v>
      </c>
      <c r="P118" t="n">
        <v>187.92</v>
      </c>
      <c r="Q118" t="n">
        <v>467.09</v>
      </c>
      <c r="R118" t="n">
        <v>54.71</v>
      </c>
      <c r="S118" t="n">
        <v>39.61</v>
      </c>
      <c r="T118" t="n">
        <v>2617.82</v>
      </c>
      <c r="U118" t="n">
        <v>0.72</v>
      </c>
      <c r="V118" t="n">
        <v>0.75</v>
      </c>
      <c r="W118" t="n">
        <v>2.62</v>
      </c>
      <c r="X118" t="n">
        <v>0.15</v>
      </c>
      <c r="Y118" t="n">
        <v>1</v>
      </c>
      <c r="Z118" t="n">
        <v>10</v>
      </c>
      <c r="AA118" t="n">
        <v>155.4322647337263</v>
      </c>
      <c r="AB118" t="n">
        <v>212.6692817961529</v>
      </c>
      <c r="AC118" t="n">
        <v>192.3724240248005</v>
      </c>
      <c r="AD118" t="n">
        <v>155432.2647337263</v>
      </c>
      <c r="AE118" t="n">
        <v>212669.2817961529</v>
      </c>
      <c r="AF118" t="n">
        <v>4.017255193203696e-06</v>
      </c>
      <c r="AG118" t="n">
        <v>8</v>
      </c>
      <c r="AH118" t="n">
        <v>192372.4240248005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5.4685</v>
      </c>
      <c r="E119" t="n">
        <v>18.29</v>
      </c>
      <c r="F119" t="n">
        <v>15.48</v>
      </c>
      <c r="G119" t="n">
        <v>154.79</v>
      </c>
      <c r="H119" t="n">
        <v>2.12</v>
      </c>
      <c r="I119" t="n">
        <v>6</v>
      </c>
      <c r="J119" t="n">
        <v>253.44</v>
      </c>
      <c r="K119" t="n">
        <v>55.27</v>
      </c>
      <c r="L119" t="n">
        <v>30.25</v>
      </c>
      <c r="M119" t="n">
        <v>1</v>
      </c>
      <c r="N119" t="n">
        <v>62.92</v>
      </c>
      <c r="O119" t="n">
        <v>31492.06</v>
      </c>
      <c r="P119" t="n">
        <v>188</v>
      </c>
      <c r="Q119" t="n">
        <v>467.13</v>
      </c>
      <c r="R119" t="n">
        <v>54.62</v>
      </c>
      <c r="S119" t="n">
        <v>39.61</v>
      </c>
      <c r="T119" t="n">
        <v>2572.63</v>
      </c>
      <c r="U119" t="n">
        <v>0.73</v>
      </c>
      <c r="V119" t="n">
        <v>0.75</v>
      </c>
      <c r="W119" t="n">
        <v>2.62</v>
      </c>
      <c r="X119" t="n">
        <v>0.15</v>
      </c>
      <c r="Y119" t="n">
        <v>1</v>
      </c>
      <c r="Z119" t="n">
        <v>10</v>
      </c>
      <c r="AA119" t="n">
        <v>155.4524829173332</v>
      </c>
      <c r="AB119" t="n">
        <v>212.6969452069272</v>
      </c>
      <c r="AC119" t="n">
        <v>192.3974472784764</v>
      </c>
      <c r="AD119" t="n">
        <v>155452.4829173333</v>
      </c>
      <c r="AE119" t="n">
        <v>212696.9452069273</v>
      </c>
      <c r="AF119" t="n">
        <v>4.017916457684252e-06</v>
      </c>
      <c r="AG119" t="n">
        <v>8</v>
      </c>
      <c r="AH119" t="n">
        <v>192397.4472784764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5.468</v>
      </c>
      <c r="E120" t="n">
        <v>18.29</v>
      </c>
      <c r="F120" t="n">
        <v>15.48</v>
      </c>
      <c r="G120" t="n">
        <v>154.8</v>
      </c>
      <c r="H120" t="n">
        <v>2.14</v>
      </c>
      <c r="I120" t="n">
        <v>6</v>
      </c>
      <c r="J120" t="n">
        <v>253.9</v>
      </c>
      <c r="K120" t="n">
        <v>55.27</v>
      </c>
      <c r="L120" t="n">
        <v>30.5</v>
      </c>
      <c r="M120" t="n">
        <v>0</v>
      </c>
      <c r="N120" t="n">
        <v>63.12</v>
      </c>
      <c r="O120" t="n">
        <v>31548.03</v>
      </c>
      <c r="P120" t="n">
        <v>188.15</v>
      </c>
      <c r="Q120" t="n">
        <v>467.07</v>
      </c>
      <c r="R120" t="n">
        <v>54.54</v>
      </c>
      <c r="S120" t="n">
        <v>39.61</v>
      </c>
      <c r="T120" t="n">
        <v>2531.51</v>
      </c>
      <c r="U120" t="n">
        <v>0.73</v>
      </c>
      <c r="V120" t="n">
        <v>0.75</v>
      </c>
      <c r="W120" t="n">
        <v>2.62</v>
      </c>
      <c r="X120" t="n">
        <v>0.15</v>
      </c>
      <c r="Y120" t="n">
        <v>1</v>
      </c>
      <c r="Z120" t="n">
        <v>10</v>
      </c>
      <c r="AA120" t="n">
        <v>155.527259592484</v>
      </c>
      <c r="AB120" t="n">
        <v>212.7992579527826</v>
      </c>
      <c r="AC120" t="n">
        <v>192.4899954394641</v>
      </c>
      <c r="AD120" t="n">
        <v>155527.259592484</v>
      </c>
      <c r="AE120" t="n">
        <v>212799.2579527826</v>
      </c>
      <c r="AF120" t="n">
        <v>4.017549088528388e-06</v>
      </c>
      <c r="AG120" t="n">
        <v>8</v>
      </c>
      <c r="AH120" t="n">
        <v>192489.9954394641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3.89</v>
      </c>
      <c r="E2" t="n">
        <v>25.71</v>
      </c>
      <c r="F2" t="n">
        <v>19.74</v>
      </c>
      <c r="G2" t="n">
        <v>7.9</v>
      </c>
      <c r="H2" t="n">
        <v>0.14</v>
      </c>
      <c r="I2" t="n">
        <v>150</v>
      </c>
      <c r="J2" t="n">
        <v>124.63</v>
      </c>
      <c r="K2" t="n">
        <v>45</v>
      </c>
      <c r="L2" t="n">
        <v>1</v>
      </c>
      <c r="M2" t="n">
        <v>148</v>
      </c>
      <c r="N2" t="n">
        <v>18.64</v>
      </c>
      <c r="O2" t="n">
        <v>15605.44</v>
      </c>
      <c r="P2" t="n">
        <v>205.81</v>
      </c>
      <c r="Q2" t="n">
        <v>467.19</v>
      </c>
      <c r="R2" t="n">
        <v>193.93</v>
      </c>
      <c r="S2" t="n">
        <v>39.61</v>
      </c>
      <c r="T2" t="n">
        <v>71504.53</v>
      </c>
      <c r="U2" t="n">
        <v>0.2</v>
      </c>
      <c r="V2" t="n">
        <v>0.59</v>
      </c>
      <c r="W2" t="n">
        <v>2.85</v>
      </c>
      <c r="X2" t="n">
        <v>4.4</v>
      </c>
      <c r="Y2" t="n">
        <v>1</v>
      </c>
      <c r="Z2" t="n">
        <v>10</v>
      </c>
      <c r="AA2" t="n">
        <v>217.5986021775426</v>
      </c>
      <c r="AB2" t="n">
        <v>297.7280072719858</v>
      </c>
      <c r="AC2" t="n">
        <v>269.3132641219179</v>
      </c>
      <c r="AD2" t="n">
        <v>217598.6021775426</v>
      </c>
      <c r="AE2" t="n">
        <v>297728.0072719858</v>
      </c>
      <c r="AF2" t="n">
        <v>2.943063948217324e-06</v>
      </c>
      <c r="AG2" t="n">
        <v>10</v>
      </c>
      <c r="AH2" t="n">
        <v>269313.2641219179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4.2241</v>
      </c>
      <c r="E3" t="n">
        <v>23.67</v>
      </c>
      <c r="F3" t="n">
        <v>18.65</v>
      </c>
      <c r="G3" t="n">
        <v>9.9</v>
      </c>
      <c r="H3" t="n">
        <v>0.18</v>
      </c>
      <c r="I3" t="n">
        <v>113</v>
      </c>
      <c r="J3" t="n">
        <v>124.96</v>
      </c>
      <c r="K3" t="n">
        <v>45</v>
      </c>
      <c r="L3" t="n">
        <v>1.25</v>
      </c>
      <c r="M3" t="n">
        <v>111</v>
      </c>
      <c r="N3" t="n">
        <v>18.71</v>
      </c>
      <c r="O3" t="n">
        <v>15645.96</v>
      </c>
      <c r="P3" t="n">
        <v>193.77</v>
      </c>
      <c r="Q3" t="n">
        <v>467.23</v>
      </c>
      <c r="R3" t="n">
        <v>158.16</v>
      </c>
      <c r="S3" t="n">
        <v>39.61</v>
      </c>
      <c r="T3" t="n">
        <v>53805.45</v>
      </c>
      <c r="U3" t="n">
        <v>0.25</v>
      </c>
      <c r="V3" t="n">
        <v>0.63</v>
      </c>
      <c r="W3" t="n">
        <v>2.79</v>
      </c>
      <c r="X3" t="n">
        <v>3.32</v>
      </c>
      <c r="Y3" t="n">
        <v>1</v>
      </c>
      <c r="Z3" t="n">
        <v>10</v>
      </c>
      <c r="AA3" t="n">
        <v>198.9082130413172</v>
      </c>
      <c r="AB3" t="n">
        <v>272.1549922940409</v>
      </c>
      <c r="AC3" t="n">
        <v>246.1809018015081</v>
      </c>
      <c r="AD3" t="n">
        <v>198908.2130413172</v>
      </c>
      <c r="AE3" t="n">
        <v>272154.9922940409</v>
      </c>
      <c r="AF3" t="n">
        <v>3.195834556212031e-06</v>
      </c>
      <c r="AG3" t="n">
        <v>10</v>
      </c>
      <c r="AH3" t="n">
        <v>246180.9018015081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4.4719</v>
      </c>
      <c r="E4" t="n">
        <v>22.36</v>
      </c>
      <c r="F4" t="n">
        <v>17.93</v>
      </c>
      <c r="G4" t="n">
        <v>11.95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185.58</v>
      </c>
      <c r="Q4" t="n">
        <v>467.16</v>
      </c>
      <c r="R4" t="n">
        <v>134.59</v>
      </c>
      <c r="S4" t="n">
        <v>39.61</v>
      </c>
      <c r="T4" t="n">
        <v>42135.06</v>
      </c>
      <c r="U4" t="n">
        <v>0.29</v>
      </c>
      <c r="V4" t="n">
        <v>0.65</v>
      </c>
      <c r="W4" t="n">
        <v>2.75</v>
      </c>
      <c r="X4" t="n">
        <v>2.59</v>
      </c>
      <c r="Y4" t="n">
        <v>1</v>
      </c>
      <c r="Z4" t="n">
        <v>10</v>
      </c>
      <c r="AA4" t="n">
        <v>179.7720404665147</v>
      </c>
      <c r="AB4" t="n">
        <v>245.9720367488579</v>
      </c>
      <c r="AC4" t="n">
        <v>222.4968107855401</v>
      </c>
      <c r="AD4" t="n">
        <v>179772.0404665146</v>
      </c>
      <c r="AE4" t="n">
        <v>245972.0367488579</v>
      </c>
      <c r="AF4" t="n">
        <v>3.383313025715437e-06</v>
      </c>
      <c r="AG4" t="n">
        <v>9</v>
      </c>
      <c r="AH4" t="n">
        <v>222496.8107855401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4.6506</v>
      </c>
      <c r="E5" t="n">
        <v>21.5</v>
      </c>
      <c r="F5" t="n">
        <v>17.45</v>
      </c>
      <c r="G5" t="n">
        <v>13.96</v>
      </c>
      <c r="H5" t="n">
        <v>0.25</v>
      </c>
      <c r="I5" t="n">
        <v>75</v>
      </c>
      <c r="J5" t="n">
        <v>125.62</v>
      </c>
      <c r="K5" t="n">
        <v>45</v>
      </c>
      <c r="L5" t="n">
        <v>1.75</v>
      </c>
      <c r="M5" t="n">
        <v>73</v>
      </c>
      <c r="N5" t="n">
        <v>18.87</v>
      </c>
      <c r="O5" t="n">
        <v>15727.09</v>
      </c>
      <c r="P5" t="n">
        <v>179.98</v>
      </c>
      <c r="Q5" t="n">
        <v>467.11</v>
      </c>
      <c r="R5" t="n">
        <v>118.98</v>
      </c>
      <c r="S5" t="n">
        <v>39.61</v>
      </c>
      <c r="T5" t="n">
        <v>34408.13</v>
      </c>
      <c r="U5" t="n">
        <v>0.33</v>
      </c>
      <c r="V5" t="n">
        <v>0.67</v>
      </c>
      <c r="W5" t="n">
        <v>2.73</v>
      </c>
      <c r="X5" t="n">
        <v>2.12</v>
      </c>
      <c r="Y5" t="n">
        <v>1</v>
      </c>
      <c r="Z5" t="n">
        <v>10</v>
      </c>
      <c r="AA5" t="n">
        <v>172.3491948553353</v>
      </c>
      <c r="AB5" t="n">
        <v>235.8157719108109</v>
      </c>
      <c r="AC5" t="n">
        <v>213.3098456092258</v>
      </c>
      <c r="AD5" t="n">
        <v>172349.1948553353</v>
      </c>
      <c r="AE5" t="n">
        <v>235815.7719108109</v>
      </c>
      <c r="AF5" t="n">
        <v>3.518512390123262e-06</v>
      </c>
      <c r="AG5" t="n">
        <v>9</v>
      </c>
      <c r="AH5" t="n">
        <v>213309.8456092258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4.7693</v>
      </c>
      <c r="E6" t="n">
        <v>20.97</v>
      </c>
      <c r="F6" t="n">
        <v>17.17</v>
      </c>
      <c r="G6" t="n">
        <v>15.85</v>
      </c>
      <c r="H6" t="n">
        <v>0.28</v>
      </c>
      <c r="I6" t="n">
        <v>65</v>
      </c>
      <c r="J6" t="n">
        <v>125.95</v>
      </c>
      <c r="K6" t="n">
        <v>45</v>
      </c>
      <c r="L6" t="n">
        <v>2</v>
      </c>
      <c r="M6" t="n">
        <v>63</v>
      </c>
      <c r="N6" t="n">
        <v>18.95</v>
      </c>
      <c r="O6" t="n">
        <v>15767.7</v>
      </c>
      <c r="P6" t="n">
        <v>176.32</v>
      </c>
      <c r="Q6" t="n">
        <v>467.18</v>
      </c>
      <c r="R6" t="n">
        <v>109.92</v>
      </c>
      <c r="S6" t="n">
        <v>39.61</v>
      </c>
      <c r="T6" t="n">
        <v>29928.02</v>
      </c>
      <c r="U6" t="n">
        <v>0.36</v>
      </c>
      <c r="V6" t="n">
        <v>0.68</v>
      </c>
      <c r="W6" t="n">
        <v>2.71</v>
      </c>
      <c r="X6" t="n">
        <v>1.84</v>
      </c>
      <c r="Y6" t="n">
        <v>1</v>
      </c>
      <c r="Z6" t="n">
        <v>10</v>
      </c>
      <c r="AA6" t="n">
        <v>167.7770776272799</v>
      </c>
      <c r="AB6" t="n">
        <v>229.5599994118124</v>
      </c>
      <c r="AC6" t="n">
        <v>207.6511152574979</v>
      </c>
      <c r="AD6" t="n">
        <v>167777.0776272799</v>
      </c>
      <c r="AE6" t="n">
        <v>229559.9994118124</v>
      </c>
      <c r="AF6" t="n">
        <v>3.608317451987888e-06</v>
      </c>
      <c r="AG6" t="n">
        <v>9</v>
      </c>
      <c r="AH6" t="n">
        <v>207651.1152574979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4.8667</v>
      </c>
      <c r="E7" t="n">
        <v>20.55</v>
      </c>
      <c r="F7" t="n">
        <v>16.96</v>
      </c>
      <c r="G7" t="n">
        <v>17.85</v>
      </c>
      <c r="H7" t="n">
        <v>0.31</v>
      </c>
      <c r="I7" t="n">
        <v>57</v>
      </c>
      <c r="J7" t="n">
        <v>126.28</v>
      </c>
      <c r="K7" t="n">
        <v>45</v>
      </c>
      <c r="L7" t="n">
        <v>2.25</v>
      </c>
      <c r="M7" t="n">
        <v>55</v>
      </c>
      <c r="N7" t="n">
        <v>19.03</v>
      </c>
      <c r="O7" t="n">
        <v>15808.34</v>
      </c>
      <c r="P7" t="n">
        <v>173.42</v>
      </c>
      <c r="Q7" t="n">
        <v>467.15</v>
      </c>
      <c r="R7" t="n">
        <v>102.95</v>
      </c>
      <c r="S7" t="n">
        <v>39.61</v>
      </c>
      <c r="T7" t="n">
        <v>26482.32</v>
      </c>
      <c r="U7" t="n">
        <v>0.38</v>
      </c>
      <c r="V7" t="n">
        <v>0.6899999999999999</v>
      </c>
      <c r="W7" t="n">
        <v>2.7</v>
      </c>
      <c r="X7" t="n">
        <v>1.62</v>
      </c>
      <c r="Y7" t="n">
        <v>1</v>
      </c>
      <c r="Z7" t="n">
        <v>10</v>
      </c>
      <c r="AA7" t="n">
        <v>156.725660264767</v>
      </c>
      <c r="AB7" t="n">
        <v>214.4389626223055</v>
      </c>
      <c r="AC7" t="n">
        <v>193.9732089966683</v>
      </c>
      <c r="AD7" t="n">
        <v>156725.6602647669</v>
      </c>
      <c r="AE7" t="n">
        <v>214438.9626223055</v>
      </c>
      <c r="AF7" t="n">
        <v>3.682007536449679e-06</v>
      </c>
      <c r="AG7" t="n">
        <v>8</v>
      </c>
      <c r="AH7" t="n">
        <v>193973.2089966683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4.96</v>
      </c>
      <c r="E8" t="n">
        <v>20.16</v>
      </c>
      <c r="F8" t="n">
        <v>16.75</v>
      </c>
      <c r="G8" t="n">
        <v>20.1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48</v>
      </c>
      <c r="N8" t="n">
        <v>19.11</v>
      </c>
      <c r="O8" t="n">
        <v>15849</v>
      </c>
      <c r="P8" t="n">
        <v>170.76</v>
      </c>
      <c r="Q8" t="n">
        <v>467.1</v>
      </c>
      <c r="R8" t="n">
        <v>96.33</v>
      </c>
      <c r="S8" t="n">
        <v>39.61</v>
      </c>
      <c r="T8" t="n">
        <v>23206.69</v>
      </c>
      <c r="U8" t="n">
        <v>0.41</v>
      </c>
      <c r="V8" t="n">
        <v>0.7</v>
      </c>
      <c r="W8" t="n">
        <v>2.69</v>
      </c>
      <c r="X8" t="n">
        <v>1.42</v>
      </c>
      <c r="Y8" t="n">
        <v>1</v>
      </c>
      <c r="Z8" t="n">
        <v>10</v>
      </c>
      <c r="AA8" t="n">
        <v>153.5332510626058</v>
      </c>
      <c r="AB8" t="n">
        <v>210.0709675127569</v>
      </c>
      <c r="AC8" t="n">
        <v>190.022089209854</v>
      </c>
      <c r="AD8" t="n">
        <v>153533.2510626059</v>
      </c>
      <c r="AE8" t="n">
        <v>210070.9675127568</v>
      </c>
      <c r="AF8" t="n">
        <v>3.752595676904352e-06</v>
      </c>
      <c r="AG8" t="n">
        <v>8</v>
      </c>
      <c r="AH8" t="n">
        <v>190022.089209854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5.0285</v>
      </c>
      <c r="E9" t="n">
        <v>19.89</v>
      </c>
      <c r="F9" t="n">
        <v>16.6</v>
      </c>
      <c r="G9" t="n">
        <v>22.14</v>
      </c>
      <c r="H9" t="n">
        <v>0.38</v>
      </c>
      <c r="I9" t="n">
        <v>45</v>
      </c>
      <c r="J9" t="n">
        <v>126.94</v>
      </c>
      <c r="K9" t="n">
        <v>45</v>
      </c>
      <c r="L9" t="n">
        <v>2.75</v>
      </c>
      <c r="M9" t="n">
        <v>43</v>
      </c>
      <c r="N9" t="n">
        <v>19.19</v>
      </c>
      <c r="O9" t="n">
        <v>15889.69</v>
      </c>
      <c r="P9" t="n">
        <v>168.65</v>
      </c>
      <c r="Q9" t="n">
        <v>467.09</v>
      </c>
      <c r="R9" t="n">
        <v>91.34</v>
      </c>
      <c r="S9" t="n">
        <v>39.61</v>
      </c>
      <c r="T9" t="n">
        <v>20735.63</v>
      </c>
      <c r="U9" t="n">
        <v>0.43</v>
      </c>
      <c r="V9" t="n">
        <v>0.7</v>
      </c>
      <c r="W9" t="n">
        <v>2.68</v>
      </c>
      <c r="X9" t="n">
        <v>1.27</v>
      </c>
      <c r="Y9" t="n">
        <v>1</v>
      </c>
      <c r="Z9" t="n">
        <v>10</v>
      </c>
      <c r="AA9" t="n">
        <v>151.1914019109386</v>
      </c>
      <c r="AB9" t="n">
        <v>206.8667461883543</v>
      </c>
      <c r="AC9" t="n">
        <v>187.1236742714985</v>
      </c>
      <c r="AD9" t="n">
        <v>151191.4019109386</v>
      </c>
      <c r="AE9" t="n">
        <v>206866.7461883543</v>
      </c>
      <c r="AF9" t="n">
        <v>3.804420838974502e-06</v>
      </c>
      <c r="AG9" t="n">
        <v>8</v>
      </c>
      <c r="AH9" t="n">
        <v>187123.6742714985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5.086</v>
      </c>
      <c r="E10" t="n">
        <v>19.66</v>
      </c>
      <c r="F10" t="n">
        <v>16.48</v>
      </c>
      <c r="G10" t="n">
        <v>24.12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166.52</v>
      </c>
      <c r="Q10" t="n">
        <v>467.09</v>
      </c>
      <c r="R10" t="n">
        <v>87.09</v>
      </c>
      <c r="S10" t="n">
        <v>39.61</v>
      </c>
      <c r="T10" t="n">
        <v>18632.46</v>
      </c>
      <c r="U10" t="n">
        <v>0.45</v>
      </c>
      <c r="V10" t="n">
        <v>0.71</v>
      </c>
      <c r="W10" t="n">
        <v>2.68</v>
      </c>
      <c r="X10" t="n">
        <v>1.15</v>
      </c>
      <c r="Y10" t="n">
        <v>1</v>
      </c>
      <c r="Z10" t="n">
        <v>10</v>
      </c>
      <c r="AA10" t="n">
        <v>149.1066270177154</v>
      </c>
      <c r="AB10" t="n">
        <v>204.0142652056707</v>
      </c>
      <c r="AC10" t="n">
        <v>184.5434300703191</v>
      </c>
      <c r="AD10" t="n">
        <v>149106.6270177154</v>
      </c>
      <c r="AE10" t="n">
        <v>204014.2652056707</v>
      </c>
      <c r="AF10" t="n">
        <v>3.847923712245067e-06</v>
      </c>
      <c r="AG10" t="n">
        <v>8</v>
      </c>
      <c r="AH10" t="n">
        <v>184543.4300703191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5.1224</v>
      </c>
      <c r="E11" t="n">
        <v>19.52</v>
      </c>
      <c r="F11" t="n">
        <v>16.42</v>
      </c>
      <c r="G11" t="n">
        <v>25.92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36</v>
      </c>
      <c r="N11" t="n">
        <v>19.35</v>
      </c>
      <c r="O11" t="n">
        <v>15971.17</v>
      </c>
      <c r="P11" t="n">
        <v>165.25</v>
      </c>
      <c r="Q11" t="n">
        <v>467.09</v>
      </c>
      <c r="R11" t="n">
        <v>85.23999999999999</v>
      </c>
      <c r="S11" t="n">
        <v>39.61</v>
      </c>
      <c r="T11" t="n">
        <v>17720</v>
      </c>
      <c r="U11" t="n">
        <v>0.46</v>
      </c>
      <c r="V11" t="n">
        <v>0.71</v>
      </c>
      <c r="W11" t="n">
        <v>2.67</v>
      </c>
      <c r="X11" t="n">
        <v>1.08</v>
      </c>
      <c r="Y11" t="n">
        <v>1</v>
      </c>
      <c r="Z11" t="n">
        <v>10</v>
      </c>
      <c r="AA11" t="n">
        <v>147.8559949796191</v>
      </c>
      <c r="AB11" t="n">
        <v>202.3030952771567</v>
      </c>
      <c r="AC11" t="n">
        <v>182.9955717981398</v>
      </c>
      <c r="AD11" t="n">
        <v>147855.9949796191</v>
      </c>
      <c r="AE11" t="n">
        <v>202303.0952771567</v>
      </c>
      <c r="AF11" t="n">
        <v>3.875462922454607e-06</v>
      </c>
      <c r="AG11" t="n">
        <v>8</v>
      </c>
      <c r="AH11" t="n">
        <v>182995.5717981398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5.166</v>
      </c>
      <c r="E12" t="n">
        <v>19.36</v>
      </c>
      <c r="F12" t="n">
        <v>16.33</v>
      </c>
      <c r="G12" t="n">
        <v>28</v>
      </c>
      <c r="H12" t="n">
        <v>0.48</v>
      </c>
      <c r="I12" t="n">
        <v>35</v>
      </c>
      <c r="J12" t="n">
        <v>127.93</v>
      </c>
      <c r="K12" t="n">
        <v>45</v>
      </c>
      <c r="L12" t="n">
        <v>3.5</v>
      </c>
      <c r="M12" t="n">
        <v>33</v>
      </c>
      <c r="N12" t="n">
        <v>19.43</v>
      </c>
      <c r="O12" t="n">
        <v>16011.95</v>
      </c>
      <c r="P12" t="n">
        <v>163.66</v>
      </c>
      <c r="Q12" t="n">
        <v>467.17</v>
      </c>
      <c r="R12" t="n">
        <v>82.66</v>
      </c>
      <c r="S12" t="n">
        <v>39.61</v>
      </c>
      <c r="T12" t="n">
        <v>16445.5</v>
      </c>
      <c r="U12" t="n">
        <v>0.48</v>
      </c>
      <c r="V12" t="n">
        <v>0.71</v>
      </c>
      <c r="W12" t="n">
        <v>2.66</v>
      </c>
      <c r="X12" t="n">
        <v>1</v>
      </c>
      <c r="Y12" t="n">
        <v>1</v>
      </c>
      <c r="Z12" t="n">
        <v>10</v>
      </c>
      <c r="AA12" t="n">
        <v>146.3400589767865</v>
      </c>
      <c r="AB12" t="n">
        <v>200.2289247597058</v>
      </c>
      <c r="AC12" t="n">
        <v>181.1193572037572</v>
      </c>
      <c r="AD12" t="n">
        <v>146340.0589767865</v>
      </c>
      <c r="AE12" t="n">
        <v>200228.9247597058</v>
      </c>
      <c r="AF12" t="n">
        <v>3.908449448969331e-06</v>
      </c>
      <c r="AG12" t="n">
        <v>8</v>
      </c>
      <c r="AH12" t="n">
        <v>181119.3572037572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5.2145</v>
      </c>
      <c r="E13" t="n">
        <v>19.18</v>
      </c>
      <c r="F13" t="n">
        <v>16.23</v>
      </c>
      <c r="G13" t="n">
        <v>30.43</v>
      </c>
      <c r="H13" t="n">
        <v>0.52</v>
      </c>
      <c r="I13" t="n">
        <v>32</v>
      </c>
      <c r="J13" t="n">
        <v>128.26</v>
      </c>
      <c r="K13" t="n">
        <v>45</v>
      </c>
      <c r="L13" t="n">
        <v>3.75</v>
      </c>
      <c r="M13" t="n">
        <v>30</v>
      </c>
      <c r="N13" t="n">
        <v>19.51</v>
      </c>
      <c r="O13" t="n">
        <v>16052.76</v>
      </c>
      <c r="P13" t="n">
        <v>161.91</v>
      </c>
      <c r="Q13" t="n">
        <v>467.11</v>
      </c>
      <c r="R13" t="n">
        <v>79.17</v>
      </c>
      <c r="S13" t="n">
        <v>39.61</v>
      </c>
      <c r="T13" t="n">
        <v>14717.65</v>
      </c>
      <c r="U13" t="n">
        <v>0.5</v>
      </c>
      <c r="V13" t="n">
        <v>0.72</v>
      </c>
      <c r="W13" t="n">
        <v>2.66</v>
      </c>
      <c r="X13" t="n">
        <v>0.89</v>
      </c>
      <c r="Y13" t="n">
        <v>1</v>
      </c>
      <c r="Z13" t="n">
        <v>10</v>
      </c>
      <c r="AA13" t="n">
        <v>144.6922641375114</v>
      </c>
      <c r="AB13" t="n">
        <v>197.974339165033</v>
      </c>
      <c r="AC13" t="n">
        <v>179.0799460939085</v>
      </c>
      <c r="AD13" t="n">
        <v>144692.2641375114</v>
      </c>
      <c r="AE13" t="n">
        <v>197974.339165033</v>
      </c>
      <c r="AF13" t="n">
        <v>3.945143176858416e-06</v>
      </c>
      <c r="AG13" t="n">
        <v>8</v>
      </c>
      <c r="AH13" t="n">
        <v>179079.9460939085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5.2401</v>
      </c>
      <c r="E14" t="n">
        <v>19.08</v>
      </c>
      <c r="F14" t="n">
        <v>16.18</v>
      </c>
      <c r="G14" t="n">
        <v>32.37</v>
      </c>
      <c r="H14" t="n">
        <v>0.55</v>
      </c>
      <c r="I14" t="n">
        <v>30</v>
      </c>
      <c r="J14" t="n">
        <v>128.59</v>
      </c>
      <c r="K14" t="n">
        <v>45</v>
      </c>
      <c r="L14" t="n">
        <v>4</v>
      </c>
      <c r="M14" t="n">
        <v>28</v>
      </c>
      <c r="N14" t="n">
        <v>19.59</v>
      </c>
      <c r="O14" t="n">
        <v>16093.6</v>
      </c>
      <c r="P14" t="n">
        <v>160.84</v>
      </c>
      <c r="Q14" t="n">
        <v>467.16</v>
      </c>
      <c r="R14" t="n">
        <v>77.83</v>
      </c>
      <c r="S14" t="n">
        <v>39.61</v>
      </c>
      <c r="T14" t="n">
        <v>14057.26</v>
      </c>
      <c r="U14" t="n">
        <v>0.51</v>
      </c>
      <c r="V14" t="n">
        <v>0.72</v>
      </c>
      <c r="W14" t="n">
        <v>2.65</v>
      </c>
      <c r="X14" t="n">
        <v>0.85</v>
      </c>
      <c r="Y14" t="n">
        <v>1</v>
      </c>
      <c r="Z14" t="n">
        <v>10</v>
      </c>
      <c r="AA14" t="n">
        <v>143.7686273336602</v>
      </c>
      <c r="AB14" t="n">
        <v>196.7105785420245</v>
      </c>
      <c r="AC14" t="n">
        <v>177.9367970110603</v>
      </c>
      <c r="AD14" t="n">
        <v>143768.6273336602</v>
      </c>
      <c r="AE14" t="n">
        <v>196710.5785420245</v>
      </c>
      <c r="AF14" t="n">
        <v>3.96451141261018e-06</v>
      </c>
      <c r="AG14" t="n">
        <v>8</v>
      </c>
      <c r="AH14" t="n">
        <v>177936.7970110603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5.2806</v>
      </c>
      <c r="E15" t="n">
        <v>18.94</v>
      </c>
      <c r="F15" t="n">
        <v>16.09</v>
      </c>
      <c r="G15" t="n">
        <v>34.48</v>
      </c>
      <c r="H15" t="n">
        <v>0.58</v>
      </c>
      <c r="I15" t="n">
        <v>28</v>
      </c>
      <c r="J15" t="n">
        <v>128.92</v>
      </c>
      <c r="K15" t="n">
        <v>45</v>
      </c>
      <c r="L15" t="n">
        <v>4.25</v>
      </c>
      <c r="M15" t="n">
        <v>26</v>
      </c>
      <c r="N15" t="n">
        <v>19.68</v>
      </c>
      <c r="O15" t="n">
        <v>16134.46</v>
      </c>
      <c r="P15" t="n">
        <v>159.29</v>
      </c>
      <c r="Q15" t="n">
        <v>467.08</v>
      </c>
      <c r="R15" t="n">
        <v>74.62</v>
      </c>
      <c r="S15" t="n">
        <v>39.61</v>
      </c>
      <c r="T15" t="n">
        <v>12463</v>
      </c>
      <c r="U15" t="n">
        <v>0.53</v>
      </c>
      <c r="V15" t="n">
        <v>0.72</v>
      </c>
      <c r="W15" t="n">
        <v>2.65</v>
      </c>
      <c r="X15" t="n">
        <v>0.76</v>
      </c>
      <c r="Y15" t="n">
        <v>1</v>
      </c>
      <c r="Z15" t="n">
        <v>10</v>
      </c>
      <c r="AA15" t="n">
        <v>142.3858463158167</v>
      </c>
      <c r="AB15" t="n">
        <v>194.8185965494189</v>
      </c>
      <c r="AC15" t="n">
        <v>176.2253831244151</v>
      </c>
      <c r="AD15" t="n">
        <v>142385.8463158167</v>
      </c>
      <c r="AE15" t="n">
        <v>194818.5965494189</v>
      </c>
      <c r="AF15" t="n">
        <v>3.995152566826838e-06</v>
      </c>
      <c r="AG15" t="n">
        <v>8</v>
      </c>
      <c r="AH15" t="n">
        <v>176225.3831244151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5.2894</v>
      </c>
      <c r="E16" t="n">
        <v>18.91</v>
      </c>
      <c r="F16" t="n">
        <v>16.08</v>
      </c>
      <c r="G16" t="n">
        <v>35.74</v>
      </c>
      <c r="H16" t="n">
        <v>0.62</v>
      </c>
      <c r="I16" t="n">
        <v>27</v>
      </c>
      <c r="J16" t="n">
        <v>129.25</v>
      </c>
      <c r="K16" t="n">
        <v>45</v>
      </c>
      <c r="L16" t="n">
        <v>4.5</v>
      </c>
      <c r="M16" t="n">
        <v>25</v>
      </c>
      <c r="N16" t="n">
        <v>19.76</v>
      </c>
      <c r="O16" t="n">
        <v>16175.36</v>
      </c>
      <c r="P16" t="n">
        <v>158.42</v>
      </c>
      <c r="Q16" t="n">
        <v>467.08</v>
      </c>
      <c r="R16" t="n">
        <v>74.36</v>
      </c>
      <c r="S16" t="n">
        <v>39.61</v>
      </c>
      <c r="T16" t="n">
        <v>12337.25</v>
      </c>
      <c r="U16" t="n">
        <v>0.53</v>
      </c>
      <c r="V16" t="n">
        <v>0.73</v>
      </c>
      <c r="W16" t="n">
        <v>2.65</v>
      </c>
      <c r="X16" t="n">
        <v>0.75</v>
      </c>
      <c r="Y16" t="n">
        <v>1</v>
      </c>
      <c r="Z16" t="n">
        <v>10</v>
      </c>
      <c r="AA16" t="n">
        <v>141.8489630330777</v>
      </c>
      <c r="AB16" t="n">
        <v>194.084009156357</v>
      </c>
      <c r="AC16" t="n">
        <v>175.5609037211468</v>
      </c>
      <c r="AD16" t="n">
        <v>141848.9630330777</v>
      </c>
      <c r="AE16" t="n">
        <v>194084.0091563569</v>
      </c>
      <c r="AF16" t="n">
        <v>4.001810397866508e-06</v>
      </c>
      <c r="AG16" t="n">
        <v>8</v>
      </c>
      <c r="AH16" t="n">
        <v>175560.9037211468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5.3224</v>
      </c>
      <c r="E17" t="n">
        <v>18.79</v>
      </c>
      <c r="F17" t="n">
        <v>16.02</v>
      </c>
      <c r="G17" t="n">
        <v>38.44</v>
      </c>
      <c r="H17" t="n">
        <v>0.65</v>
      </c>
      <c r="I17" t="n">
        <v>25</v>
      </c>
      <c r="J17" t="n">
        <v>129.59</v>
      </c>
      <c r="K17" t="n">
        <v>45</v>
      </c>
      <c r="L17" t="n">
        <v>4.75</v>
      </c>
      <c r="M17" t="n">
        <v>23</v>
      </c>
      <c r="N17" t="n">
        <v>19.84</v>
      </c>
      <c r="O17" t="n">
        <v>16216.29</v>
      </c>
      <c r="P17" t="n">
        <v>156.87</v>
      </c>
      <c r="Q17" t="n">
        <v>467.08</v>
      </c>
      <c r="R17" t="n">
        <v>72.34</v>
      </c>
      <c r="S17" t="n">
        <v>39.61</v>
      </c>
      <c r="T17" t="n">
        <v>11335.77</v>
      </c>
      <c r="U17" t="n">
        <v>0.55</v>
      </c>
      <c r="V17" t="n">
        <v>0.73</v>
      </c>
      <c r="W17" t="n">
        <v>2.65</v>
      </c>
      <c r="X17" t="n">
        <v>0.68</v>
      </c>
      <c r="Y17" t="n">
        <v>1</v>
      </c>
      <c r="Z17" t="n">
        <v>10</v>
      </c>
      <c r="AA17" t="n">
        <v>140.6189304700934</v>
      </c>
      <c r="AB17" t="n">
        <v>192.4010243384759</v>
      </c>
      <c r="AC17" t="n">
        <v>174.0385406121997</v>
      </c>
      <c r="AD17" t="n">
        <v>140618.9304700934</v>
      </c>
      <c r="AE17" t="n">
        <v>192401.0243384759</v>
      </c>
      <c r="AF17" t="n">
        <v>4.026777264265267e-06</v>
      </c>
      <c r="AG17" t="n">
        <v>8</v>
      </c>
      <c r="AH17" t="n">
        <v>174038.5406121997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5.3343</v>
      </c>
      <c r="E18" t="n">
        <v>18.75</v>
      </c>
      <c r="F18" t="n">
        <v>16</v>
      </c>
      <c r="G18" t="n">
        <v>40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22</v>
      </c>
      <c r="N18" t="n">
        <v>19.92</v>
      </c>
      <c r="O18" t="n">
        <v>16257.24</v>
      </c>
      <c r="P18" t="n">
        <v>156.09</v>
      </c>
      <c r="Q18" t="n">
        <v>467.08</v>
      </c>
      <c r="R18" t="n">
        <v>71.45999999999999</v>
      </c>
      <c r="S18" t="n">
        <v>39.61</v>
      </c>
      <c r="T18" t="n">
        <v>10898.74</v>
      </c>
      <c r="U18" t="n">
        <v>0.55</v>
      </c>
      <c r="V18" t="n">
        <v>0.73</v>
      </c>
      <c r="W18" t="n">
        <v>2.65</v>
      </c>
      <c r="X18" t="n">
        <v>0.67</v>
      </c>
      <c r="Y18" t="n">
        <v>1</v>
      </c>
      <c r="Z18" t="n">
        <v>10</v>
      </c>
      <c r="AA18" t="n">
        <v>140.0796540995252</v>
      </c>
      <c r="AB18" t="n">
        <v>191.6631626170704</v>
      </c>
      <c r="AC18" t="n">
        <v>173.3710993778895</v>
      </c>
      <c r="AD18" t="n">
        <v>140079.6540995252</v>
      </c>
      <c r="AE18" t="n">
        <v>191663.1626170704</v>
      </c>
      <c r="AF18" t="n">
        <v>4.035780467603001e-06</v>
      </c>
      <c r="AG18" t="n">
        <v>8</v>
      </c>
      <c r="AH18" t="n">
        <v>173371.0993778895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5.3562</v>
      </c>
      <c r="E19" t="n">
        <v>18.67</v>
      </c>
      <c r="F19" t="n">
        <v>15.95</v>
      </c>
      <c r="G19" t="n">
        <v>41.61</v>
      </c>
      <c r="H19" t="n">
        <v>0.71</v>
      </c>
      <c r="I19" t="n">
        <v>23</v>
      </c>
      <c r="J19" t="n">
        <v>130.25</v>
      </c>
      <c r="K19" t="n">
        <v>45</v>
      </c>
      <c r="L19" t="n">
        <v>5.25</v>
      </c>
      <c r="M19" t="n">
        <v>21</v>
      </c>
      <c r="N19" t="n">
        <v>20</v>
      </c>
      <c r="O19" t="n">
        <v>16298.23</v>
      </c>
      <c r="P19" t="n">
        <v>154.88</v>
      </c>
      <c r="Q19" t="n">
        <v>467.07</v>
      </c>
      <c r="R19" t="n">
        <v>70.33</v>
      </c>
      <c r="S19" t="n">
        <v>39.61</v>
      </c>
      <c r="T19" t="n">
        <v>10343.26</v>
      </c>
      <c r="U19" t="n">
        <v>0.5600000000000001</v>
      </c>
      <c r="V19" t="n">
        <v>0.73</v>
      </c>
      <c r="W19" t="n">
        <v>2.64</v>
      </c>
      <c r="X19" t="n">
        <v>0.62</v>
      </c>
      <c r="Y19" t="n">
        <v>1</v>
      </c>
      <c r="Z19" t="n">
        <v>10</v>
      </c>
      <c r="AA19" t="n">
        <v>139.189018972795</v>
      </c>
      <c r="AB19" t="n">
        <v>190.4445563446301</v>
      </c>
      <c r="AC19" t="n">
        <v>172.2687951777659</v>
      </c>
      <c r="AD19" t="n">
        <v>139189.018972795</v>
      </c>
      <c r="AE19" t="n">
        <v>190444.5563446301</v>
      </c>
      <c r="AF19" t="n">
        <v>4.052349388031268e-06</v>
      </c>
      <c r="AG19" t="n">
        <v>8</v>
      </c>
      <c r="AH19" t="n">
        <v>172268.7951777659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5.385</v>
      </c>
      <c r="E20" t="n">
        <v>18.57</v>
      </c>
      <c r="F20" t="n">
        <v>15.9</v>
      </c>
      <c r="G20" t="n">
        <v>45.43</v>
      </c>
      <c r="H20" t="n">
        <v>0.74</v>
      </c>
      <c r="I20" t="n">
        <v>21</v>
      </c>
      <c r="J20" t="n">
        <v>130.58</v>
      </c>
      <c r="K20" t="n">
        <v>45</v>
      </c>
      <c r="L20" t="n">
        <v>5.5</v>
      </c>
      <c r="M20" t="n">
        <v>19</v>
      </c>
      <c r="N20" t="n">
        <v>20.09</v>
      </c>
      <c r="O20" t="n">
        <v>16339.24</v>
      </c>
      <c r="P20" t="n">
        <v>153.51</v>
      </c>
      <c r="Q20" t="n">
        <v>467.09</v>
      </c>
      <c r="R20" t="n">
        <v>68.52</v>
      </c>
      <c r="S20" t="n">
        <v>39.61</v>
      </c>
      <c r="T20" t="n">
        <v>9446.799999999999</v>
      </c>
      <c r="U20" t="n">
        <v>0.58</v>
      </c>
      <c r="V20" t="n">
        <v>0.73</v>
      </c>
      <c r="W20" t="n">
        <v>2.64</v>
      </c>
      <c r="X20" t="n">
        <v>0.57</v>
      </c>
      <c r="Y20" t="n">
        <v>1</v>
      </c>
      <c r="Z20" t="n">
        <v>10</v>
      </c>
      <c r="AA20" t="n">
        <v>138.1355981853586</v>
      </c>
      <c r="AB20" t="n">
        <v>189.0032195496152</v>
      </c>
      <c r="AC20" t="n">
        <v>170.9650175435379</v>
      </c>
      <c r="AD20" t="n">
        <v>138135.5981853586</v>
      </c>
      <c r="AE20" t="n">
        <v>189003.2195496152</v>
      </c>
      <c r="AF20" t="n">
        <v>4.074138653252002e-06</v>
      </c>
      <c r="AG20" t="n">
        <v>8</v>
      </c>
      <c r="AH20" t="n">
        <v>170965.0175435379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5.4002</v>
      </c>
      <c r="E21" t="n">
        <v>18.52</v>
      </c>
      <c r="F21" t="n">
        <v>15.87</v>
      </c>
      <c r="G21" t="n">
        <v>47.62</v>
      </c>
      <c r="H21" t="n">
        <v>0.78</v>
      </c>
      <c r="I21" t="n">
        <v>20</v>
      </c>
      <c r="J21" t="n">
        <v>130.92</v>
      </c>
      <c r="K21" t="n">
        <v>45</v>
      </c>
      <c r="L21" t="n">
        <v>5.75</v>
      </c>
      <c r="M21" t="n">
        <v>18</v>
      </c>
      <c r="N21" t="n">
        <v>20.17</v>
      </c>
      <c r="O21" t="n">
        <v>16380.29</v>
      </c>
      <c r="P21" t="n">
        <v>152.34</v>
      </c>
      <c r="Q21" t="n">
        <v>467.13</v>
      </c>
      <c r="R21" t="n">
        <v>67.76000000000001</v>
      </c>
      <c r="S21" t="n">
        <v>39.61</v>
      </c>
      <c r="T21" t="n">
        <v>9069.940000000001</v>
      </c>
      <c r="U21" t="n">
        <v>0.58</v>
      </c>
      <c r="V21" t="n">
        <v>0.73</v>
      </c>
      <c r="W21" t="n">
        <v>2.64</v>
      </c>
      <c r="X21" t="n">
        <v>0.54</v>
      </c>
      <c r="Y21" t="n">
        <v>1</v>
      </c>
      <c r="Z21" t="n">
        <v>10</v>
      </c>
      <c r="AA21" t="n">
        <v>137.3822791511362</v>
      </c>
      <c r="AB21" t="n">
        <v>187.9724952129023</v>
      </c>
      <c r="AC21" t="n">
        <v>170.0326640908898</v>
      </c>
      <c r="AD21" t="n">
        <v>137382.2791511362</v>
      </c>
      <c r="AE21" t="n">
        <v>187972.4952129023</v>
      </c>
      <c r="AF21" t="n">
        <v>4.085638543229613e-06</v>
      </c>
      <c r="AG21" t="n">
        <v>8</v>
      </c>
      <c r="AH21" t="n">
        <v>170032.6640908898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5.3936</v>
      </c>
      <c r="E22" t="n">
        <v>18.54</v>
      </c>
      <c r="F22" t="n">
        <v>15.9</v>
      </c>
      <c r="G22" t="n">
        <v>47.69</v>
      </c>
      <c r="H22" t="n">
        <v>0.8100000000000001</v>
      </c>
      <c r="I22" t="n">
        <v>20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152.32</v>
      </c>
      <c r="Q22" t="n">
        <v>467.14</v>
      </c>
      <c r="R22" t="n">
        <v>68.23999999999999</v>
      </c>
      <c r="S22" t="n">
        <v>39.61</v>
      </c>
      <c r="T22" t="n">
        <v>9312.51</v>
      </c>
      <c r="U22" t="n">
        <v>0.58</v>
      </c>
      <c r="V22" t="n">
        <v>0.73</v>
      </c>
      <c r="W22" t="n">
        <v>2.64</v>
      </c>
      <c r="X22" t="n">
        <v>0.5600000000000001</v>
      </c>
      <c r="Y22" t="n">
        <v>1</v>
      </c>
      <c r="Z22" t="n">
        <v>10</v>
      </c>
      <c r="AA22" t="n">
        <v>137.4800694569008</v>
      </c>
      <c r="AB22" t="n">
        <v>188.1062962234533</v>
      </c>
      <c r="AC22" t="n">
        <v>170.1536953207847</v>
      </c>
      <c r="AD22" t="n">
        <v>137480.0694569008</v>
      </c>
      <c r="AE22" t="n">
        <v>188106.2962234532</v>
      </c>
      <c r="AF22" t="n">
        <v>4.080645169949861e-06</v>
      </c>
      <c r="AG22" t="n">
        <v>8</v>
      </c>
      <c r="AH22" t="n">
        <v>170153.6953207847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5.4137</v>
      </c>
      <c r="E23" t="n">
        <v>18.47</v>
      </c>
      <c r="F23" t="n">
        <v>15.85</v>
      </c>
      <c r="G23" t="n">
        <v>50.06</v>
      </c>
      <c r="H23" t="n">
        <v>0.84</v>
      </c>
      <c r="I23" t="n">
        <v>19</v>
      </c>
      <c r="J23" t="n">
        <v>131.58</v>
      </c>
      <c r="K23" t="n">
        <v>45</v>
      </c>
      <c r="L23" t="n">
        <v>6.25</v>
      </c>
      <c r="M23" t="n">
        <v>17</v>
      </c>
      <c r="N23" t="n">
        <v>20.34</v>
      </c>
      <c r="O23" t="n">
        <v>16462.46</v>
      </c>
      <c r="P23" t="n">
        <v>151.32</v>
      </c>
      <c r="Q23" t="n">
        <v>467.07</v>
      </c>
      <c r="R23" t="n">
        <v>66.84999999999999</v>
      </c>
      <c r="S23" t="n">
        <v>39.61</v>
      </c>
      <c r="T23" t="n">
        <v>8622.139999999999</v>
      </c>
      <c r="U23" t="n">
        <v>0.59</v>
      </c>
      <c r="V23" t="n">
        <v>0.74</v>
      </c>
      <c r="W23" t="n">
        <v>2.64</v>
      </c>
      <c r="X23" t="n">
        <v>0.52</v>
      </c>
      <c r="Y23" t="n">
        <v>1</v>
      </c>
      <c r="Z23" t="n">
        <v>10</v>
      </c>
      <c r="AA23" t="n">
        <v>136.7284313664158</v>
      </c>
      <c r="AB23" t="n">
        <v>187.0778718281198</v>
      </c>
      <c r="AC23" t="n">
        <v>169.2234223063389</v>
      </c>
      <c r="AD23" t="n">
        <v>136728.4313664158</v>
      </c>
      <c r="AE23" t="n">
        <v>187077.8718281199</v>
      </c>
      <c r="AF23" t="n">
        <v>4.095852261301833e-06</v>
      </c>
      <c r="AG23" t="n">
        <v>8</v>
      </c>
      <c r="AH23" t="n">
        <v>169223.4223063389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5.4349</v>
      </c>
      <c r="E24" t="n">
        <v>18.4</v>
      </c>
      <c r="F24" t="n">
        <v>15.81</v>
      </c>
      <c r="G24" t="n">
        <v>52.69</v>
      </c>
      <c r="H24" t="n">
        <v>0.87</v>
      </c>
      <c r="I24" t="n">
        <v>18</v>
      </c>
      <c r="J24" t="n">
        <v>131.92</v>
      </c>
      <c r="K24" t="n">
        <v>45</v>
      </c>
      <c r="L24" t="n">
        <v>6.5</v>
      </c>
      <c r="M24" t="n">
        <v>16</v>
      </c>
      <c r="N24" t="n">
        <v>20.42</v>
      </c>
      <c r="O24" t="n">
        <v>16503.6</v>
      </c>
      <c r="P24" t="n">
        <v>150.23</v>
      </c>
      <c r="Q24" t="n">
        <v>467.07</v>
      </c>
      <c r="R24" t="n">
        <v>65.29000000000001</v>
      </c>
      <c r="S24" t="n">
        <v>39.61</v>
      </c>
      <c r="T24" t="n">
        <v>7845.34</v>
      </c>
      <c r="U24" t="n">
        <v>0.61</v>
      </c>
      <c r="V24" t="n">
        <v>0.74</v>
      </c>
      <c r="W24" t="n">
        <v>2.64</v>
      </c>
      <c r="X24" t="n">
        <v>0.47</v>
      </c>
      <c r="Y24" t="n">
        <v>1</v>
      </c>
      <c r="Z24" t="n">
        <v>10</v>
      </c>
      <c r="AA24" t="n">
        <v>135.9319393484261</v>
      </c>
      <c r="AB24" t="n">
        <v>185.988076310359</v>
      </c>
      <c r="AC24" t="n">
        <v>168.2376353432552</v>
      </c>
      <c r="AD24" t="n">
        <v>135931.9393484261</v>
      </c>
      <c r="AE24" t="n">
        <v>185988.076310359</v>
      </c>
      <c r="AF24" t="n">
        <v>4.111891581533762e-06</v>
      </c>
      <c r="AG24" t="n">
        <v>8</v>
      </c>
      <c r="AH24" t="n">
        <v>168237.6353432552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5.4484</v>
      </c>
      <c r="E25" t="n">
        <v>18.35</v>
      </c>
      <c r="F25" t="n">
        <v>15.79</v>
      </c>
      <c r="G25" t="n">
        <v>55.72</v>
      </c>
      <c r="H25" t="n">
        <v>0.9</v>
      </c>
      <c r="I25" t="n">
        <v>17</v>
      </c>
      <c r="J25" t="n">
        <v>132.25</v>
      </c>
      <c r="K25" t="n">
        <v>45</v>
      </c>
      <c r="L25" t="n">
        <v>6.75</v>
      </c>
      <c r="M25" t="n">
        <v>15</v>
      </c>
      <c r="N25" t="n">
        <v>20.5</v>
      </c>
      <c r="O25" t="n">
        <v>16544.76</v>
      </c>
      <c r="P25" t="n">
        <v>148.8</v>
      </c>
      <c r="Q25" t="n">
        <v>467.08</v>
      </c>
      <c r="R25" t="n">
        <v>64.73</v>
      </c>
      <c r="S25" t="n">
        <v>39.61</v>
      </c>
      <c r="T25" t="n">
        <v>7571.63</v>
      </c>
      <c r="U25" t="n">
        <v>0.61</v>
      </c>
      <c r="V25" t="n">
        <v>0.74</v>
      </c>
      <c r="W25" t="n">
        <v>2.64</v>
      </c>
      <c r="X25" t="n">
        <v>0.45</v>
      </c>
      <c r="Y25" t="n">
        <v>1</v>
      </c>
      <c r="Z25" t="n">
        <v>10</v>
      </c>
      <c r="AA25" t="n">
        <v>135.1038426690126</v>
      </c>
      <c r="AB25" t="n">
        <v>184.8550379005389</v>
      </c>
      <c r="AC25" t="n">
        <v>167.2127325290386</v>
      </c>
      <c r="AD25" t="n">
        <v>135103.8426690125</v>
      </c>
      <c r="AE25" t="n">
        <v>184855.0379005389</v>
      </c>
      <c r="AF25" t="n">
        <v>4.122105299605982e-06</v>
      </c>
      <c r="AG25" t="n">
        <v>8</v>
      </c>
      <c r="AH25" t="n">
        <v>167212.7325290386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5.4486</v>
      </c>
      <c r="E26" t="n">
        <v>18.35</v>
      </c>
      <c r="F26" t="n">
        <v>15.79</v>
      </c>
      <c r="G26" t="n">
        <v>55.72</v>
      </c>
      <c r="H26" t="n">
        <v>0.93</v>
      </c>
      <c r="I26" t="n">
        <v>17</v>
      </c>
      <c r="J26" t="n">
        <v>132.58</v>
      </c>
      <c r="K26" t="n">
        <v>45</v>
      </c>
      <c r="L26" t="n">
        <v>7</v>
      </c>
      <c r="M26" t="n">
        <v>15</v>
      </c>
      <c r="N26" t="n">
        <v>20.59</v>
      </c>
      <c r="O26" t="n">
        <v>16585.95</v>
      </c>
      <c r="P26" t="n">
        <v>148.51</v>
      </c>
      <c r="Q26" t="n">
        <v>467.07</v>
      </c>
      <c r="R26" t="n">
        <v>64.8</v>
      </c>
      <c r="S26" t="n">
        <v>39.61</v>
      </c>
      <c r="T26" t="n">
        <v>7607.01</v>
      </c>
      <c r="U26" t="n">
        <v>0.61</v>
      </c>
      <c r="V26" t="n">
        <v>0.74</v>
      </c>
      <c r="W26" t="n">
        <v>2.63</v>
      </c>
      <c r="X26" t="n">
        <v>0.45</v>
      </c>
      <c r="Y26" t="n">
        <v>1</v>
      </c>
      <c r="Z26" t="n">
        <v>10</v>
      </c>
      <c r="AA26" t="n">
        <v>134.9724159533181</v>
      </c>
      <c r="AB26" t="n">
        <v>184.6752140699883</v>
      </c>
      <c r="AC26" t="n">
        <v>167.0500708324913</v>
      </c>
      <c r="AD26" t="n">
        <v>134972.4159533181</v>
      </c>
      <c r="AE26" t="n">
        <v>184675.2140699883</v>
      </c>
      <c r="AF26" t="n">
        <v>4.122256613947792e-06</v>
      </c>
      <c r="AG26" t="n">
        <v>8</v>
      </c>
      <c r="AH26" t="n">
        <v>167050.0708324913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5.4655</v>
      </c>
      <c r="E27" t="n">
        <v>18.3</v>
      </c>
      <c r="F27" t="n">
        <v>15.76</v>
      </c>
      <c r="G27" t="n">
        <v>59.08</v>
      </c>
      <c r="H27" t="n">
        <v>0.96</v>
      </c>
      <c r="I27" t="n">
        <v>16</v>
      </c>
      <c r="J27" t="n">
        <v>132.92</v>
      </c>
      <c r="K27" t="n">
        <v>45</v>
      </c>
      <c r="L27" t="n">
        <v>7.25</v>
      </c>
      <c r="M27" t="n">
        <v>14</v>
      </c>
      <c r="N27" t="n">
        <v>20.67</v>
      </c>
      <c r="O27" t="n">
        <v>16627.17</v>
      </c>
      <c r="P27" t="n">
        <v>147.72</v>
      </c>
      <c r="Q27" t="n">
        <v>467.08</v>
      </c>
      <c r="R27" t="n">
        <v>63.84</v>
      </c>
      <c r="S27" t="n">
        <v>39.61</v>
      </c>
      <c r="T27" t="n">
        <v>7130.77</v>
      </c>
      <c r="U27" t="n">
        <v>0.62</v>
      </c>
      <c r="V27" t="n">
        <v>0.74</v>
      </c>
      <c r="W27" t="n">
        <v>2.63</v>
      </c>
      <c r="X27" t="n">
        <v>0.42</v>
      </c>
      <c r="Y27" t="n">
        <v>1</v>
      </c>
      <c r="Z27" t="n">
        <v>10</v>
      </c>
      <c r="AA27" t="n">
        <v>134.3822606147382</v>
      </c>
      <c r="AB27" t="n">
        <v>183.8677374999278</v>
      </c>
      <c r="AC27" t="n">
        <v>166.3196586929766</v>
      </c>
      <c r="AD27" t="n">
        <v>134382.2606147382</v>
      </c>
      <c r="AE27" t="n">
        <v>183867.7374999278</v>
      </c>
      <c r="AF27" t="n">
        <v>4.135042675830793e-06</v>
      </c>
      <c r="AG27" t="n">
        <v>8</v>
      </c>
      <c r="AH27" t="n">
        <v>166319.6586929766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5.4835</v>
      </c>
      <c r="E28" t="n">
        <v>18.24</v>
      </c>
      <c r="F28" t="n">
        <v>15.72</v>
      </c>
      <c r="G28" t="n">
        <v>62.88</v>
      </c>
      <c r="H28" t="n">
        <v>0.99</v>
      </c>
      <c r="I28" t="n">
        <v>15</v>
      </c>
      <c r="J28" t="n">
        <v>133.25</v>
      </c>
      <c r="K28" t="n">
        <v>45</v>
      </c>
      <c r="L28" t="n">
        <v>7.5</v>
      </c>
      <c r="M28" t="n">
        <v>13</v>
      </c>
      <c r="N28" t="n">
        <v>20.76</v>
      </c>
      <c r="O28" t="n">
        <v>16668.43</v>
      </c>
      <c r="P28" t="n">
        <v>145.95</v>
      </c>
      <c r="Q28" t="n">
        <v>467.09</v>
      </c>
      <c r="R28" t="n">
        <v>62.33</v>
      </c>
      <c r="S28" t="n">
        <v>39.61</v>
      </c>
      <c r="T28" t="n">
        <v>6383.25</v>
      </c>
      <c r="U28" t="n">
        <v>0.64</v>
      </c>
      <c r="V28" t="n">
        <v>0.74</v>
      </c>
      <c r="W28" t="n">
        <v>2.64</v>
      </c>
      <c r="X28" t="n">
        <v>0.39</v>
      </c>
      <c r="Y28" t="n">
        <v>1</v>
      </c>
      <c r="Z28" t="n">
        <v>10</v>
      </c>
      <c r="AA28" t="n">
        <v>133.3443892257306</v>
      </c>
      <c r="AB28" t="n">
        <v>182.447676077834</v>
      </c>
      <c r="AC28" t="n">
        <v>165.0351259399383</v>
      </c>
      <c r="AD28" t="n">
        <v>133344.3892257306</v>
      </c>
      <c r="AE28" t="n">
        <v>182447.676077834</v>
      </c>
      <c r="AF28" t="n">
        <v>4.148660966593752e-06</v>
      </c>
      <c r="AG28" t="n">
        <v>8</v>
      </c>
      <c r="AH28" t="n">
        <v>165035.1259399383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5.481</v>
      </c>
      <c r="E29" t="n">
        <v>18.24</v>
      </c>
      <c r="F29" t="n">
        <v>15.73</v>
      </c>
      <c r="G29" t="n">
        <v>62.92</v>
      </c>
      <c r="H29" t="n">
        <v>1.03</v>
      </c>
      <c r="I29" t="n">
        <v>15</v>
      </c>
      <c r="J29" t="n">
        <v>133.59</v>
      </c>
      <c r="K29" t="n">
        <v>45</v>
      </c>
      <c r="L29" t="n">
        <v>7.75</v>
      </c>
      <c r="M29" t="n">
        <v>13</v>
      </c>
      <c r="N29" t="n">
        <v>20.84</v>
      </c>
      <c r="O29" t="n">
        <v>16709.71</v>
      </c>
      <c r="P29" t="n">
        <v>145.54</v>
      </c>
      <c r="Q29" t="n">
        <v>467.1</v>
      </c>
      <c r="R29" t="n">
        <v>62.9</v>
      </c>
      <c r="S29" t="n">
        <v>39.61</v>
      </c>
      <c r="T29" t="n">
        <v>6665.96</v>
      </c>
      <c r="U29" t="n">
        <v>0.63</v>
      </c>
      <c r="V29" t="n">
        <v>0.74</v>
      </c>
      <c r="W29" t="n">
        <v>2.63</v>
      </c>
      <c r="X29" t="n">
        <v>0.4</v>
      </c>
      <c r="Y29" t="n">
        <v>1</v>
      </c>
      <c r="Z29" t="n">
        <v>10</v>
      </c>
      <c r="AA29" t="n">
        <v>133.200785264892</v>
      </c>
      <c r="AB29" t="n">
        <v>182.2511908032551</v>
      </c>
      <c r="AC29" t="n">
        <v>164.8573929441964</v>
      </c>
      <c r="AD29" t="n">
        <v>133200.785264892</v>
      </c>
      <c r="AE29" t="n">
        <v>182251.1908032551</v>
      </c>
      <c r="AF29" t="n">
        <v>4.146769537321119e-06</v>
      </c>
      <c r="AG29" t="n">
        <v>8</v>
      </c>
      <c r="AH29" t="n">
        <v>164857.3929441964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5.495</v>
      </c>
      <c r="E30" t="n">
        <v>18.2</v>
      </c>
      <c r="F30" t="n">
        <v>15.71</v>
      </c>
      <c r="G30" t="n">
        <v>67.31999999999999</v>
      </c>
      <c r="H30" t="n">
        <v>1.06</v>
      </c>
      <c r="I30" t="n">
        <v>14</v>
      </c>
      <c r="J30" t="n">
        <v>133.92</v>
      </c>
      <c r="K30" t="n">
        <v>45</v>
      </c>
      <c r="L30" t="n">
        <v>8</v>
      </c>
      <c r="M30" t="n">
        <v>12</v>
      </c>
      <c r="N30" t="n">
        <v>20.93</v>
      </c>
      <c r="O30" t="n">
        <v>16751.02</v>
      </c>
      <c r="P30" t="n">
        <v>144.76</v>
      </c>
      <c r="Q30" t="n">
        <v>467.07</v>
      </c>
      <c r="R30" t="n">
        <v>62.18</v>
      </c>
      <c r="S30" t="n">
        <v>39.61</v>
      </c>
      <c r="T30" t="n">
        <v>6310.07</v>
      </c>
      <c r="U30" t="n">
        <v>0.64</v>
      </c>
      <c r="V30" t="n">
        <v>0.74</v>
      </c>
      <c r="W30" t="n">
        <v>2.63</v>
      </c>
      <c r="X30" t="n">
        <v>0.38</v>
      </c>
      <c r="Y30" t="n">
        <v>1</v>
      </c>
      <c r="Z30" t="n">
        <v>10</v>
      </c>
      <c r="AA30" t="n">
        <v>132.6660141091786</v>
      </c>
      <c r="AB30" t="n">
        <v>181.5194933155702</v>
      </c>
      <c r="AC30" t="n">
        <v>164.195527637792</v>
      </c>
      <c r="AD30" t="n">
        <v>132666.0141091786</v>
      </c>
      <c r="AE30" t="n">
        <v>181519.4933155702</v>
      </c>
      <c r="AF30" t="n">
        <v>4.157361541247866e-06</v>
      </c>
      <c r="AG30" t="n">
        <v>8</v>
      </c>
      <c r="AH30" t="n">
        <v>164195.527637792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5.4993</v>
      </c>
      <c r="E31" t="n">
        <v>18.18</v>
      </c>
      <c r="F31" t="n">
        <v>15.69</v>
      </c>
      <c r="G31" t="n">
        <v>67.26000000000001</v>
      </c>
      <c r="H31" t="n">
        <v>1.09</v>
      </c>
      <c r="I31" t="n">
        <v>14</v>
      </c>
      <c r="J31" t="n">
        <v>134.26</v>
      </c>
      <c r="K31" t="n">
        <v>45</v>
      </c>
      <c r="L31" t="n">
        <v>8.25</v>
      </c>
      <c r="M31" t="n">
        <v>12</v>
      </c>
      <c r="N31" t="n">
        <v>21.01</v>
      </c>
      <c r="O31" t="n">
        <v>16792.37</v>
      </c>
      <c r="P31" t="n">
        <v>143.53</v>
      </c>
      <c r="Q31" t="n">
        <v>467.09</v>
      </c>
      <c r="R31" t="n">
        <v>61.73</v>
      </c>
      <c r="S31" t="n">
        <v>39.61</v>
      </c>
      <c r="T31" t="n">
        <v>6083.81</v>
      </c>
      <c r="U31" t="n">
        <v>0.64</v>
      </c>
      <c r="V31" t="n">
        <v>0.74</v>
      </c>
      <c r="W31" t="n">
        <v>2.63</v>
      </c>
      <c r="X31" t="n">
        <v>0.36</v>
      </c>
      <c r="Y31" t="n">
        <v>1</v>
      </c>
      <c r="Z31" t="n">
        <v>10</v>
      </c>
      <c r="AA31" t="n">
        <v>132.0603071524652</v>
      </c>
      <c r="AB31" t="n">
        <v>180.6907383354903</v>
      </c>
      <c r="AC31" t="n">
        <v>163.4458678698457</v>
      </c>
      <c r="AD31" t="n">
        <v>132060.3071524652</v>
      </c>
      <c r="AE31" t="n">
        <v>180690.7383354903</v>
      </c>
      <c r="AF31" t="n">
        <v>4.160614799596794e-06</v>
      </c>
      <c r="AG31" t="n">
        <v>8</v>
      </c>
      <c r="AH31" t="n">
        <v>163445.8678698457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5.511</v>
      </c>
      <c r="E32" t="n">
        <v>18.15</v>
      </c>
      <c r="F32" t="n">
        <v>15.68</v>
      </c>
      <c r="G32" t="n">
        <v>72.37</v>
      </c>
      <c r="H32" t="n">
        <v>1.12</v>
      </c>
      <c r="I32" t="n">
        <v>13</v>
      </c>
      <c r="J32" t="n">
        <v>134.59</v>
      </c>
      <c r="K32" t="n">
        <v>45</v>
      </c>
      <c r="L32" t="n">
        <v>8.5</v>
      </c>
      <c r="M32" t="n">
        <v>11</v>
      </c>
      <c r="N32" t="n">
        <v>21.1</v>
      </c>
      <c r="O32" t="n">
        <v>16833.86</v>
      </c>
      <c r="P32" t="n">
        <v>142.29</v>
      </c>
      <c r="Q32" t="n">
        <v>467.08</v>
      </c>
      <c r="R32" t="n">
        <v>61.41</v>
      </c>
      <c r="S32" t="n">
        <v>39.61</v>
      </c>
      <c r="T32" t="n">
        <v>5929.88</v>
      </c>
      <c r="U32" t="n">
        <v>0.65</v>
      </c>
      <c r="V32" t="n">
        <v>0.74</v>
      </c>
      <c r="W32" t="n">
        <v>2.63</v>
      </c>
      <c r="X32" t="n">
        <v>0.35</v>
      </c>
      <c r="Y32" t="n">
        <v>1</v>
      </c>
      <c r="Z32" t="n">
        <v>10</v>
      </c>
      <c r="AA32" t="n">
        <v>131.3620833024989</v>
      </c>
      <c r="AB32" t="n">
        <v>179.7353976605046</v>
      </c>
      <c r="AC32" t="n">
        <v>162.5817035680513</v>
      </c>
      <c r="AD32" t="n">
        <v>131362.0833024989</v>
      </c>
      <c r="AE32" t="n">
        <v>179735.3976605046</v>
      </c>
      <c r="AF32" t="n">
        <v>4.169466688592718e-06</v>
      </c>
      <c r="AG32" t="n">
        <v>8</v>
      </c>
      <c r="AH32" t="n">
        <v>162581.7035680513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5.515</v>
      </c>
      <c r="E33" t="n">
        <v>18.13</v>
      </c>
      <c r="F33" t="n">
        <v>15.67</v>
      </c>
      <c r="G33" t="n">
        <v>72.31</v>
      </c>
      <c r="H33" t="n">
        <v>1.15</v>
      </c>
      <c r="I33" t="n">
        <v>13</v>
      </c>
      <c r="J33" t="n">
        <v>134.93</v>
      </c>
      <c r="K33" t="n">
        <v>45</v>
      </c>
      <c r="L33" t="n">
        <v>8.75</v>
      </c>
      <c r="M33" t="n">
        <v>11</v>
      </c>
      <c r="N33" t="n">
        <v>21.18</v>
      </c>
      <c r="O33" t="n">
        <v>16875.27</v>
      </c>
      <c r="P33" t="n">
        <v>142.54</v>
      </c>
      <c r="Q33" t="n">
        <v>467.08</v>
      </c>
      <c r="R33" t="n">
        <v>60.98</v>
      </c>
      <c r="S33" t="n">
        <v>39.61</v>
      </c>
      <c r="T33" t="n">
        <v>5713.8</v>
      </c>
      <c r="U33" t="n">
        <v>0.65</v>
      </c>
      <c r="V33" t="n">
        <v>0.74</v>
      </c>
      <c r="W33" t="n">
        <v>2.63</v>
      </c>
      <c r="X33" t="n">
        <v>0.33</v>
      </c>
      <c r="Y33" t="n">
        <v>1</v>
      </c>
      <c r="Z33" t="n">
        <v>10</v>
      </c>
      <c r="AA33" t="n">
        <v>123.8886336063456</v>
      </c>
      <c r="AB33" t="n">
        <v>169.5098940809017</v>
      </c>
      <c r="AC33" t="n">
        <v>153.332107698498</v>
      </c>
      <c r="AD33" t="n">
        <v>123888.6336063457</v>
      </c>
      <c r="AE33" t="n">
        <v>169509.8940809017</v>
      </c>
      <c r="AF33" t="n">
        <v>4.172492975428931e-06</v>
      </c>
      <c r="AG33" t="n">
        <v>7</v>
      </c>
      <c r="AH33" t="n">
        <v>153332.107698498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5.5076</v>
      </c>
      <c r="E34" t="n">
        <v>18.16</v>
      </c>
      <c r="F34" t="n">
        <v>15.69</v>
      </c>
      <c r="G34" t="n">
        <v>72.43000000000001</v>
      </c>
      <c r="H34" t="n">
        <v>1.18</v>
      </c>
      <c r="I34" t="n">
        <v>13</v>
      </c>
      <c r="J34" t="n">
        <v>135.27</v>
      </c>
      <c r="K34" t="n">
        <v>45</v>
      </c>
      <c r="L34" t="n">
        <v>9</v>
      </c>
      <c r="M34" t="n">
        <v>11</v>
      </c>
      <c r="N34" t="n">
        <v>21.27</v>
      </c>
      <c r="O34" t="n">
        <v>16916.71</v>
      </c>
      <c r="P34" t="n">
        <v>141.97</v>
      </c>
      <c r="Q34" t="n">
        <v>467.08</v>
      </c>
      <c r="R34" t="n">
        <v>61.64</v>
      </c>
      <c r="S34" t="n">
        <v>39.61</v>
      </c>
      <c r="T34" t="n">
        <v>6043.51</v>
      </c>
      <c r="U34" t="n">
        <v>0.64</v>
      </c>
      <c r="V34" t="n">
        <v>0.74</v>
      </c>
      <c r="W34" t="n">
        <v>2.63</v>
      </c>
      <c r="X34" t="n">
        <v>0.36</v>
      </c>
      <c r="Y34" t="n">
        <v>1</v>
      </c>
      <c r="Z34" t="n">
        <v>10</v>
      </c>
      <c r="AA34" t="n">
        <v>131.2691822077111</v>
      </c>
      <c r="AB34" t="n">
        <v>179.608286284109</v>
      </c>
      <c r="AC34" t="n">
        <v>162.4667235230169</v>
      </c>
      <c r="AD34" t="n">
        <v>131269.1822077111</v>
      </c>
      <c r="AE34" t="n">
        <v>179608.286284109</v>
      </c>
      <c r="AF34" t="n">
        <v>4.166894344781937e-06</v>
      </c>
      <c r="AG34" t="n">
        <v>8</v>
      </c>
      <c r="AH34" t="n">
        <v>162466.7235230169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5.5321</v>
      </c>
      <c r="E35" t="n">
        <v>18.08</v>
      </c>
      <c r="F35" t="n">
        <v>15.64</v>
      </c>
      <c r="G35" t="n">
        <v>78.19</v>
      </c>
      <c r="H35" t="n">
        <v>1.21</v>
      </c>
      <c r="I35" t="n">
        <v>12</v>
      </c>
      <c r="J35" t="n">
        <v>135.6</v>
      </c>
      <c r="K35" t="n">
        <v>45</v>
      </c>
      <c r="L35" t="n">
        <v>9.25</v>
      </c>
      <c r="M35" t="n">
        <v>10</v>
      </c>
      <c r="N35" t="n">
        <v>21.35</v>
      </c>
      <c r="O35" t="n">
        <v>16958.17</v>
      </c>
      <c r="P35" t="n">
        <v>140.09</v>
      </c>
      <c r="Q35" t="n">
        <v>467.07</v>
      </c>
      <c r="R35" t="n">
        <v>59.93</v>
      </c>
      <c r="S35" t="n">
        <v>39.61</v>
      </c>
      <c r="T35" t="n">
        <v>5195.03</v>
      </c>
      <c r="U35" t="n">
        <v>0.66</v>
      </c>
      <c r="V35" t="n">
        <v>0.75</v>
      </c>
      <c r="W35" t="n">
        <v>2.63</v>
      </c>
      <c r="X35" t="n">
        <v>0.3</v>
      </c>
      <c r="Y35" t="n">
        <v>1</v>
      </c>
      <c r="Z35" t="n">
        <v>10</v>
      </c>
      <c r="AA35" t="n">
        <v>122.5881685684275</v>
      </c>
      <c r="AB35" t="n">
        <v>167.7305404435546</v>
      </c>
      <c r="AC35" t="n">
        <v>151.7225730749603</v>
      </c>
      <c r="AD35" t="n">
        <v>122588.1685684275</v>
      </c>
      <c r="AE35" t="n">
        <v>167730.5404435546</v>
      </c>
      <c r="AF35" t="n">
        <v>4.185430351653743e-06</v>
      </c>
      <c r="AG35" t="n">
        <v>7</v>
      </c>
      <c r="AH35" t="n">
        <v>151722.5730749603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5.5314</v>
      </c>
      <c r="E36" t="n">
        <v>18.08</v>
      </c>
      <c r="F36" t="n">
        <v>15.64</v>
      </c>
      <c r="G36" t="n">
        <v>78.2</v>
      </c>
      <c r="H36" t="n">
        <v>1.24</v>
      </c>
      <c r="I36" t="n">
        <v>12</v>
      </c>
      <c r="J36" t="n">
        <v>135.94</v>
      </c>
      <c r="K36" t="n">
        <v>45</v>
      </c>
      <c r="L36" t="n">
        <v>9.5</v>
      </c>
      <c r="M36" t="n">
        <v>10</v>
      </c>
      <c r="N36" t="n">
        <v>21.44</v>
      </c>
      <c r="O36" t="n">
        <v>16999.67</v>
      </c>
      <c r="P36" t="n">
        <v>139.56</v>
      </c>
      <c r="Q36" t="n">
        <v>467.07</v>
      </c>
      <c r="R36" t="n">
        <v>59.95</v>
      </c>
      <c r="S36" t="n">
        <v>39.61</v>
      </c>
      <c r="T36" t="n">
        <v>5204.91</v>
      </c>
      <c r="U36" t="n">
        <v>0.66</v>
      </c>
      <c r="V36" t="n">
        <v>0.75</v>
      </c>
      <c r="W36" t="n">
        <v>2.63</v>
      </c>
      <c r="X36" t="n">
        <v>0.31</v>
      </c>
      <c r="Y36" t="n">
        <v>1</v>
      </c>
      <c r="Z36" t="n">
        <v>10</v>
      </c>
      <c r="AA36" t="n">
        <v>122.3650817644477</v>
      </c>
      <c r="AB36" t="n">
        <v>167.4253032364544</v>
      </c>
      <c r="AC36" t="n">
        <v>151.4464672785025</v>
      </c>
      <c r="AD36" t="n">
        <v>122365.0817644477</v>
      </c>
      <c r="AE36" t="n">
        <v>167425.3032364544</v>
      </c>
      <c r="AF36" t="n">
        <v>4.184900751457405e-06</v>
      </c>
      <c r="AG36" t="n">
        <v>7</v>
      </c>
      <c r="AH36" t="n">
        <v>151446.4672785025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5.5311</v>
      </c>
      <c r="E37" t="n">
        <v>18.08</v>
      </c>
      <c r="F37" t="n">
        <v>15.64</v>
      </c>
      <c r="G37" t="n">
        <v>78.2</v>
      </c>
      <c r="H37" t="n">
        <v>1.26</v>
      </c>
      <c r="I37" t="n">
        <v>12</v>
      </c>
      <c r="J37" t="n">
        <v>136.27</v>
      </c>
      <c r="K37" t="n">
        <v>45</v>
      </c>
      <c r="L37" t="n">
        <v>9.75</v>
      </c>
      <c r="M37" t="n">
        <v>10</v>
      </c>
      <c r="N37" t="n">
        <v>21.53</v>
      </c>
      <c r="O37" t="n">
        <v>17041.2</v>
      </c>
      <c r="P37" t="n">
        <v>138.29</v>
      </c>
      <c r="Q37" t="n">
        <v>467.07</v>
      </c>
      <c r="R37" t="n">
        <v>60.06</v>
      </c>
      <c r="S37" t="n">
        <v>39.61</v>
      </c>
      <c r="T37" t="n">
        <v>5259</v>
      </c>
      <c r="U37" t="n">
        <v>0.66</v>
      </c>
      <c r="V37" t="n">
        <v>0.75</v>
      </c>
      <c r="W37" t="n">
        <v>2.62</v>
      </c>
      <c r="X37" t="n">
        <v>0.31</v>
      </c>
      <c r="Y37" t="n">
        <v>1</v>
      </c>
      <c r="Z37" t="n">
        <v>10</v>
      </c>
      <c r="AA37" t="n">
        <v>121.8134336096153</v>
      </c>
      <c r="AB37" t="n">
        <v>166.6705138940141</v>
      </c>
      <c r="AC37" t="n">
        <v>150.763713971551</v>
      </c>
      <c r="AD37" t="n">
        <v>121813.4336096153</v>
      </c>
      <c r="AE37" t="n">
        <v>166670.5138940141</v>
      </c>
      <c r="AF37" t="n">
        <v>4.18467377994469e-06</v>
      </c>
      <c r="AG37" t="n">
        <v>7</v>
      </c>
      <c r="AH37" t="n">
        <v>150763.713971551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5.5477</v>
      </c>
      <c r="E38" t="n">
        <v>18.03</v>
      </c>
      <c r="F38" t="n">
        <v>15.61</v>
      </c>
      <c r="G38" t="n">
        <v>85.16</v>
      </c>
      <c r="H38" t="n">
        <v>1.29</v>
      </c>
      <c r="I38" t="n">
        <v>11</v>
      </c>
      <c r="J38" t="n">
        <v>136.61</v>
      </c>
      <c r="K38" t="n">
        <v>45</v>
      </c>
      <c r="L38" t="n">
        <v>10</v>
      </c>
      <c r="M38" t="n">
        <v>9</v>
      </c>
      <c r="N38" t="n">
        <v>21.61</v>
      </c>
      <c r="O38" t="n">
        <v>17082.76</v>
      </c>
      <c r="P38" t="n">
        <v>137.49</v>
      </c>
      <c r="Q38" t="n">
        <v>467.07</v>
      </c>
      <c r="R38" t="n">
        <v>58.96</v>
      </c>
      <c r="S38" t="n">
        <v>39.61</v>
      </c>
      <c r="T38" t="n">
        <v>4715.65</v>
      </c>
      <c r="U38" t="n">
        <v>0.67</v>
      </c>
      <c r="V38" t="n">
        <v>0.75</v>
      </c>
      <c r="W38" t="n">
        <v>2.63</v>
      </c>
      <c r="X38" t="n">
        <v>0.28</v>
      </c>
      <c r="Y38" t="n">
        <v>1</v>
      </c>
      <c r="Z38" t="n">
        <v>10</v>
      </c>
      <c r="AA38" t="n">
        <v>121.2484752833553</v>
      </c>
      <c r="AB38" t="n">
        <v>165.8975129878233</v>
      </c>
      <c r="AC38" t="n">
        <v>150.0644871869332</v>
      </c>
      <c r="AD38" t="n">
        <v>121248.4752833553</v>
      </c>
      <c r="AE38" t="n">
        <v>165897.5129878233</v>
      </c>
      <c r="AF38" t="n">
        <v>4.197232870314975e-06</v>
      </c>
      <c r="AG38" t="n">
        <v>7</v>
      </c>
      <c r="AH38" t="n">
        <v>150064.4871869332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5.5461</v>
      </c>
      <c r="E39" t="n">
        <v>18.03</v>
      </c>
      <c r="F39" t="n">
        <v>15.62</v>
      </c>
      <c r="G39" t="n">
        <v>85.19</v>
      </c>
      <c r="H39" t="n">
        <v>1.32</v>
      </c>
      <c r="I39" t="n">
        <v>11</v>
      </c>
      <c r="J39" t="n">
        <v>136.95</v>
      </c>
      <c r="K39" t="n">
        <v>45</v>
      </c>
      <c r="L39" t="n">
        <v>10.25</v>
      </c>
      <c r="M39" t="n">
        <v>9</v>
      </c>
      <c r="N39" t="n">
        <v>21.7</v>
      </c>
      <c r="O39" t="n">
        <v>17124.35</v>
      </c>
      <c r="P39" t="n">
        <v>136.65</v>
      </c>
      <c r="Q39" t="n">
        <v>467.07</v>
      </c>
      <c r="R39" t="n">
        <v>59.25</v>
      </c>
      <c r="S39" t="n">
        <v>39.61</v>
      </c>
      <c r="T39" t="n">
        <v>4862.87</v>
      </c>
      <c r="U39" t="n">
        <v>0.67</v>
      </c>
      <c r="V39" t="n">
        <v>0.75</v>
      </c>
      <c r="W39" t="n">
        <v>2.62</v>
      </c>
      <c r="X39" t="n">
        <v>0.28</v>
      </c>
      <c r="Y39" t="n">
        <v>1</v>
      </c>
      <c r="Z39" t="n">
        <v>10</v>
      </c>
      <c r="AA39" t="n">
        <v>120.906088102728</v>
      </c>
      <c r="AB39" t="n">
        <v>165.4290437422329</v>
      </c>
      <c r="AC39" t="n">
        <v>149.6407279886411</v>
      </c>
      <c r="AD39" t="n">
        <v>120906.088102728</v>
      </c>
      <c r="AE39" t="n">
        <v>165429.0437422329</v>
      </c>
      <c r="AF39" t="n">
        <v>4.196022355580489e-06</v>
      </c>
      <c r="AG39" t="n">
        <v>7</v>
      </c>
      <c r="AH39" t="n">
        <v>149640.7279886411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5.5466</v>
      </c>
      <c r="E40" t="n">
        <v>18.03</v>
      </c>
      <c r="F40" t="n">
        <v>15.62</v>
      </c>
      <c r="G40" t="n">
        <v>85.18000000000001</v>
      </c>
      <c r="H40" t="n">
        <v>1.35</v>
      </c>
      <c r="I40" t="n">
        <v>11</v>
      </c>
      <c r="J40" t="n">
        <v>137.29</v>
      </c>
      <c r="K40" t="n">
        <v>45</v>
      </c>
      <c r="L40" t="n">
        <v>10.5</v>
      </c>
      <c r="M40" t="n">
        <v>9</v>
      </c>
      <c r="N40" t="n">
        <v>21.79</v>
      </c>
      <c r="O40" t="n">
        <v>17165.97</v>
      </c>
      <c r="P40" t="n">
        <v>135.65</v>
      </c>
      <c r="Q40" t="n">
        <v>467.07</v>
      </c>
      <c r="R40" t="n">
        <v>59.15</v>
      </c>
      <c r="S40" t="n">
        <v>39.61</v>
      </c>
      <c r="T40" t="n">
        <v>4811.08</v>
      </c>
      <c r="U40" t="n">
        <v>0.67</v>
      </c>
      <c r="V40" t="n">
        <v>0.75</v>
      </c>
      <c r="W40" t="n">
        <v>2.63</v>
      </c>
      <c r="X40" t="n">
        <v>0.28</v>
      </c>
      <c r="Y40" t="n">
        <v>1</v>
      </c>
      <c r="Z40" t="n">
        <v>10</v>
      </c>
      <c r="AA40" t="n">
        <v>120.4640114479865</v>
      </c>
      <c r="AB40" t="n">
        <v>164.8241749601703</v>
      </c>
      <c r="AC40" t="n">
        <v>149.0935870341997</v>
      </c>
      <c r="AD40" t="n">
        <v>120464.0114479865</v>
      </c>
      <c r="AE40" t="n">
        <v>164824.1749601703</v>
      </c>
      <c r="AF40" t="n">
        <v>4.196400641435015e-06</v>
      </c>
      <c r="AG40" t="n">
        <v>7</v>
      </c>
      <c r="AH40" t="n">
        <v>149093.5870341997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5.5609</v>
      </c>
      <c r="E41" t="n">
        <v>17.98</v>
      </c>
      <c r="F41" t="n">
        <v>15.6</v>
      </c>
      <c r="G41" t="n">
        <v>93.56999999999999</v>
      </c>
      <c r="H41" t="n">
        <v>1.38</v>
      </c>
      <c r="I41" t="n">
        <v>10</v>
      </c>
      <c r="J41" t="n">
        <v>137.62</v>
      </c>
      <c r="K41" t="n">
        <v>45</v>
      </c>
      <c r="L41" t="n">
        <v>10.75</v>
      </c>
      <c r="M41" t="n">
        <v>8</v>
      </c>
      <c r="N41" t="n">
        <v>21.88</v>
      </c>
      <c r="O41" t="n">
        <v>17207.62</v>
      </c>
      <c r="P41" t="n">
        <v>134.61</v>
      </c>
      <c r="Q41" t="n">
        <v>467.1</v>
      </c>
      <c r="R41" t="n">
        <v>58.47</v>
      </c>
      <c r="S41" t="n">
        <v>39.61</v>
      </c>
      <c r="T41" t="n">
        <v>4477.79</v>
      </c>
      <c r="U41" t="n">
        <v>0.68</v>
      </c>
      <c r="V41" t="n">
        <v>0.75</v>
      </c>
      <c r="W41" t="n">
        <v>2.62</v>
      </c>
      <c r="X41" t="n">
        <v>0.26</v>
      </c>
      <c r="Y41" t="n">
        <v>1</v>
      </c>
      <c r="Z41" t="n">
        <v>10</v>
      </c>
      <c r="AA41" t="n">
        <v>119.8320302370131</v>
      </c>
      <c r="AB41" t="n">
        <v>163.9594703862737</v>
      </c>
      <c r="AC41" t="n">
        <v>148.311408651215</v>
      </c>
      <c r="AD41" t="n">
        <v>119832.0302370131</v>
      </c>
      <c r="AE41" t="n">
        <v>163959.4703862737</v>
      </c>
      <c r="AF41" t="n">
        <v>4.207219616874478e-06</v>
      </c>
      <c r="AG41" t="n">
        <v>7</v>
      </c>
      <c r="AH41" t="n">
        <v>148311.408651215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5.5616</v>
      </c>
      <c r="E42" t="n">
        <v>17.98</v>
      </c>
      <c r="F42" t="n">
        <v>15.59</v>
      </c>
      <c r="G42" t="n">
        <v>93.56</v>
      </c>
      <c r="H42" t="n">
        <v>1.41</v>
      </c>
      <c r="I42" t="n">
        <v>10</v>
      </c>
      <c r="J42" t="n">
        <v>137.96</v>
      </c>
      <c r="K42" t="n">
        <v>45</v>
      </c>
      <c r="L42" t="n">
        <v>11</v>
      </c>
      <c r="M42" t="n">
        <v>7</v>
      </c>
      <c r="N42" t="n">
        <v>21.96</v>
      </c>
      <c r="O42" t="n">
        <v>17249.3</v>
      </c>
      <c r="P42" t="n">
        <v>133.82</v>
      </c>
      <c r="Q42" t="n">
        <v>467.1</v>
      </c>
      <c r="R42" t="n">
        <v>58.32</v>
      </c>
      <c r="S42" t="n">
        <v>39.61</v>
      </c>
      <c r="T42" t="n">
        <v>4398.61</v>
      </c>
      <c r="U42" t="n">
        <v>0.68</v>
      </c>
      <c r="V42" t="n">
        <v>0.75</v>
      </c>
      <c r="W42" t="n">
        <v>2.63</v>
      </c>
      <c r="X42" t="n">
        <v>0.26</v>
      </c>
      <c r="Y42" t="n">
        <v>1</v>
      </c>
      <c r="Z42" t="n">
        <v>10</v>
      </c>
      <c r="AA42" t="n">
        <v>119.4756381861492</v>
      </c>
      <c r="AB42" t="n">
        <v>163.4718390593744</v>
      </c>
      <c r="AC42" t="n">
        <v>147.87031617376</v>
      </c>
      <c r="AD42" t="n">
        <v>119475.6381861492</v>
      </c>
      <c r="AE42" t="n">
        <v>163471.8390593744</v>
      </c>
      <c r="AF42" t="n">
        <v>4.207749217070815e-06</v>
      </c>
      <c r="AG42" t="n">
        <v>7</v>
      </c>
      <c r="AH42" t="n">
        <v>147870.31617376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5.5605</v>
      </c>
      <c r="E43" t="n">
        <v>17.98</v>
      </c>
      <c r="F43" t="n">
        <v>15.6</v>
      </c>
      <c r="G43" t="n">
        <v>93.58</v>
      </c>
      <c r="H43" t="n">
        <v>1.44</v>
      </c>
      <c r="I43" t="n">
        <v>10</v>
      </c>
      <c r="J43" t="n">
        <v>138.3</v>
      </c>
      <c r="K43" t="n">
        <v>45</v>
      </c>
      <c r="L43" t="n">
        <v>11.25</v>
      </c>
      <c r="M43" t="n">
        <v>7</v>
      </c>
      <c r="N43" t="n">
        <v>22.05</v>
      </c>
      <c r="O43" t="n">
        <v>17291.02</v>
      </c>
      <c r="P43" t="n">
        <v>133.5</v>
      </c>
      <c r="Q43" t="n">
        <v>467.08</v>
      </c>
      <c r="R43" t="n">
        <v>58.5</v>
      </c>
      <c r="S43" t="n">
        <v>39.61</v>
      </c>
      <c r="T43" t="n">
        <v>4492.69</v>
      </c>
      <c r="U43" t="n">
        <v>0.68</v>
      </c>
      <c r="V43" t="n">
        <v>0.75</v>
      </c>
      <c r="W43" t="n">
        <v>2.63</v>
      </c>
      <c r="X43" t="n">
        <v>0.26</v>
      </c>
      <c r="Y43" t="n">
        <v>1</v>
      </c>
      <c r="Z43" t="n">
        <v>10</v>
      </c>
      <c r="AA43" t="n">
        <v>119.3539383593258</v>
      </c>
      <c r="AB43" t="n">
        <v>163.3053239872973</v>
      </c>
      <c r="AC43" t="n">
        <v>147.7196930664564</v>
      </c>
      <c r="AD43" t="n">
        <v>119353.9383593258</v>
      </c>
      <c r="AE43" t="n">
        <v>163305.3239872973</v>
      </c>
      <c r="AF43" t="n">
        <v>4.206916988190857e-06</v>
      </c>
      <c r="AG43" t="n">
        <v>7</v>
      </c>
      <c r="AH43" t="n">
        <v>147719.6930664564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5.5598</v>
      </c>
      <c r="E44" t="n">
        <v>17.99</v>
      </c>
      <c r="F44" t="n">
        <v>15.6</v>
      </c>
      <c r="G44" t="n">
        <v>93.59</v>
      </c>
      <c r="H44" t="n">
        <v>1.47</v>
      </c>
      <c r="I44" t="n">
        <v>10</v>
      </c>
      <c r="J44" t="n">
        <v>138.64</v>
      </c>
      <c r="K44" t="n">
        <v>45</v>
      </c>
      <c r="L44" t="n">
        <v>11.5</v>
      </c>
      <c r="M44" t="n">
        <v>6</v>
      </c>
      <c r="N44" t="n">
        <v>22.14</v>
      </c>
      <c r="O44" t="n">
        <v>17332.76</v>
      </c>
      <c r="P44" t="n">
        <v>132.33</v>
      </c>
      <c r="Q44" t="n">
        <v>467.07</v>
      </c>
      <c r="R44" t="n">
        <v>58.42</v>
      </c>
      <c r="S44" t="n">
        <v>39.61</v>
      </c>
      <c r="T44" t="n">
        <v>4448.94</v>
      </c>
      <c r="U44" t="n">
        <v>0.68</v>
      </c>
      <c r="V44" t="n">
        <v>0.75</v>
      </c>
      <c r="W44" t="n">
        <v>2.63</v>
      </c>
      <c r="X44" t="n">
        <v>0.27</v>
      </c>
      <c r="Y44" t="n">
        <v>1</v>
      </c>
      <c r="Z44" t="n">
        <v>10</v>
      </c>
      <c r="AA44" t="n">
        <v>118.8531683334349</v>
      </c>
      <c r="AB44" t="n">
        <v>162.6201483454594</v>
      </c>
      <c r="AC44" t="n">
        <v>147.0999096262253</v>
      </c>
      <c r="AD44" t="n">
        <v>118853.1683334349</v>
      </c>
      <c r="AE44" t="n">
        <v>162620.1483454594</v>
      </c>
      <c r="AF44" t="n">
        <v>4.206387387994519e-06</v>
      </c>
      <c r="AG44" t="n">
        <v>7</v>
      </c>
      <c r="AH44" t="n">
        <v>147099.9096262253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5.561</v>
      </c>
      <c r="E45" t="n">
        <v>17.98</v>
      </c>
      <c r="F45" t="n">
        <v>15.59</v>
      </c>
      <c r="G45" t="n">
        <v>93.56999999999999</v>
      </c>
      <c r="H45" t="n">
        <v>1.5</v>
      </c>
      <c r="I45" t="n">
        <v>10</v>
      </c>
      <c r="J45" t="n">
        <v>138.98</v>
      </c>
      <c r="K45" t="n">
        <v>45</v>
      </c>
      <c r="L45" t="n">
        <v>11.75</v>
      </c>
      <c r="M45" t="n">
        <v>4</v>
      </c>
      <c r="N45" t="n">
        <v>22.23</v>
      </c>
      <c r="O45" t="n">
        <v>17374.54</v>
      </c>
      <c r="P45" t="n">
        <v>130.88</v>
      </c>
      <c r="Q45" t="n">
        <v>467.12</v>
      </c>
      <c r="R45" t="n">
        <v>58.29</v>
      </c>
      <c r="S45" t="n">
        <v>39.61</v>
      </c>
      <c r="T45" t="n">
        <v>4387.3</v>
      </c>
      <c r="U45" t="n">
        <v>0.68</v>
      </c>
      <c r="V45" t="n">
        <v>0.75</v>
      </c>
      <c r="W45" t="n">
        <v>2.63</v>
      </c>
      <c r="X45" t="n">
        <v>0.26</v>
      </c>
      <c r="Y45" t="n">
        <v>1</v>
      </c>
      <c r="Z45" t="n">
        <v>10</v>
      </c>
      <c r="AA45" t="n">
        <v>118.2039900679463</v>
      </c>
      <c r="AB45" t="n">
        <v>161.7319140028944</v>
      </c>
      <c r="AC45" t="n">
        <v>146.2964471226697</v>
      </c>
      <c r="AD45" t="n">
        <v>118203.9900679463</v>
      </c>
      <c r="AE45" t="n">
        <v>161731.9140028944</v>
      </c>
      <c r="AF45" t="n">
        <v>4.207295274045383e-06</v>
      </c>
      <c r="AG45" t="n">
        <v>7</v>
      </c>
      <c r="AH45" t="n">
        <v>146296.4471226697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5.5765</v>
      </c>
      <c r="E46" t="n">
        <v>17.93</v>
      </c>
      <c r="F46" t="n">
        <v>15.57</v>
      </c>
      <c r="G46" t="n">
        <v>103.8</v>
      </c>
      <c r="H46" t="n">
        <v>1.52</v>
      </c>
      <c r="I46" t="n">
        <v>9</v>
      </c>
      <c r="J46" t="n">
        <v>139.32</v>
      </c>
      <c r="K46" t="n">
        <v>45</v>
      </c>
      <c r="L46" t="n">
        <v>12</v>
      </c>
      <c r="M46" t="n">
        <v>3</v>
      </c>
      <c r="N46" t="n">
        <v>22.32</v>
      </c>
      <c r="O46" t="n">
        <v>17416.34</v>
      </c>
      <c r="P46" t="n">
        <v>130.22</v>
      </c>
      <c r="Q46" t="n">
        <v>467.1</v>
      </c>
      <c r="R46" t="n">
        <v>57.49</v>
      </c>
      <c r="S46" t="n">
        <v>39.61</v>
      </c>
      <c r="T46" t="n">
        <v>3989.06</v>
      </c>
      <c r="U46" t="n">
        <v>0.6899999999999999</v>
      </c>
      <c r="V46" t="n">
        <v>0.75</v>
      </c>
      <c r="W46" t="n">
        <v>2.63</v>
      </c>
      <c r="X46" t="n">
        <v>0.24</v>
      </c>
      <c r="Y46" t="n">
        <v>1</v>
      </c>
      <c r="Z46" t="n">
        <v>10</v>
      </c>
      <c r="AA46" t="n">
        <v>117.7306044232102</v>
      </c>
      <c r="AB46" t="n">
        <v>161.0842068794661</v>
      </c>
      <c r="AC46" t="n">
        <v>145.7105562580385</v>
      </c>
      <c r="AD46" t="n">
        <v>117730.6044232102</v>
      </c>
      <c r="AE46" t="n">
        <v>161084.2068794661</v>
      </c>
      <c r="AF46" t="n">
        <v>4.219022135535709e-06</v>
      </c>
      <c r="AG46" t="n">
        <v>7</v>
      </c>
      <c r="AH46" t="n">
        <v>145710.5562580385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5.58</v>
      </c>
      <c r="E47" t="n">
        <v>17.92</v>
      </c>
      <c r="F47" t="n">
        <v>15.56</v>
      </c>
      <c r="G47" t="n">
        <v>103.73</v>
      </c>
      <c r="H47" t="n">
        <v>1.55</v>
      </c>
      <c r="I47" t="n">
        <v>9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130.24</v>
      </c>
      <c r="Q47" t="n">
        <v>467.07</v>
      </c>
      <c r="R47" t="n">
        <v>56.93</v>
      </c>
      <c r="S47" t="n">
        <v>39.61</v>
      </c>
      <c r="T47" t="n">
        <v>3709.6</v>
      </c>
      <c r="U47" t="n">
        <v>0.7</v>
      </c>
      <c r="V47" t="n">
        <v>0.75</v>
      </c>
      <c r="W47" t="n">
        <v>2.63</v>
      </c>
      <c r="X47" t="n">
        <v>0.23</v>
      </c>
      <c r="Y47" t="n">
        <v>1</v>
      </c>
      <c r="Z47" t="n">
        <v>10</v>
      </c>
      <c r="AA47" t="n">
        <v>117.6948449837175</v>
      </c>
      <c r="AB47" t="n">
        <v>161.0352792367571</v>
      </c>
      <c r="AC47" t="n">
        <v>145.6662982008793</v>
      </c>
      <c r="AD47" t="n">
        <v>117694.8449837175</v>
      </c>
      <c r="AE47" t="n">
        <v>161035.2792367571</v>
      </c>
      <c r="AF47" t="n">
        <v>4.221670136517396e-06</v>
      </c>
      <c r="AG47" t="n">
        <v>7</v>
      </c>
      <c r="AH47" t="n">
        <v>145666.2982008793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2.3463</v>
      </c>
      <c r="E2" t="n">
        <v>42.62</v>
      </c>
      <c r="F2" t="n">
        <v>24.5</v>
      </c>
      <c r="G2" t="n">
        <v>4.87</v>
      </c>
      <c r="H2" t="n">
        <v>0.07000000000000001</v>
      </c>
      <c r="I2" t="n">
        <v>302</v>
      </c>
      <c r="J2" t="n">
        <v>263.32</v>
      </c>
      <c r="K2" t="n">
        <v>59.89</v>
      </c>
      <c r="L2" t="n">
        <v>1</v>
      </c>
      <c r="M2" t="n">
        <v>300</v>
      </c>
      <c r="N2" t="n">
        <v>67.43000000000001</v>
      </c>
      <c r="O2" t="n">
        <v>32710.1</v>
      </c>
      <c r="P2" t="n">
        <v>414.75</v>
      </c>
      <c r="Q2" t="n">
        <v>467.38</v>
      </c>
      <c r="R2" t="n">
        <v>349.7</v>
      </c>
      <c r="S2" t="n">
        <v>39.61</v>
      </c>
      <c r="T2" t="n">
        <v>148629.42</v>
      </c>
      <c r="U2" t="n">
        <v>0.11</v>
      </c>
      <c r="V2" t="n">
        <v>0.48</v>
      </c>
      <c r="W2" t="n">
        <v>3.11</v>
      </c>
      <c r="X2" t="n">
        <v>9.16</v>
      </c>
      <c r="Y2" t="n">
        <v>1</v>
      </c>
      <c r="Z2" t="n">
        <v>10</v>
      </c>
      <c r="AA2" t="n">
        <v>598.9775195514017</v>
      </c>
      <c r="AB2" t="n">
        <v>819.5474672734066</v>
      </c>
      <c r="AC2" t="n">
        <v>741.3310072389264</v>
      </c>
      <c r="AD2" t="n">
        <v>598977.5195514016</v>
      </c>
      <c r="AE2" t="n">
        <v>819547.4672734066</v>
      </c>
      <c r="AF2" t="n">
        <v>1.698043495862195e-06</v>
      </c>
      <c r="AG2" t="n">
        <v>17</v>
      </c>
      <c r="AH2" t="n">
        <v>741331.0072389264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21.67</v>
      </c>
      <c r="G3" t="n">
        <v>6.1</v>
      </c>
      <c r="H3" t="n">
        <v>0.08</v>
      </c>
      <c r="I3" t="n">
        <v>213</v>
      </c>
      <c r="J3" t="n">
        <v>263.79</v>
      </c>
      <c r="K3" t="n">
        <v>59.89</v>
      </c>
      <c r="L3" t="n">
        <v>1.25</v>
      </c>
      <c r="M3" t="n">
        <v>211</v>
      </c>
      <c r="N3" t="n">
        <v>67.65000000000001</v>
      </c>
      <c r="O3" t="n">
        <v>32767.75</v>
      </c>
      <c r="P3" t="n">
        <v>366.63</v>
      </c>
      <c r="Q3" t="n">
        <v>467.26</v>
      </c>
      <c r="R3" t="n">
        <v>257.46</v>
      </c>
      <c r="S3" t="n">
        <v>39.61</v>
      </c>
      <c r="T3" t="n">
        <v>102954.11</v>
      </c>
      <c r="U3" t="n">
        <v>0.15</v>
      </c>
      <c r="V3" t="n">
        <v>0.54</v>
      </c>
      <c r="W3" t="n">
        <v>2.94</v>
      </c>
      <c r="X3" t="n">
        <v>6.33</v>
      </c>
      <c r="Y3" t="n">
        <v>1</v>
      </c>
      <c r="Z3" t="n">
        <v>10</v>
      </c>
      <c r="AA3" t="n">
        <v>451.0538563445785</v>
      </c>
      <c r="AB3" t="n">
        <v>617.1517853423877</v>
      </c>
      <c r="AC3" t="n">
        <v>558.2516851272804</v>
      </c>
      <c r="AD3" t="n">
        <v>451053.8563445786</v>
      </c>
      <c r="AE3" t="n">
        <v>617151.7853423877</v>
      </c>
      <c r="AF3" t="n">
        <v>2.05056320213781e-06</v>
      </c>
      <c r="AG3" t="n">
        <v>14</v>
      </c>
      <c r="AH3" t="n">
        <v>558251.6851272804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3.1763</v>
      </c>
      <c r="E4" t="n">
        <v>31.48</v>
      </c>
      <c r="F4" t="n">
        <v>20.24</v>
      </c>
      <c r="G4" t="n">
        <v>7.31</v>
      </c>
      <c r="H4" t="n">
        <v>0.1</v>
      </c>
      <c r="I4" t="n">
        <v>166</v>
      </c>
      <c r="J4" t="n">
        <v>264.25</v>
      </c>
      <c r="K4" t="n">
        <v>59.89</v>
      </c>
      <c r="L4" t="n">
        <v>1.5</v>
      </c>
      <c r="M4" t="n">
        <v>164</v>
      </c>
      <c r="N4" t="n">
        <v>67.87</v>
      </c>
      <c r="O4" t="n">
        <v>32825.49</v>
      </c>
      <c r="P4" t="n">
        <v>342.17</v>
      </c>
      <c r="Q4" t="n">
        <v>467.27</v>
      </c>
      <c r="R4" t="n">
        <v>209.58</v>
      </c>
      <c r="S4" t="n">
        <v>39.61</v>
      </c>
      <c r="T4" t="n">
        <v>79253.25</v>
      </c>
      <c r="U4" t="n">
        <v>0.19</v>
      </c>
      <c r="V4" t="n">
        <v>0.58</v>
      </c>
      <c r="W4" t="n">
        <v>2.89</v>
      </c>
      <c r="X4" t="n">
        <v>4.9</v>
      </c>
      <c r="Y4" t="n">
        <v>1</v>
      </c>
      <c r="Z4" t="n">
        <v>10</v>
      </c>
      <c r="AA4" t="n">
        <v>386.3121788619663</v>
      </c>
      <c r="AB4" t="n">
        <v>528.569366009448</v>
      </c>
      <c r="AC4" t="n">
        <v>478.1234475692698</v>
      </c>
      <c r="AD4" t="n">
        <v>386312.1788619664</v>
      </c>
      <c r="AE4" t="n">
        <v>528569.366009448</v>
      </c>
      <c r="AF4" t="n">
        <v>2.29872375907049e-06</v>
      </c>
      <c r="AG4" t="n">
        <v>13</v>
      </c>
      <c r="AH4" t="n">
        <v>478123.4475692699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3.4542</v>
      </c>
      <c r="E5" t="n">
        <v>28.95</v>
      </c>
      <c r="F5" t="n">
        <v>19.27</v>
      </c>
      <c r="G5" t="n">
        <v>8.57</v>
      </c>
      <c r="H5" t="n">
        <v>0.12</v>
      </c>
      <c r="I5" t="n">
        <v>135</v>
      </c>
      <c r="J5" t="n">
        <v>264.72</v>
      </c>
      <c r="K5" t="n">
        <v>59.89</v>
      </c>
      <c r="L5" t="n">
        <v>1.75</v>
      </c>
      <c r="M5" t="n">
        <v>133</v>
      </c>
      <c r="N5" t="n">
        <v>68.09</v>
      </c>
      <c r="O5" t="n">
        <v>32883.31</v>
      </c>
      <c r="P5" t="n">
        <v>325.64</v>
      </c>
      <c r="Q5" t="n">
        <v>467.28</v>
      </c>
      <c r="R5" t="n">
        <v>178.33</v>
      </c>
      <c r="S5" t="n">
        <v>39.61</v>
      </c>
      <c r="T5" t="n">
        <v>63780.31</v>
      </c>
      <c r="U5" t="n">
        <v>0.22</v>
      </c>
      <c r="V5" t="n">
        <v>0.61</v>
      </c>
      <c r="W5" t="n">
        <v>2.83</v>
      </c>
      <c r="X5" t="n">
        <v>3.93</v>
      </c>
      <c r="Y5" t="n">
        <v>1</v>
      </c>
      <c r="Z5" t="n">
        <v>10</v>
      </c>
      <c r="AA5" t="n">
        <v>343.1454872474164</v>
      </c>
      <c r="AB5" t="n">
        <v>469.506794162391</v>
      </c>
      <c r="AC5" t="n">
        <v>424.697724684456</v>
      </c>
      <c r="AD5" t="n">
        <v>343145.4872474164</v>
      </c>
      <c r="AE5" t="n">
        <v>469506.794162391</v>
      </c>
      <c r="AF5" t="n">
        <v>2.499843090571195e-06</v>
      </c>
      <c r="AG5" t="n">
        <v>12</v>
      </c>
      <c r="AH5" t="n">
        <v>424697.724684456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3.6549</v>
      </c>
      <c r="E6" t="n">
        <v>27.36</v>
      </c>
      <c r="F6" t="n">
        <v>18.69</v>
      </c>
      <c r="G6" t="n">
        <v>9.75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315.67</v>
      </c>
      <c r="Q6" t="n">
        <v>467.13</v>
      </c>
      <c r="R6" t="n">
        <v>159.01</v>
      </c>
      <c r="S6" t="n">
        <v>39.61</v>
      </c>
      <c r="T6" t="n">
        <v>54222.63</v>
      </c>
      <c r="U6" t="n">
        <v>0.25</v>
      </c>
      <c r="V6" t="n">
        <v>0.62</v>
      </c>
      <c r="W6" t="n">
        <v>2.81</v>
      </c>
      <c r="X6" t="n">
        <v>3.36</v>
      </c>
      <c r="Y6" t="n">
        <v>1</v>
      </c>
      <c r="Z6" t="n">
        <v>10</v>
      </c>
      <c r="AA6" t="n">
        <v>314.5540427076543</v>
      </c>
      <c r="AB6" t="n">
        <v>430.3867183775782</v>
      </c>
      <c r="AC6" t="n">
        <v>389.3112140271745</v>
      </c>
      <c r="AD6" t="n">
        <v>314554.0427076544</v>
      </c>
      <c r="AE6" t="n">
        <v>430386.7183775782</v>
      </c>
      <c r="AF6" t="n">
        <v>2.645091920481923e-06</v>
      </c>
      <c r="AG6" t="n">
        <v>11</v>
      </c>
      <c r="AH6" t="n">
        <v>389311.2140271745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3.8227</v>
      </c>
      <c r="E7" t="n">
        <v>26.16</v>
      </c>
      <c r="F7" t="n">
        <v>18.25</v>
      </c>
      <c r="G7" t="n">
        <v>10.95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307.99</v>
      </c>
      <c r="Q7" t="n">
        <v>467.1</v>
      </c>
      <c r="R7" t="n">
        <v>144.94</v>
      </c>
      <c r="S7" t="n">
        <v>39.61</v>
      </c>
      <c r="T7" t="n">
        <v>47258.78</v>
      </c>
      <c r="U7" t="n">
        <v>0.27</v>
      </c>
      <c r="V7" t="n">
        <v>0.64</v>
      </c>
      <c r="W7" t="n">
        <v>2.78</v>
      </c>
      <c r="X7" t="n">
        <v>2.92</v>
      </c>
      <c r="Y7" t="n">
        <v>1</v>
      </c>
      <c r="Z7" t="n">
        <v>10</v>
      </c>
      <c r="AA7" t="n">
        <v>299.3286499430176</v>
      </c>
      <c r="AB7" t="n">
        <v>409.5546643000795</v>
      </c>
      <c r="AC7" t="n">
        <v>370.4673419528606</v>
      </c>
      <c r="AD7" t="n">
        <v>299328.6499430176</v>
      </c>
      <c r="AE7" t="n">
        <v>409554.6643000795</v>
      </c>
      <c r="AF7" t="n">
        <v>2.766530653212467e-06</v>
      </c>
      <c r="AG7" t="n">
        <v>11</v>
      </c>
      <c r="AH7" t="n">
        <v>370467.3419528606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3.97</v>
      </c>
      <c r="E8" t="n">
        <v>25.19</v>
      </c>
      <c r="F8" t="n">
        <v>17.89</v>
      </c>
      <c r="G8" t="n">
        <v>12.2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301.63</v>
      </c>
      <c r="Q8" t="n">
        <v>467.21</v>
      </c>
      <c r="R8" t="n">
        <v>132.97</v>
      </c>
      <c r="S8" t="n">
        <v>39.61</v>
      </c>
      <c r="T8" t="n">
        <v>41334.29</v>
      </c>
      <c r="U8" t="n">
        <v>0.3</v>
      </c>
      <c r="V8" t="n">
        <v>0.65</v>
      </c>
      <c r="W8" t="n">
        <v>2.76</v>
      </c>
      <c r="X8" t="n">
        <v>2.55</v>
      </c>
      <c r="Y8" t="n">
        <v>1</v>
      </c>
      <c r="Z8" t="n">
        <v>10</v>
      </c>
      <c r="AA8" t="n">
        <v>279.4458012047174</v>
      </c>
      <c r="AB8" t="n">
        <v>382.3500734869583</v>
      </c>
      <c r="AC8" t="n">
        <v>345.8591191050607</v>
      </c>
      <c r="AD8" t="n">
        <v>279445.8012047174</v>
      </c>
      <c r="AE8" t="n">
        <v>382350.0734869583</v>
      </c>
      <c r="AF8" t="n">
        <v>2.873133307152928e-06</v>
      </c>
      <c r="AG8" t="n">
        <v>10</v>
      </c>
      <c r="AH8" t="n">
        <v>345859.1191050607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4.0932</v>
      </c>
      <c r="E9" t="n">
        <v>24.43</v>
      </c>
      <c r="F9" t="n">
        <v>17.58</v>
      </c>
      <c r="G9" t="n">
        <v>13.35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296.31</v>
      </c>
      <c r="Q9" t="n">
        <v>467.1</v>
      </c>
      <c r="R9" t="n">
        <v>123.4</v>
      </c>
      <c r="S9" t="n">
        <v>39.61</v>
      </c>
      <c r="T9" t="n">
        <v>36597.18</v>
      </c>
      <c r="U9" t="n">
        <v>0.32</v>
      </c>
      <c r="V9" t="n">
        <v>0.66</v>
      </c>
      <c r="W9" t="n">
        <v>2.73</v>
      </c>
      <c r="X9" t="n">
        <v>2.25</v>
      </c>
      <c r="Y9" t="n">
        <v>1</v>
      </c>
      <c r="Z9" t="n">
        <v>10</v>
      </c>
      <c r="AA9" t="n">
        <v>270.0264194425143</v>
      </c>
      <c r="AB9" t="n">
        <v>369.4620598061171</v>
      </c>
      <c r="AC9" t="n">
        <v>334.2011193614782</v>
      </c>
      <c r="AD9" t="n">
        <v>270026.4194425143</v>
      </c>
      <c r="AE9" t="n">
        <v>369462.0598061171</v>
      </c>
      <c r="AF9" t="n">
        <v>2.962294522125533e-06</v>
      </c>
      <c r="AG9" t="n">
        <v>10</v>
      </c>
      <c r="AH9" t="n">
        <v>334201.1193614782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4.2013</v>
      </c>
      <c r="E10" t="n">
        <v>23.8</v>
      </c>
      <c r="F10" t="n">
        <v>17.36</v>
      </c>
      <c r="G10" t="n">
        <v>14.67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292.31</v>
      </c>
      <c r="Q10" t="n">
        <v>467.19</v>
      </c>
      <c r="R10" t="n">
        <v>115.7</v>
      </c>
      <c r="S10" t="n">
        <v>39.61</v>
      </c>
      <c r="T10" t="n">
        <v>32787.64</v>
      </c>
      <c r="U10" t="n">
        <v>0.34</v>
      </c>
      <c r="V10" t="n">
        <v>0.67</v>
      </c>
      <c r="W10" t="n">
        <v>2.73</v>
      </c>
      <c r="X10" t="n">
        <v>2.02</v>
      </c>
      <c r="Y10" t="n">
        <v>1</v>
      </c>
      <c r="Z10" t="n">
        <v>10</v>
      </c>
      <c r="AA10" t="n">
        <v>262.6446955226685</v>
      </c>
      <c r="AB10" t="n">
        <v>359.3620594803086</v>
      </c>
      <c r="AC10" t="n">
        <v>325.0650488913254</v>
      </c>
      <c r="AD10" t="n">
        <v>262644.6955226685</v>
      </c>
      <c r="AE10" t="n">
        <v>359362.0594803086</v>
      </c>
      <c r="AF10" t="n">
        <v>3.040527698574709e-06</v>
      </c>
      <c r="AG10" t="n">
        <v>10</v>
      </c>
      <c r="AH10" t="n">
        <v>325065.0488913254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4.2837</v>
      </c>
      <c r="E11" t="n">
        <v>23.34</v>
      </c>
      <c r="F11" t="n">
        <v>17.2</v>
      </c>
      <c r="G11" t="n">
        <v>15.88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289.55</v>
      </c>
      <c r="Q11" t="n">
        <v>467.1</v>
      </c>
      <c r="R11" t="n">
        <v>110.77</v>
      </c>
      <c r="S11" t="n">
        <v>39.61</v>
      </c>
      <c r="T11" t="n">
        <v>30348.55</v>
      </c>
      <c r="U11" t="n">
        <v>0.36</v>
      </c>
      <c r="V11" t="n">
        <v>0.68</v>
      </c>
      <c r="W11" t="n">
        <v>2.72</v>
      </c>
      <c r="X11" t="n">
        <v>1.87</v>
      </c>
      <c r="Y11" t="n">
        <v>1</v>
      </c>
      <c r="Z11" t="n">
        <v>10</v>
      </c>
      <c r="AA11" t="n">
        <v>257.4376727466706</v>
      </c>
      <c r="AB11" t="n">
        <v>352.2375812003895</v>
      </c>
      <c r="AC11" t="n">
        <v>318.6205208192796</v>
      </c>
      <c r="AD11" t="n">
        <v>257437.6727466706</v>
      </c>
      <c r="AE11" t="n">
        <v>352237.5812003895</v>
      </c>
      <c r="AF11" t="n">
        <v>3.100161498199243e-06</v>
      </c>
      <c r="AG11" t="n">
        <v>10</v>
      </c>
      <c r="AH11" t="n">
        <v>318620.5208192796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4.3615</v>
      </c>
      <c r="E12" t="n">
        <v>22.93</v>
      </c>
      <c r="F12" t="n">
        <v>17.04</v>
      </c>
      <c r="G12" t="n">
        <v>17.04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286.66</v>
      </c>
      <c r="Q12" t="n">
        <v>467.18</v>
      </c>
      <c r="R12" t="n">
        <v>105.29</v>
      </c>
      <c r="S12" t="n">
        <v>39.61</v>
      </c>
      <c r="T12" t="n">
        <v>27634.02</v>
      </c>
      <c r="U12" t="n">
        <v>0.38</v>
      </c>
      <c r="V12" t="n">
        <v>0.68</v>
      </c>
      <c r="W12" t="n">
        <v>2.71</v>
      </c>
      <c r="X12" t="n">
        <v>1.71</v>
      </c>
      <c r="Y12" t="n">
        <v>1</v>
      </c>
      <c r="Z12" t="n">
        <v>10</v>
      </c>
      <c r="AA12" t="n">
        <v>244.7029592461061</v>
      </c>
      <c r="AB12" t="n">
        <v>334.8133843730171</v>
      </c>
      <c r="AC12" t="n">
        <v>302.8592648820924</v>
      </c>
      <c r="AD12" t="n">
        <v>244702.9592461061</v>
      </c>
      <c r="AE12" t="n">
        <v>334813.3843730171</v>
      </c>
      <c r="AF12" t="n">
        <v>3.156466226485515e-06</v>
      </c>
      <c r="AG12" t="n">
        <v>9</v>
      </c>
      <c r="AH12" t="n">
        <v>302859.2648820924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4.4203</v>
      </c>
      <c r="E13" t="n">
        <v>22.62</v>
      </c>
      <c r="F13" t="n">
        <v>16.94</v>
      </c>
      <c r="G13" t="n">
        <v>18.15</v>
      </c>
      <c r="H13" t="n">
        <v>0.25</v>
      </c>
      <c r="I13" t="n">
        <v>56</v>
      </c>
      <c r="J13" t="n">
        <v>268.5</v>
      </c>
      <c r="K13" t="n">
        <v>59.89</v>
      </c>
      <c r="L13" t="n">
        <v>3.75</v>
      </c>
      <c r="M13" t="n">
        <v>54</v>
      </c>
      <c r="N13" t="n">
        <v>69.86</v>
      </c>
      <c r="O13" t="n">
        <v>33348.87</v>
      </c>
      <c r="P13" t="n">
        <v>284.76</v>
      </c>
      <c r="Q13" t="n">
        <v>467.19</v>
      </c>
      <c r="R13" t="n">
        <v>101.99</v>
      </c>
      <c r="S13" t="n">
        <v>39.61</v>
      </c>
      <c r="T13" t="n">
        <v>26007.12</v>
      </c>
      <c r="U13" t="n">
        <v>0.39</v>
      </c>
      <c r="V13" t="n">
        <v>0.6899999999999999</v>
      </c>
      <c r="W13" t="n">
        <v>2.71</v>
      </c>
      <c r="X13" t="n">
        <v>1.6</v>
      </c>
      <c r="Y13" t="n">
        <v>1</v>
      </c>
      <c r="Z13" t="n">
        <v>10</v>
      </c>
      <c r="AA13" t="n">
        <v>241.285882823685</v>
      </c>
      <c r="AB13" t="n">
        <v>330.1379896610907</v>
      </c>
      <c r="AC13" t="n">
        <v>298.6300832795129</v>
      </c>
      <c r="AD13" t="n">
        <v>241285.882823685</v>
      </c>
      <c r="AE13" t="n">
        <v>330137.9896610907</v>
      </c>
      <c r="AF13" t="n">
        <v>3.19902044272244e-06</v>
      </c>
      <c r="AG13" t="n">
        <v>9</v>
      </c>
      <c r="AH13" t="n">
        <v>298630.0832795129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4.4872</v>
      </c>
      <c r="E14" t="n">
        <v>22.29</v>
      </c>
      <c r="F14" t="n">
        <v>16.8</v>
      </c>
      <c r="G14" t="n">
        <v>19.39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282.17</v>
      </c>
      <c r="Q14" t="n">
        <v>467.09</v>
      </c>
      <c r="R14" t="n">
        <v>97.88</v>
      </c>
      <c r="S14" t="n">
        <v>39.61</v>
      </c>
      <c r="T14" t="n">
        <v>23971.17</v>
      </c>
      <c r="U14" t="n">
        <v>0.4</v>
      </c>
      <c r="V14" t="n">
        <v>0.6899999999999999</v>
      </c>
      <c r="W14" t="n">
        <v>2.69</v>
      </c>
      <c r="X14" t="n">
        <v>1.47</v>
      </c>
      <c r="Y14" t="n">
        <v>1</v>
      </c>
      <c r="Z14" t="n">
        <v>10</v>
      </c>
      <c r="AA14" t="n">
        <v>237.2555621786735</v>
      </c>
      <c r="AB14" t="n">
        <v>324.6235271493907</v>
      </c>
      <c r="AC14" t="n">
        <v>293.6419133303311</v>
      </c>
      <c r="AD14" t="n">
        <v>237255.5621786735</v>
      </c>
      <c r="AE14" t="n">
        <v>324623.5271493907</v>
      </c>
      <c r="AF14" t="n">
        <v>3.247436719359349e-06</v>
      </c>
      <c r="AG14" t="n">
        <v>9</v>
      </c>
      <c r="AH14" t="n">
        <v>293641.9133303312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4.5339</v>
      </c>
      <c r="E15" t="n">
        <v>22.06</v>
      </c>
      <c r="F15" t="n">
        <v>16.73</v>
      </c>
      <c r="G15" t="n">
        <v>20.48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280.67</v>
      </c>
      <c r="Q15" t="n">
        <v>467.23</v>
      </c>
      <c r="R15" t="n">
        <v>95.44</v>
      </c>
      <c r="S15" t="n">
        <v>39.61</v>
      </c>
      <c r="T15" t="n">
        <v>22766.15</v>
      </c>
      <c r="U15" t="n">
        <v>0.42</v>
      </c>
      <c r="V15" t="n">
        <v>0.7</v>
      </c>
      <c r="W15" t="n">
        <v>2.68</v>
      </c>
      <c r="X15" t="n">
        <v>1.39</v>
      </c>
      <c r="Y15" t="n">
        <v>1</v>
      </c>
      <c r="Z15" t="n">
        <v>10</v>
      </c>
      <c r="AA15" t="n">
        <v>234.6984989168094</v>
      </c>
      <c r="AB15" t="n">
        <v>321.1248403848405</v>
      </c>
      <c r="AC15" t="n">
        <v>290.4771363201508</v>
      </c>
      <c r="AD15" t="n">
        <v>234698.4989168094</v>
      </c>
      <c r="AE15" t="n">
        <v>321124.8403848405</v>
      </c>
      <c r="AF15" t="n">
        <v>3.281234030554322e-06</v>
      </c>
      <c r="AG15" t="n">
        <v>9</v>
      </c>
      <c r="AH15" t="n">
        <v>290477.1363201508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4.5854</v>
      </c>
      <c r="E16" t="n">
        <v>21.81</v>
      </c>
      <c r="F16" t="n">
        <v>16.63</v>
      </c>
      <c r="G16" t="n">
        <v>21.69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278.89</v>
      </c>
      <c r="Q16" t="n">
        <v>467.08</v>
      </c>
      <c r="R16" t="n">
        <v>92.06</v>
      </c>
      <c r="S16" t="n">
        <v>39.61</v>
      </c>
      <c r="T16" t="n">
        <v>21091.88</v>
      </c>
      <c r="U16" t="n">
        <v>0.43</v>
      </c>
      <c r="V16" t="n">
        <v>0.7</v>
      </c>
      <c r="W16" t="n">
        <v>2.69</v>
      </c>
      <c r="X16" t="n">
        <v>1.3</v>
      </c>
      <c r="Y16" t="n">
        <v>1</v>
      </c>
      <c r="Z16" t="n">
        <v>10</v>
      </c>
      <c r="AA16" t="n">
        <v>231.8551079010722</v>
      </c>
      <c r="AB16" t="n">
        <v>317.2343873555524</v>
      </c>
      <c r="AC16" t="n">
        <v>286.9579826676917</v>
      </c>
      <c r="AD16" t="n">
        <v>231855.1079010722</v>
      </c>
      <c r="AE16" t="n">
        <v>317234.3873555524</v>
      </c>
      <c r="AF16" t="n">
        <v>3.318505155319656e-06</v>
      </c>
      <c r="AG16" t="n">
        <v>9</v>
      </c>
      <c r="AH16" t="n">
        <v>286957.9826676917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4.638</v>
      </c>
      <c r="E17" t="n">
        <v>21.56</v>
      </c>
      <c r="F17" t="n">
        <v>16.53</v>
      </c>
      <c r="G17" t="n">
        <v>23.07</v>
      </c>
      <c r="H17" t="n">
        <v>0.31</v>
      </c>
      <c r="I17" t="n">
        <v>43</v>
      </c>
      <c r="J17" t="n">
        <v>270.4</v>
      </c>
      <c r="K17" t="n">
        <v>59.89</v>
      </c>
      <c r="L17" t="n">
        <v>4.75</v>
      </c>
      <c r="M17" t="n">
        <v>41</v>
      </c>
      <c r="N17" t="n">
        <v>70.76000000000001</v>
      </c>
      <c r="O17" t="n">
        <v>33583.7</v>
      </c>
      <c r="P17" t="n">
        <v>277.16</v>
      </c>
      <c r="Q17" t="n">
        <v>467.09</v>
      </c>
      <c r="R17" t="n">
        <v>89.02</v>
      </c>
      <c r="S17" t="n">
        <v>39.61</v>
      </c>
      <c r="T17" t="n">
        <v>19584.13</v>
      </c>
      <c r="U17" t="n">
        <v>0.44</v>
      </c>
      <c r="V17" t="n">
        <v>0.71</v>
      </c>
      <c r="W17" t="n">
        <v>2.68</v>
      </c>
      <c r="X17" t="n">
        <v>1.2</v>
      </c>
      <c r="Y17" t="n">
        <v>1</v>
      </c>
      <c r="Z17" t="n">
        <v>10</v>
      </c>
      <c r="AA17" t="n">
        <v>229.0636909801759</v>
      </c>
      <c r="AB17" t="n">
        <v>313.4150475757609</v>
      </c>
      <c r="AC17" t="n">
        <v>283.5031553160052</v>
      </c>
      <c r="AD17" t="n">
        <v>229063.6909801759</v>
      </c>
      <c r="AE17" t="n">
        <v>313415.0475757609</v>
      </c>
      <c r="AF17" t="n">
        <v>3.356572362361531e-06</v>
      </c>
      <c r="AG17" t="n">
        <v>9</v>
      </c>
      <c r="AH17" t="n">
        <v>283503.1553160052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4.6666</v>
      </c>
      <c r="E18" t="n">
        <v>21.43</v>
      </c>
      <c r="F18" t="n">
        <v>16.5</v>
      </c>
      <c r="G18" t="n">
        <v>24.15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276.36</v>
      </c>
      <c r="Q18" t="n">
        <v>467.09</v>
      </c>
      <c r="R18" t="n">
        <v>87.77</v>
      </c>
      <c r="S18" t="n">
        <v>39.61</v>
      </c>
      <c r="T18" t="n">
        <v>18973.13</v>
      </c>
      <c r="U18" t="n">
        <v>0.45</v>
      </c>
      <c r="V18" t="n">
        <v>0.71</v>
      </c>
      <c r="W18" t="n">
        <v>2.69</v>
      </c>
      <c r="X18" t="n">
        <v>1.17</v>
      </c>
      <c r="Y18" t="n">
        <v>1</v>
      </c>
      <c r="Z18" t="n">
        <v>10</v>
      </c>
      <c r="AA18" t="n">
        <v>227.6636332075852</v>
      </c>
      <c r="AB18" t="n">
        <v>311.4994267651135</v>
      </c>
      <c r="AC18" t="n">
        <v>281.7703586669347</v>
      </c>
      <c r="AD18" t="n">
        <v>227663.6332075852</v>
      </c>
      <c r="AE18" t="n">
        <v>311499.4267651135</v>
      </c>
      <c r="AF18" t="n">
        <v>3.3772705015516e-06</v>
      </c>
      <c r="AG18" t="n">
        <v>9</v>
      </c>
      <c r="AH18" t="n">
        <v>281770.3586669347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4.7037</v>
      </c>
      <c r="E19" t="n">
        <v>21.26</v>
      </c>
      <c r="F19" t="n">
        <v>16.43</v>
      </c>
      <c r="G19" t="n">
        <v>25.28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275.18</v>
      </c>
      <c r="Q19" t="n">
        <v>467.09</v>
      </c>
      <c r="R19" t="n">
        <v>86.03</v>
      </c>
      <c r="S19" t="n">
        <v>39.61</v>
      </c>
      <c r="T19" t="n">
        <v>18112.03</v>
      </c>
      <c r="U19" t="n">
        <v>0.46</v>
      </c>
      <c r="V19" t="n">
        <v>0.71</v>
      </c>
      <c r="W19" t="n">
        <v>2.67</v>
      </c>
      <c r="X19" t="n">
        <v>1.1</v>
      </c>
      <c r="Y19" t="n">
        <v>1</v>
      </c>
      <c r="Z19" t="n">
        <v>10</v>
      </c>
      <c r="AA19" t="n">
        <v>225.7764167216047</v>
      </c>
      <c r="AB19" t="n">
        <v>308.9172539108811</v>
      </c>
      <c r="AC19" t="n">
        <v>279.434624765807</v>
      </c>
      <c r="AD19" t="n">
        <v>225776.4167216047</v>
      </c>
      <c r="AE19" t="n">
        <v>308917.2539108811</v>
      </c>
      <c r="AF19" t="n">
        <v>3.40412018560585e-06</v>
      </c>
      <c r="AG19" t="n">
        <v>9</v>
      </c>
      <c r="AH19" t="n">
        <v>279434.6247658069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4.7411</v>
      </c>
      <c r="E20" t="n">
        <v>21.09</v>
      </c>
      <c r="F20" t="n">
        <v>16.37</v>
      </c>
      <c r="G20" t="n">
        <v>26.54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273.93</v>
      </c>
      <c r="Q20" t="n">
        <v>467.09</v>
      </c>
      <c r="R20" t="n">
        <v>83.69</v>
      </c>
      <c r="S20" t="n">
        <v>39.61</v>
      </c>
      <c r="T20" t="n">
        <v>16949.79</v>
      </c>
      <c r="U20" t="n">
        <v>0.47</v>
      </c>
      <c r="V20" t="n">
        <v>0.71</v>
      </c>
      <c r="W20" t="n">
        <v>2.67</v>
      </c>
      <c r="X20" t="n">
        <v>1.03</v>
      </c>
      <c r="Y20" t="n">
        <v>1</v>
      </c>
      <c r="Z20" t="n">
        <v>10</v>
      </c>
      <c r="AA20" t="n">
        <v>223.8808452014218</v>
      </c>
      <c r="AB20" t="n">
        <v>306.3236493302547</v>
      </c>
      <c r="AC20" t="n">
        <v>277.0885501662079</v>
      </c>
      <c r="AD20" t="n">
        <v>223880.8452014218</v>
      </c>
      <c r="AE20" t="n">
        <v>306323.6493302548</v>
      </c>
      <c r="AF20" t="n">
        <v>3.431186983008248e-06</v>
      </c>
      <c r="AG20" t="n">
        <v>9</v>
      </c>
      <c r="AH20" t="n">
        <v>277088.5501662079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4.7531</v>
      </c>
      <c r="E21" t="n">
        <v>21.04</v>
      </c>
      <c r="F21" t="n">
        <v>16.37</v>
      </c>
      <c r="G21" t="n">
        <v>27.28</v>
      </c>
      <c r="H21" t="n">
        <v>0.38</v>
      </c>
      <c r="I21" t="n">
        <v>36</v>
      </c>
      <c r="J21" t="n">
        <v>272.32</v>
      </c>
      <c r="K21" t="n">
        <v>59.89</v>
      </c>
      <c r="L21" t="n">
        <v>5.75</v>
      </c>
      <c r="M21" t="n">
        <v>34</v>
      </c>
      <c r="N21" t="n">
        <v>71.68000000000001</v>
      </c>
      <c r="O21" t="n">
        <v>33820.05</v>
      </c>
      <c r="P21" t="n">
        <v>273.66</v>
      </c>
      <c r="Q21" t="n">
        <v>467.1</v>
      </c>
      <c r="R21" t="n">
        <v>83.53</v>
      </c>
      <c r="S21" t="n">
        <v>39.61</v>
      </c>
      <c r="T21" t="n">
        <v>16876.78</v>
      </c>
      <c r="U21" t="n">
        <v>0.47</v>
      </c>
      <c r="V21" t="n">
        <v>0.71</v>
      </c>
      <c r="W21" t="n">
        <v>2.67</v>
      </c>
      <c r="X21" t="n">
        <v>1.03</v>
      </c>
      <c r="Y21" t="n">
        <v>1</v>
      </c>
      <c r="Z21" t="n">
        <v>10</v>
      </c>
      <c r="AA21" t="n">
        <v>223.3599294643648</v>
      </c>
      <c r="AB21" t="n">
        <v>305.6109094376333</v>
      </c>
      <c r="AC21" t="n">
        <v>276.4438331686013</v>
      </c>
      <c r="AD21" t="n">
        <v>223359.9294643648</v>
      </c>
      <c r="AE21" t="n">
        <v>305610.9094376334</v>
      </c>
      <c r="AF21" t="n">
        <v>3.439871516934151e-06</v>
      </c>
      <c r="AG21" t="n">
        <v>9</v>
      </c>
      <c r="AH21" t="n">
        <v>276443.8331686013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4.7969</v>
      </c>
      <c r="E22" t="n">
        <v>20.85</v>
      </c>
      <c r="F22" t="n">
        <v>16.27</v>
      </c>
      <c r="G22" t="n">
        <v>28.72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271.99</v>
      </c>
      <c r="Q22" t="n">
        <v>467.1</v>
      </c>
      <c r="R22" t="n">
        <v>80.59999999999999</v>
      </c>
      <c r="S22" t="n">
        <v>39.61</v>
      </c>
      <c r="T22" t="n">
        <v>15418.74</v>
      </c>
      <c r="U22" t="n">
        <v>0.49</v>
      </c>
      <c r="V22" t="n">
        <v>0.72</v>
      </c>
      <c r="W22" t="n">
        <v>2.66</v>
      </c>
      <c r="X22" t="n">
        <v>0.9399999999999999</v>
      </c>
      <c r="Y22" t="n">
        <v>1</v>
      </c>
      <c r="Z22" t="n">
        <v>10</v>
      </c>
      <c r="AA22" t="n">
        <v>221.0621130736232</v>
      </c>
      <c r="AB22" t="n">
        <v>302.4669356793177</v>
      </c>
      <c r="AC22" t="n">
        <v>273.5999158531834</v>
      </c>
      <c r="AD22" t="n">
        <v>221062.1130736232</v>
      </c>
      <c r="AE22" t="n">
        <v>302466.9356793177</v>
      </c>
      <c r="AF22" t="n">
        <v>3.471570065763697e-06</v>
      </c>
      <c r="AG22" t="n">
        <v>9</v>
      </c>
      <c r="AH22" t="n">
        <v>273599.9158531834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4.8144</v>
      </c>
      <c r="E23" t="n">
        <v>20.77</v>
      </c>
      <c r="F23" t="n">
        <v>16.25</v>
      </c>
      <c r="G23" t="n">
        <v>29.54</v>
      </c>
      <c r="H23" t="n">
        <v>0.41</v>
      </c>
      <c r="I23" t="n">
        <v>33</v>
      </c>
      <c r="J23" t="n">
        <v>273.28</v>
      </c>
      <c r="K23" t="n">
        <v>59.89</v>
      </c>
      <c r="L23" t="n">
        <v>6.25</v>
      </c>
      <c r="M23" t="n">
        <v>31</v>
      </c>
      <c r="N23" t="n">
        <v>72.14</v>
      </c>
      <c r="O23" t="n">
        <v>33938.7</v>
      </c>
      <c r="P23" t="n">
        <v>271.14</v>
      </c>
      <c r="Q23" t="n">
        <v>467.09</v>
      </c>
      <c r="R23" t="n">
        <v>79.83</v>
      </c>
      <c r="S23" t="n">
        <v>39.61</v>
      </c>
      <c r="T23" t="n">
        <v>15041.36</v>
      </c>
      <c r="U23" t="n">
        <v>0.5</v>
      </c>
      <c r="V23" t="n">
        <v>0.72</v>
      </c>
      <c r="W23" t="n">
        <v>2.66</v>
      </c>
      <c r="X23" t="n">
        <v>0.92</v>
      </c>
      <c r="Y23" t="n">
        <v>1</v>
      </c>
      <c r="Z23" t="n">
        <v>10</v>
      </c>
      <c r="AA23" t="n">
        <v>220.0785144194299</v>
      </c>
      <c r="AB23" t="n">
        <v>301.1211326073409</v>
      </c>
      <c r="AC23" t="n">
        <v>272.3825543375492</v>
      </c>
      <c r="AD23" t="n">
        <v>220078.5144194299</v>
      </c>
      <c r="AE23" t="n">
        <v>301121.1326073409</v>
      </c>
      <c r="AF23" t="n">
        <v>3.484235011072306e-06</v>
      </c>
      <c r="AG23" t="n">
        <v>9</v>
      </c>
      <c r="AH23" t="n">
        <v>272382.5543375492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4.8454</v>
      </c>
      <c r="E24" t="n">
        <v>20.64</v>
      </c>
      <c r="F24" t="n">
        <v>16.22</v>
      </c>
      <c r="G24" t="n">
        <v>31.39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270.8</v>
      </c>
      <c r="Q24" t="n">
        <v>467.09</v>
      </c>
      <c r="R24" t="n">
        <v>78.59999999999999</v>
      </c>
      <c r="S24" t="n">
        <v>39.61</v>
      </c>
      <c r="T24" t="n">
        <v>14435.16</v>
      </c>
      <c r="U24" t="n">
        <v>0.5</v>
      </c>
      <c r="V24" t="n">
        <v>0.72</v>
      </c>
      <c r="W24" t="n">
        <v>2.66</v>
      </c>
      <c r="X24" t="n">
        <v>0.88</v>
      </c>
      <c r="Y24" t="n">
        <v>1</v>
      </c>
      <c r="Z24" t="n">
        <v>10</v>
      </c>
      <c r="AA24" t="n">
        <v>211.1052069009399</v>
      </c>
      <c r="AB24" t="n">
        <v>288.8434573861608</v>
      </c>
      <c r="AC24" t="n">
        <v>261.2766432076492</v>
      </c>
      <c r="AD24" t="n">
        <v>211105.2069009399</v>
      </c>
      <c r="AE24" t="n">
        <v>288843.4573861608</v>
      </c>
      <c r="AF24" t="n">
        <v>3.506670057047555e-06</v>
      </c>
      <c r="AG24" t="n">
        <v>8</v>
      </c>
      <c r="AH24" t="n">
        <v>261276.6432076492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4.8645</v>
      </c>
      <c r="E25" t="n">
        <v>20.56</v>
      </c>
      <c r="F25" t="n">
        <v>16.19</v>
      </c>
      <c r="G25" t="n">
        <v>32.37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28</v>
      </c>
      <c r="N25" t="n">
        <v>72.61</v>
      </c>
      <c r="O25" t="n">
        <v>34057.71</v>
      </c>
      <c r="P25" t="n">
        <v>269.94</v>
      </c>
      <c r="Q25" t="n">
        <v>467.08</v>
      </c>
      <c r="R25" t="n">
        <v>77.75</v>
      </c>
      <c r="S25" t="n">
        <v>39.61</v>
      </c>
      <c r="T25" t="n">
        <v>14016.45</v>
      </c>
      <c r="U25" t="n">
        <v>0.51</v>
      </c>
      <c r="V25" t="n">
        <v>0.72</v>
      </c>
      <c r="W25" t="n">
        <v>2.66</v>
      </c>
      <c r="X25" t="n">
        <v>0.85</v>
      </c>
      <c r="Y25" t="n">
        <v>1</v>
      </c>
      <c r="Z25" t="n">
        <v>10</v>
      </c>
      <c r="AA25" t="n">
        <v>210.0788187564641</v>
      </c>
      <c r="AB25" t="n">
        <v>287.4391078458405</v>
      </c>
      <c r="AC25" t="n">
        <v>260.0063228164396</v>
      </c>
      <c r="AD25" t="n">
        <v>210078.8187564641</v>
      </c>
      <c r="AE25" t="n">
        <v>287439.1078458405</v>
      </c>
      <c r="AF25" t="n">
        <v>3.520492940212951e-06</v>
      </c>
      <c r="AG25" t="n">
        <v>8</v>
      </c>
      <c r="AH25" t="n">
        <v>260006.3228164397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4.8866</v>
      </c>
      <c r="E26" t="n">
        <v>20.46</v>
      </c>
      <c r="F26" t="n">
        <v>16.14</v>
      </c>
      <c r="G26" t="n">
        <v>33.4</v>
      </c>
      <c r="H26" t="n">
        <v>0.45</v>
      </c>
      <c r="I26" t="n">
        <v>29</v>
      </c>
      <c r="J26" t="n">
        <v>274.73</v>
      </c>
      <c r="K26" t="n">
        <v>59.89</v>
      </c>
      <c r="L26" t="n">
        <v>7</v>
      </c>
      <c r="M26" t="n">
        <v>27</v>
      </c>
      <c r="N26" t="n">
        <v>72.84</v>
      </c>
      <c r="O26" t="n">
        <v>34117.35</v>
      </c>
      <c r="P26" t="n">
        <v>268.91</v>
      </c>
      <c r="Q26" t="n">
        <v>467.13</v>
      </c>
      <c r="R26" t="n">
        <v>76.41</v>
      </c>
      <c r="S26" t="n">
        <v>39.61</v>
      </c>
      <c r="T26" t="n">
        <v>13349.7</v>
      </c>
      <c r="U26" t="n">
        <v>0.52</v>
      </c>
      <c r="V26" t="n">
        <v>0.72</v>
      </c>
      <c r="W26" t="n">
        <v>2.66</v>
      </c>
      <c r="X26" t="n">
        <v>0.8100000000000001</v>
      </c>
      <c r="Y26" t="n">
        <v>1</v>
      </c>
      <c r="Z26" t="n">
        <v>10</v>
      </c>
      <c r="AA26" t="n">
        <v>208.8729219256243</v>
      </c>
      <c r="AB26" t="n">
        <v>285.7891466014729</v>
      </c>
      <c r="AC26" t="n">
        <v>258.5138315574988</v>
      </c>
      <c r="AD26" t="n">
        <v>208872.9219256243</v>
      </c>
      <c r="AE26" t="n">
        <v>285789.1466014729</v>
      </c>
      <c r="AF26" t="n">
        <v>3.536486956859822e-06</v>
      </c>
      <c r="AG26" t="n">
        <v>8</v>
      </c>
      <c r="AH26" t="n">
        <v>258513.8315574988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4.9117</v>
      </c>
      <c r="E27" t="n">
        <v>20.36</v>
      </c>
      <c r="F27" t="n">
        <v>16.09</v>
      </c>
      <c r="G27" t="n">
        <v>34.48</v>
      </c>
      <c r="H27" t="n">
        <v>0.47</v>
      </c>
      <c r="I27" t="n">
        <v>28</v>
      </c>
      <c r="J27" t="n">
        <v>275.21</v>
      </c>
      <c r="K27" t="n">
        <v>59.89</v>
      </c>
      <c r="L27" t="n">
        <v>7.25</v>
      </c>
      <c r="M27" t="n">
        <v>26</v>
      </c>
      <c r="N27" t="n">
        <v>73.08</v>
      </c>
      <c r="O27" t="n">
        <v>34177.09</v>
      </c>
      <c r="P27" t="n">
        <v>267.93</v>
      </c>
      <c r="Q27" t="n">
        <v>467.09</v>
      </c>
      <c r="R27" t="n">
        <v>74.44</v>
      </c>
      <c r="S27" t="n">
        <v>39.61</v>
      </c>
      <c r="T27" t="n">
        <v>12369.71</v>
      </c>
      <c r="U27" t="n">
        <v>0.53</v>
      </c>
      <c r="V27" t="n">
        <v>0.72</v>
      </c>
      <c r="W27" t="n">
        <v>2.66</v>
      </c>
      <c r="X27" t="n">
        <v>0.76</v>
      </c>
      <c r="Y27" t="n">
        <v>1</v>
      </c>
      <c r="Z27" t="n">
        <v>10</v>
      </c>
      <c r="AA27" t="n">
        <v>207.6148312540691</v>
      </c>
      <c r="AB27" t="n">
        <v>284.0677714416087</v>
      </c>
      <c r="AC27" t="n">
        <v>256.9567420269263</v>
      </c>
      <c r="AD27" t="n">
        <v>207614.8312540691</v>
      </c>
      <c r="AE27" t="n">
        <v>284067.7714416087</v>
      </c>
      <c r="AF27" t="n">
        <v>3.55465210698817e-06</v>
      </c>
      <c r="AG27" t="n">
        <v>8</v>
      </c>
      <c r="AH27" t="n">
        <v>256956.7420269263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4.9254</v>
      </c>
      <c r="E28" t="n">
        <v>20.3</v>
      </c>
      <c r="F28" t="n">
        <v>16.09</v>
      </c>
      <c r="G28" t="n">
        <v>35.74</v>
      </c>
      <c r="H28" t="n">
        <v>0.48</v>
      </c>
      <c r="I28" t="n">
        <v>27</v>
      </c>
      <c r="J28" t="n">
        <v>275.7</v>
      </c>
      <c r="K28" t="n">
        <v>59.89</v>
      </c>
      <c r="L28" t="n">
        <v>7.5</v>
      </c>
      <c r="M28" t="n">
        <v>25</v>
      </c>
      <c r="N28" t="n">
        <v>73.31</v>
      </c>
      <c r="O28" t="n">
        <v>34236.91</v>
      </c>
      <c r="P28" t="n">
        <v>267.77</v>
      </c>
      <c r="Q28" t="n">
        <v>467.07</v>
      </c>
      <c r="R28" t="n">
        <v>74.48999999999999</v>
      </c>
      <c r="S28" t="n">
        <v>39.61</v>
      </c>
      <c r="T28" t="n">
        <v>12402.96</v>
      </c>
      <c r="U28" t="n">
        <v>0.53</v>
      </c>
      <c r="V28" t="n">
        <v>0.73</v>
      </c>
      <c r="W28" t="n">
        <v>2.65</v>
      </c>
      <c r="X28" t="n">
        <v>0.75</v>
      </c>
      <c r="Y28" t="n">
        <v>1</v>
      </c>
      <c r="Z28" t="n">
        <v>10</v>
      </c>
      <c r="AA28" t="n">
        <v>207.1371754635674</v>
      </c>
      <c r="AB28" t="n">
        <v>283.4142217163583</v>
      </c>
      <c r="AC28" t="n">
        <v>256.3655661701908</v>
      </c>
      <c r="AD28" t="n">
        <v>207137.1754635674</v>
      </c>
      <c r="AE28" t="n">
        <v>283414.2217163583</v>
      </c>
      <c r="AF28" t="n">
        <v>3.564566949886909e-06</v>
      </c>
      <c r="AG28" t="n">
        <v>8</v>
      </c>
      <c r="AH28" t="n">
        <v>256365.5661701908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4.9478</v>
      </c>
      <c r="E29" t="n">
        <v>20.21</v>
      </c>
      <c r="F29" t="n">
        <v>16.04</v>
      </c>
      <c r="G29" t="n">
        <v>37.02</v>
      </c>
      <c r="H29" t="n">
        <v>0.5</v>
      </c>
      <c r="I29" t="n">
        <v>26</v>
      </c>
      <c r="J29" t="n">
        <v>276.18</v>
      </c>
      <c r="K29" t="n">
        <v>59.89</v>
      </c>
      <c r="L29" t="n">
        <v>7.75</v>
      </c>
      <c r="M29" t="n">
        <v>24</v>
      </c>
      <c r="N29" t="n">
        <v>73.55</v>
      </c>
      <c r="O29" t="n">
        <v>34296.82</v>
      </c>
      <c r="P29" t="n">
        <v>267.02</v>
      </c>
      <c r="Q29" t="n">
        <v>467.1</v>
      </c>
      <c r="R29" t="n">
        <v>73.22</v>
      </c>
      <c r="S29" t="n">
        <v>39.61</v>
      </c>
      <c r="T29" t="n">
        <v>11769.36</v>
      </c>
      <c r="U29" t="n">
        <v>0.54</v>
      </c>
      <c r="V29" t="n">
        <v>0.73</v>
      </c>
      <c r="W29" t="n">
        <v>2.65</v>
      </c>
      <c r="X29" t="n">
        <v>0.71</v>
      </c>
      <c r="Y29" t="n">
        <v>1</v>
      </c>
      <c r="Z29" t="n">
        <v>10</v>
      </c>
      <c r="AA29" t="n">
        <v>206.087536426953</v>
      </c>
      <c r="AB29" t="n">
        <v>281.9780592796571</v>
      </c>
      <c r="AC29" t="n">
        <v>255.0664690607813</v>
      </c>
      <c r="AD29" t="n">
        <v>206087.536426953</v>
      </c>
      <c r="AE29" t="n">
        <v>281978.0592796571</v>
      </c>
      <c r="AF29" t="n">
        <v>3.580778079881928e-06</v>
      </c>
      <c r="AG29" t="n">
        <v>8</v>
      </c>
      <c r="AH29" t="n">
        <v>255066.4690607813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4.965</v>
      </c>
      <c r="E30" t="n">
        <v>20.14</v>
      </c>
      <c r="F30" t="n">
        <v>16.02</v>
      </c>
      <c r="G30" t="n">
        <v>38.46</v>
      </c>
      <c r="H30" t="n">
        <v>0.51</v>
      </c>
      <c r="I30" t="n">
        <v>25</v>
      </c>
      <c r="J30" t="n">
        <v>276.67</v>
      </c>
      <c r="K30" t="n">
        <v>59.89</v>
      </c>
      <c r="L30" t="n">
        <v>8</v>
      </c>
      <c r="M30" t="n">
        <v>23</v>
      </c>
      <c r="N30" t="n">
        <v>73.78</v>
      </c>
      <c r="O30" t="n">
        <v>34356.83</v>
      </c>
      <c r="P30" t="n">
        <v>266.31</v>
      </c>
      <c r="Q30" t="n">
        <v>467.09</v>
      </c>
      <c r="R30" t="n">
        <v>72.43000000000001</v>
      </c>
      <c r="S30" t="n">
        <v>39.61</v>
      </c>
      <c r="T30" t="n">
        <v>11378.56</v>
      </c>
      <c r="U30" t="n">
        <v>0.55</v>
      </c>
      <c r="V30" t="n">
        <v>0.73</v>
      </c>
      <c r="W30" t="n">
        <v>2.65</v>
      </c>
      <c r="X30" t="n">
        <v>0.6899999999999999</v>
      </c>
      <c r="Y30" t="n">
        <v>1</v>
      </c>
      <c r="Z30" t="n">
        <v>10</v>
      </c>
      <c r="AA30" t="n">
        <v>205.2357167765667</v>
      </c>
      <c r="AB30" t="n">
        <v>280.8125620543684</v>
      </c>
      <c r="AC30" t="n">
        <v>254.0122052548881</v>
      </c>
      <c r="AD30" t="n">
        <v>205235.7167765667</v>
      </c>
      <c r="AE30" t="n">
        <v>280812.5620543684</v>
      </c>
      <c r="AF30" t="n">
        <v>3.593225911842389e-06</v>
      </c>
      <c r="AG30" t="n">
        <v>8</v>
      </c>
      <c r="AH30" t="n">
        <v>254012.2052548881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4.9668</v>
      </c>
      <c r="E31" t="n">
        <v>20.13</v>
      </c>
      <c r="F31" t="n">
        <v>16.02</v>
      </c>
      <c r="G31" t="n">
        <v>38.44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265.92</v>
      </c>
      <c r="Q31" t="n">
        <v>467.08</v>
      </c>
      <c r="R31" t="n">
        <v>72.11</v>
      </c>
      <c r="S31" t="n">
        <v>39.61</v>
      </c>
      <c r="T31" t="n">
        <v>11221.3</v>
      </c>
      <c r="U31" t="n">
        <v>0.55</v>
      </c>
      <c r="V31" t="n">
        <v>0.73</v>
      </c>
      <c r="W31" t="n">
        <v>2.65</v>
      </c>
      <c r="X31" t="n">
        <v>0.68</v>
      </c>
      <c r="Y31" t="n">
        <v>1</v>
      </c>
      <c r="Z31" t="n">
        <v>10</v>
      </c>
      <c r="AA31" t="n">
        <v>204.9946656798286</v>
      </c>
      <c r="AB31" t="n">
        <v>280.4827453093877</v>
      </c>
      <c r="AC31" t="n">
        <v>253.7138657571475</v>
      </c>
      <c r="AD31" t="n">
        <v>204994.6656798286</v>
      </c>
      <c r="AE31" t="n">
        <v>280482.7453093877</v>
      </c>
      <c r="AF31" t="n">
        <v>3.594528591931275e-06</v>
      </c>
      <c r="AG31" t="n">
        <v>8</v>
      </c>
      <c r="AH31" t="n">
        <v>253713.8657571475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4.9845</v>
      </c>
      <c r="E32" t="n">
        <v>20.06</v>
      </c>
      <c r="F32" t="n">
        <v>16</v>
      </c>
      <c r="G32" t="n">
        <v>39.99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265.4</v>
      </c>
      <c r="Q32" t="n">
        <v>467.07</v>
      </c>
      <c r="R32" t="n">
        <v>71.59999999999999</v>
      </c>
      <c r="S32" t="n">
        <v>39.61</v>
      </c>
      <c r="T32" t="n">
        <v>10971.19</v>
      </c>
      <c r="U32" t="n">
        <v>0.55</v>
      </c>
      <c r="V32" t="n">
        <v>0.73</v>
      </c>
      <c r="W32" t="n">
        <v>2.65</v>
      </c>
      <c r="X32" t="n">
        <v>0.66</v>
      </c>
      <c r="Y32" t="n">
        <v>1</v>
      </c>
      <c r="Z32" t="n">
        <v>10</v>
      </c>
      <c r="AA32" t="n">
        <v>204.2280143748376</v>
      </c>
      <c r="AB32" t="n">
        <v>279.433779171631</v>
      </c>
      <c r="AC32" t="n">
        <v>252.7650114753448</v>
      </c>
      <c r="AD32" t="n">
        <v>204228.0143748376</v>
      </c>
      <c r="AE32" t="n">
        <v>279433.779171631</v>
      </c>
      <c r="AF32" t="n">
        <v>3.607338279471982e-06</v>
      </c>
      <c r="AG32" t="n">
        <v>8</v>
      </c>
      <c r="AH32" t="n">
        <v>252765.0114753448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5.0045</v>
      </c>
      <c r="E33" t="n">
        <v>19.98</v>
      </c>
      <c r="F33" t="n">
        <v>15.97</v>
      </c>
      <c r="G33" t="n">
        <v>41.65</v>
      </c>
      <c r="H33" t="n">
        <v>0.5600000000000001</v>
      </c>
      <c r="I33" t="n">
        <v>23</v>
      </c>
      <c r="J33" t="n">
        <v>278.13</v>
      </c>
      <c r="K33" t="n">
        <v>59.89</v>
      </c>
      <c r="L33" t="n">
        <v>8.75</v>
      </c>
      <c r="M33" t="n">
        <v>21</v>
      </c>
      <c r="N33" t="n">
        <v>74.5</v>
      </c>
      <c r="O33" t="n">
        <v>34537.41</v>
      </c>
      <c r="P33" t="n">
        <v>264.91</v>
      </c>
      <c r="Q33" t="n">
        <v>467.11</v>
      </c>
      <c r="R33" t="n">
        <v>70.68000000000001</v>
      </c>
      <c r="S33" t="n">
        <v>39.61</v>
      </c>
      <c r="T33" t="n">
        <v>10517.36</v>
      </c>
      <c r="U33" t="n">
        <v>0.5600000000000001</v>
      </c>
      <c r="V33" t="n">
        <v>0.73</v>
      </c>
      <c r="W33" t="n">
        <v>2.64</v>
      </c>
      <c r="X33" t="n">
        <v>0.63</v>
      </c>
      <c r="Y33" t="n">
        <v>1</v>
      </c>
      <c r="Z33" t="n">
        <v>10</v>
      </c>
      <c r="AA33" t="n">
        <v>203.410211627178</v>
      </c>
      <c r="AB33" t="n">
        <v>278.3148253733728</v>
      </c>
      <c r="AC33" t="n">
        <v>251.7528490571305</v>
      </c>
      <c r="AD33" t="n">
        <v>203410.211627178</v>
      </c>
      <c r="AE33" t="n">
        <v>278314.8253733728</v>
      </c>
      <c r="AF33" t="n">
        <v>3.62181250268182e-06</v>
      </c>
      <c r="AG33" t="n">
        <v>8</v>
      </c>
      <c r="AH33" t="n">
        <v>251752.8490571305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5.031</v>
      </c>
      <c r="E34" t="n">
        <v>19.88</v>
      </c>
      <c r="F34" t="n">
        <v>15.91</v>
      </c>
      <c r="G34" t="n">
        <v>43.4</v>
      </c>
      <c r="H34" t="n">
        <v>0.58</v>
      </c>
      <c r="I34" t="n">
        <v>22</v>
      </c>
      <c r="J34" t="n">
        <v>278.62</v>
      </c>
      <c r="K34" t="n">
        <v>59.89</v>
      </c>
      <c r="L34" t="n">
        <v>9</v>
      </c>
      <c r="M34" t="n">
        <v>20</v>
      </c>
      <c r="N34" t="n">
        <v>74.73999999999999</v>
      </c>
      <c r="O34" t="n">
        <v>34597.8</v>
      </c>
      <c r="P34" t="n">
        <v>263.63</v>
      </c>
      <c r="Q34" t="n">
        <v>467.1</v>
      </c>
      <c r="R34" t="n">
        <v>68.88</v>
      </c>
      <c r="S34" t="n">
        <v>39.61</v>
      </c>
      <c r="T34" t="n">
        <v>9621.26</v>
      </c>
      <c r="U34" t="n">
        <v>0.58</v>
      </c>
      <c r="V34" t="n">
        <v>0.73</v>
      </c>
      <c r="W34" t="n">
        <v>2.64</v>
      </c>
      <c r="X34" t="n">
        <v>0.58</v>
      </c>
      <c r="Y34" t="n">
        <v>1</v>
      </c>
      <c r="Z34" t="n">
        <v>10</v>
      </c>
      <c r="AA34" t="n">
        <v>202.0192225357477</v>
      </c>
      <c r="AB34" t="n">
        <v>276.4116127323711</v>
      </c>
      <c r="AC34" t="n">
        <v>250.0312763594096</v>
      </c>
      <c r="AD34" t="n">
        <v>202019.2225357477</v>
      </c>
      <c r="AE34" t="n">
        <v>276411.6127323711</v>
      </c>
      <c r="AF34" t="n">
        <v>3.640990848434856e-06</v>
      </c>
      <c r="AG34" t="n">
        <v>8</v>
      </c>
      <c r="AH34" t="n">
        <v>250031.2763594096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5.0238</v>
      </c>
      <c r="E35" t="n">
        <v>19.91</v>
      </c>
      <c r="F35" t="n">
        <v>15.94</v>
      </c>
      <c r="G35" t="n">
        <v>43.47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263.95</v>
      </c>
      <c r="Q35" t="n">
        <v>467.08</v>
      </c>
      <c r="R35" t="n">
        <v>69.66</v>
      </c>
      <c r="S35" t="n">
        <v>39.61</v>
      </c>
      <c r="T35" t="n">
        <v>10008.97</v>
      </c>
      <c r="U35" t="n">
        <v>0.57</v>
      </c>
      <c r="V35" t="n">
        <v>0.73</v>
      </c>
      <c r="W35" t="n">
        <v>2.65</v>
      </c>
      <c r="X35" t="n">
        <v>0.61</v>
      </c>
      <c r="Y35" t="n">
        <v>1</v>
      </c>
      <c r="Z35" t="n">
        <v>10</v>
      </c>
      <c r="AA35" t="n">
        <v>202.3919365331105</v>
      </c>
      <c r="AB35" t="n">
        <v>276.9215764665437</v>
      </c>
      <c r="AC35" t="n">
        <v>250.4925698705316</v>
      </c>
      <c r="AD35" t="n">
        <v>202391.9365331105</v>
      </c>
      <c r="AE35" t="n">
        <v>276921.5764665437</v>
      </c>
      <c r="AF35" t="n">
        <v>3.635780128079314e-06</v>
      </c>
      <c r="AG35" t="n">
        <v>8</v>
      </c>
      <c r="AH35" t="n">
        <v>250492.5698705316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5.0489</v>
      </c>
      <c r="E36" t="n">
        <v>19.81</v>
      </c>
      <c r="F36" t="n">
        <v>15.89</v>
      </c>
      <c r="G36" t="n">
        <v>45.4</v>
      </c>
      <c r="H36" t="n">
        <v>0.6</v>
      </c>
      <c r="I36" t="n">
        <v>21</v>
      </c>
      <c r="J36" t="n">
        <v>279.61</v>
      </c>
      <c r="K36" t="n">
        <v>59.89</v>
      </c>
      <c r="L36" t="n">
        <v>9.5</v>
      </c>
      <c r="M36" t="n">
        <v>19</v>
      </c>
      <c r="N36" t="n">
        <v>75.22</v>
      </c>
      <c r="O36" t="n">
        <v>34718.84</v>
      </c>
      <c r="P36" t="n">
        <v>263.05</v>
      </c>
      <c r="Q36" t="n">
        <v>467.14</v>
      </c>
      <c r="R36" t="n">
        <v>68.09</v>
      </c>
      <c r="S36" t="n">
        <v>39.61</v>
      </c>
      <c r="T36" t="n">
        <v>9233.15</v>
      </c>
      <c r="U36" t="n">
        <v>0.58</v>
      </c>
      <c r="V36" t="n">
        <v>0.73</v>
      </c>
      <c r="W36" t="n">
        <v>2.64</v>
      </c>
      <c r="X36" t="n">
        <v>0.5600000000000001</v>
      </c>
      <c r="Y36" t="n">
        <v>1</v>
      </c>
      <c r="Z36" t="n">
        <v>10</v>
      </c>
      <c r="AA36" t="n">
        <v>201.2385765224217</v>
      </c>
      <c r="AB36" t="n">
        <v>275.3434984172675</v>
      </c>
      <c r="AC36" t="n">
        <v>249.0651013754313</v>
      </c>
      <c r="AD36" t="n">
        <v>201238.5765224217</v>
      </c>
      <c r="AE36" t="n">
        <v>275343.4984172675</v>
      </c>
      <c r="AF36" t="n">
        <v>3.653945278207661e-06</v>
      </c>
      <c r="AG36" t="n">
        <v>8</v>
      </c>
      <c r="AH36" t="n">
        <v>249065.1013754313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5.0434</v>
      </c>
      <c r="E37" t="n">
        <v>19.83</v>
      </c>
      <c r="F37" t="n">
        <v>15.91</v>
      </c>
      <c r="G37" t="n">
        <v>45.47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263.08</v>
      </c>
      <c r="Q37" t="n">
        <v>467.07</v>
      </c>
      <c r="R37" t="n">
        <v>68.94</v>
      </c>
      <c r="S37" t="n">
        <v>39.61</v>
      </c>
      <c r="T37" t="n">
        <v>9656.84</v>
      </c>
      <c r="U37" t="n">
        <v>0.57</v>
      </c>
      <c r="V37" t="n">
        <v>0.73</v>
      </c>
      <c r="W37" t="n">
        <v>2.64</v>
      </c>
      <c r="X37" t="n">
        <v>0.58</v>
      </c>
      <c r="Y37" t="n">
        <v>1</v>
      </c>
      <c r="Z37" t="n">
        <v>10</v>
      </c>
      <c r="AA37" t="n">
        <v>201.4164524959509</v>
      </c>
      <c r="AB37" t="n">
        <v>275.5868761715843</v>
      </c>
      <c r="AC37" t="n">
        <v>249.285251498459</v>
      </c>
      <c r="AD37" t="n">
        <v>201416.4524959509</v>
      </c>
      <c r="AE37" t="n">
        <v>275586.8761715842</v>
      </c>
      <c r="AF37" t="n">
        <v>3.649964866824956e-06</v>
      </c>
      <c r="AG37" t="n">
        <v>8</v>
      </c>
      <c r="AH37" t="n">
        <v>249285.251498459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5.0601</v>
      </c>
      <c r="E38" t="n">
        <v>19.76</v>
      </c>
      <c r="F38" t="n">
        <v>15.9</v>
      </c>
      <c r="G38" t="n">
        <v>47.7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262.67</v>
      </c>
      <c r="Q38" t="n">
        <v>467.11</v>
      </c>
      <c r="R38" t="n">
        <v>68.28</v>
      </c>
      <c r="S38" t="n">
        <v>39.61</v>
      </c>
      <c r="T38" t="n">
        <v>9330.66</v>
      </c>
      <c r="U38" t="n">
        <v>0.58</v>
      </c>
      <c r="V38" t="n">
        <v>0.73</v>
      </c>
      <c r="W38" t="n">
        <v>2.65</v>
      </c>
      <c r="X38" t="n">
        <v>0.5600000000000001</v>
      </c>
      <c r="Y38" t="n">
        <v>1</v>
      </c>
      <c r="Z38" t="n">
        <v>10</v>
      </c>
      <c r="AA38" t="n">
        <v>200.7604438135159</v>
      </c>
      <c r="AB38" t="n">
        <v>274.6892961512165</v>
      </c>
      <c r="AC38" t="n">
        <v>248.4733352554734</v>
      </c>
      <c r="AD38" t="n">
        <v>200760.4438135159</v>
      </c>
      <c r="AE38" t="n">
        <v>274689.2961512165</v>
      </c>
      <c r="AF38" t="n">
        <v>3.662050843205171e-06</v>
      </c>
      <c r="AG38" t="n">
        <v>8</v>
      </c>
      <c r="AH38" t="n">
        <v>248473.3352554734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5.0698</v>
      </c>
      <c r="E39" t="n">
        <v>19.72</v>
      </c>
      <c r="F39" t="n">
        <v>15.86</v>
      </c>
      <c r="G39" t="n">
        <v>47.58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262.16</v>
      </c>
      <c r="Q39" t="n">
        <v>467.09</v>
      </c>
      <c r="R39" t="n">
        <v>67.02</v>
      </c>
      <c r="S39" t="n">
        <v>39.61</v>
      </c>
      <c r="T39" t="n">
        <v>8701.440000000001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200.2279337253327</v>
      </c>
      <c r="AB39" t="n">
        <v>273.9606923558777</v>
      </c>
      <c r="AC39" t="n">
        <v>247.8142683837596</v>
      </c>
      <c r="AD39" t="n">
        <v>200227.9337253328</v>
      </c>
      <c r="AE39" t="n">
        <v>273960.6923558777</v>
      </c>
      <c r="AF39" t="n">
        <v>3.669070841461942e-06</v>
      </c>
      <c r="AG39" t="n">
        <v>8</v>
      </c>
      <c r="AH39" t="n">
        <v>247814.2683837596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5.0822</v>
      </c>
      <c r="E40" t="n">
        <v>19.68</v>
      </c>
      <c r="F40" t="n">
        <v>15.86</v>
      </c>
      <c r="G40" t="n">
        <v>50.09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262.02</v>
      </c>
      <c r="Q40" t="n">
        <v>467.08</v>
      </c>
      <c r="R40" t="n">
        <v>67.25</v>
      </c>
      <c r="S40" t="n">
        <v>39.61</v>
      </c>
      <c r="T40" t="n">
        <v>8818.790000000001</v>
      </c>
      <c r="U40" t="n">
        <v>0.59</v>
      </c>
      <c r="V40" t="n">
        <v>0.74</v>
      </c>
      <c r="W40" t="n">
        <v>2.64</v>
      </c>
      <c r="X40" t="n">
        <v>0.53</v>
      </c>
      <c r="Y40" t="n">
        <v>1</v>
      </c>
      <c r="Z40" t="n">
        <v>10</v>
      </c>
      <c r="AA40" t="n">
        <v>199.8292574327529</v>
      </c>
      <c r="AB40" t="n">
        <v>273.4152058640135</v>
      </c>
      <c r="AC40" t="n">
        <v>247.3208423570837</v>
      </c>
      <c r="AD40" t="n">
        <v>199829.2574327529</v>
      </c>
      <c r="AE40" t="n">
        <v>273415.2058640135</v>
      </c>
      <c r="AF40" t="n">
        <v>3.678044859852043e-06</v>
      </c>
      <c r="AG40" t="n">
        <v>8</v>
      </c>
      <c r="AH40" t="n">
        <v>247320.8423570837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5.0844</v>
      </c>
      <c r="E41" t="n">
        <v>19.67</v>
      </c>
      <c r="F41" t="n">
        <v>15.85</v>
      </c>
      <c r="G41" t="n">
        <v>50.07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261.78</v>
      </c>
      <c r="Q41" t="n">
        <v>467.08</v>
      </c>
      <c r="R41" t="n">
        <v>66.84</v>
      </c>
      <c r="S41" t="n">
        <v>39.61</v>
      </c>
      <c r="T41" t="n">
        <v>8617.77</v>
      </c>
      <c r="U41" t="n">
        <v>0.59</v>
      </c>
      <c r="V41" t="n">
        <v>0.74</v>
      </c>
      <c r="W41" t="n">
        <v>2.64</v>
      </c>
      <c r="X41" t="n">
        <v>0.52</v>
      </c>
      <c r="Y41" t="n">
        <v>1</v>
      </c>
      <c r="Z41" t="n">
        <v>10</v>
      </c>
      <c r="AA41" t="n">
        <v>199.6494449288451</v>
      </c>
      <c r="AB41" t="n">
        <v>273.1691784633992</v>
      </c>
      <c r="AC41" t="n">
        <v>247.0982954662823</v>
      </c>
      <c r="AD41" t="n">
        <v>199649.4449288451</v>
      </c>
      <c r="AE41" t="n">
        <v>273169.1784633992</v>
      </c>
      <c r="AF41" t="n">
        <v>3.679637024405124e-06</v>
      </c>
      <c r="AG41" t="n">
        <v>8</v>
      </c>
      <c r="AH41" t="n">
        <v>247098.2954662823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5.1059</v>
      </c>
      <c r="E42" t="n">
        <v>19.58</v>
      </c>
      <c r="F42" t="n">
        <v>15.82</v>
      </c>
      <c r="G42" t="n">
        <v>52.74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261.04</v>
      </c>
      <c r="Q42" t="n">
        <v>467.08</v>
      </c>
      <c r="R42" t="n">
        <v>65.84</v>
      </c>
      <c r="S42" t="n">
        <v>39.61</v>
      </c>
      <c r="T42" t="n">
        <v>8118.67</v>
      </c>
      <c r="U42" t="n">
        <v>0.6</v>
      </c>
      <c r="V42" t="n">
        <v>0.74</v>
      </c>
      <c r="W42" t="n">
        <v>2.64</v>
      </c>
      <c r="X42" t="n">
        <v>0.49</v>
      </c>
      <c r="Y42" t="n">
        <v>1</v>
      </c>
      <c r="Z42" t="n">
        <v>10</v>
      </c>
      <c r="AA42" t="n">
        <v>198.7075825883231</v>
      </c>
      <c r="AB42" t="n">
        <v>271.8804808570637</v>
      </c>
      <c r="AC42" t="n">
        <v>245.9325893507967</v>
      </c>
      <c r="AD42" t="n">
        <v>198707.5825883231</v>
      </c>
      <c r="AE42" t="n">
        <v>271880.4808570637</v>
      </c>
      <c r="AF42" t="n">
        <v>3.695196814355701e-06</v>
      </c>
      <c r="AG42" t="n">
        <v>8</v>
      </c>
      <c r="AH42" t="n">
        <v>245932.5893507967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5.1062</v>
      </c>
      <c r="E43" t="n">
        <v>19.58</v>
      </c>
      <c r="F43" t="n">
        <v>15.82</v>
      </c>
      <c r="G43" t="n">
        <v>52.74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260.96</v>
      </c>
      <c r="Q43" t="n">
        <v>467.09</v>
      </c>
      <c r="R43" t="n">
        <v>65.91</v>
      </c>
      <c r="S43" t="n">
        <v>39.61</v>
      </c>
      <c r="T43" t="n">
        <v>8157.22</v>
      </c>
      <c r="U43" t="n">
        <v>0.6</v>
      </c>
      <c r="V43" t="n">
        <v>0.74</v>
      </c>
      <c r="W43" t="n">
        <v>2.63</v>
      </c>
      <c r="X43" t="n">
        <v>0.49</v>
      </c>
      <c r="Y43" t="n">
        <v>1</v>
      </c>
      <c r="Z43" t="n">
        <v>10</v>
      </c>
      <c r="AA43" t="n">
        <v>198.6617827016357</v>
      </c>
      <c r="AB43" t="n">
        <v>271.8178154315497</v>
      </c>
      <c r="AC43" t="n">
        <v>245.8759046255422</v>
      </c>
      <c r="AD43" t="n">
        <v>198661.7827016357</v>
      </c>
      <c r="AE43" t="n">
        <v>271817.8154315497</v>
      </c>
      <c r="AF43" t="n">
        <v>3.695413927703849e-06</v>
      </c>
      <c r="AG43" t="n">
        <v>8</v>
      </c>
      <c r="AH43" t="n">
        <v>245875.9046255422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5.1088</v>
      </c>
      <c r="E44" t="n">
        <v>19.57</v>
      </c>
      <c r="F44" t="n">
        <v>15.81</v>
      </c>
      <c r="G44" t="n">
        <v>52.7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260.12</v>
      </c>
      <c r="Q44" t="n">
        <v>467.08</v>
      </c>
      <c r="R44" t="n">
        <v>65.39</v>
      </c>
      <c r="S44" t="n">
        <v>39.61</v>
      </c>
      <c r="T44" t="n">
        <v>7896.24</v>
      </c>
      <c r="U44" t="n">
        <v>0.61</v>
      </c>
      <c r="V44" t="n">
        <v>0.74</v>
      </c>
      <c r="W44" t="n">
        <v>2.64</v>
      </c>
      <c r="X44" t="n">
        <v>0.48</v>
      </c>
      <c r="Y44" t="n">
        <v>1</v>
      </c>
      <c r="Z44" t="n">
        <v>10</v>
      </c>
      <c r="AA44" t="n">
        <v>198.1887421487295</v>
      </c>
      <c r="AB44" t="n">
        <v>271.1705804779874</v>
      </c>
      <c r="AC44" t="n">
        <v>245.2904408675477</v>
      </c>
      <c r="AD44" t="n">
        <v>198188.7421487295</v>
      </c>
      <c r="AE44" t="n">
        <v>271170.5804779874</v>
      </c>
      <c r="AF44" t="n">
        <v>3.697295576721127e-06</v>
      </c>
      <c r="AG44" t="n">
        <v>8</v>
      </c>
      <c r="AH44" t="n">
        <v>245290.4408675477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5.13</v>
      </c>
      <c r="E45" t="n">
        <v>19.49</v>
      </c>
      <c r="F45" t="n">
        <v>15.78</v>
      </c>
      <c r="G45" t="n">
        <v>55.7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259.56</v>
      </c>
      <c r="Q45" t="n">
        <v>467.08</v>
      </c>
      <c r="R45" t="n">
        <v>64.34</v>
      </c>
      <c r="S45" t="n">
        <v>39.61</v>
      </c>
      <c r="T45" t="n">
        <v>7375.69</v>
      </c>
      <c r="U45" t="n">
        <v>0.62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197.3501305970278</v>
      </c>
      <c r="AB45" t="n">
        <v>270.0231551560191</v>
      </c>
      <c r="AC45" t="n">
        <v>244.2525242078862</v>
      </c>
      <c r="AD45" t="n">
        <v>197350.1305970278</v>
      </c>
      <c r="AE45" t="n">
        <v>270023.1551560191</v>
      </c>
      <c r="AF45" t="n">
        <v>3.712638253323556e-06</v>
      </c>
      <c r="AG45" t="n">
        <v>8</v>
      </c>
      <c r="AH45" t="n">
        <v>244252.5242078862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5.1285</v>
      </c>
      <c r="E46" t="n">
        <v>19.5</v>
      </c>
      <c r="F46" t="n">
        <v>15.79</v>
      </c>
      <c r="G46" t="n">
        <v>55.72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259.79</v>
      </c>
      <c r="Q46" t="n">
        <v>467.09</v>
      </c>
      <c r="R46" t="n">
        <v>64.65000000000001</v>
      </c>
      <c r="S46" t="n">
        <v>39.61</v>
      </c>
      <c r="T46" t="n">
        <v>7530.31</v>
      </c>
      <c r="U46" t="n">
        <v>0.61</v>
      </c>
      <c r="V46" t="n">
        <v>0.74</v>
      </c>
      <c r="W46" t="n">
        <v>2.64</v>
      </c>
      <c r="X46" t="n">
        <v>0.45</v>
      </c>
      <c r="Y46" t="n">
        <v>1</v>
      </c>
      <c r="Z46" t="n">
        <v>10</v>
      </c>
      <c r="AA46" t="n">
        <v>197.5044346105732</v>
      </c>
      <c r="AB46" t="n">
        <v>270.2342807147645</v>
      </c>
      <c r="AC46" t="n">
        <v>244.4435002396215</v>
      </c>
      <c r="AD46" t="n">
        <v>197504.4346105732</v>
      </c>
      <c r="AE46" t="n">
        <v>270234.2807147644</v>
      </c>
      <c r="AF46" t="n">
        <v>3.711552686582818e-06</v>
      </c>
      <c r="AG46" t="n">
        <v>8</v>
      </c>
      <c r="AH46" t="n">
        <v>244443.5002396215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5.1293</v>
      </c>
      <c r="E47" t="n">
        <v>19.5</v>
      </c>
      <c r="F47" t="n">
        <v>15.78</v>
      </c>
      <c r="G47" t="n">
        <v>55.71</v>
      </c>
      <c r="H47" t="n">
        <v>0.77</v>
      </c>
      <c r="I47" t="n">
        <v>17</v>
      </c>
      <c r="J47" t="n">
        <v>285.06</v>
      </c>
      <c r="K47" t="n">
        <v>59.89</v>
      </c>
      <c r="L47" t="n">
        <v>12.25</v>
      </c>
      <c r="M47" t="n">
        <v>15</v>
      </c>
      <c r="N47" t="n">
        <v>77.92</v>
      </c>
      <c r="O47" t="n">
        <v>35391.51</v>
      </c>
      <c r="P47" t="n">
        <v>259.51</v>
      </c>
      <c r="Q47" t="n">
        <v>467.07</v>
      </c>
      <c r="R47" t="n">
        <v>64.67</v>
      </c>
      <c r="S47" t="n">
        <v>39.61</v>
      </c>
      <c r="T47" t="n">
        <v>7539.87</v>
      </c>
      <c r="U47" t="n">
        <v>0.61</v>
      </c>
      <c r="V47" t="n">
        <v>0.74</v>
      </c>
      <c r="W47" t="n">
        <v>2.63</v>
      </c>
      <c r="X47" t="n">
        <v>0.45</v>
      </c>
      <c r="Y47" t="n">
        <v>1</v>
      </c>
      <c r="Z47" t="n">
        <v>10</v>
      </c>
      <c r="AA47" t="n">
        <v>197.3447336787825</v>
      </c>
      <c r="AB47" t="n">
        <v>270.0157708543807</v>
      </c>
      <c r="AC47" t="n">
        <v>244.2458446536322</v>
      </c>
      <c r="AD47" t="n">
        <v>197344.7336787825</v>
      </c>
      <c r="AE47" t="n">
        <v>270015.7708543807</v>
      </c>
      <c r="AF47" t="n">
        <v>3.712131655511212e-06</v>
      </c>
      <c r="AG47" t="n">
        <v>8</v>
      </c>
      <c r="AH47" t="n">
        <v>244245.8446536322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5.1474</v>
      </c>
      <c r="E48" t="n">
        <v>19.43</v>
      </c>
      <c r="F48" t="n">
        <v>15.77</v>
      </c>
      <c r="G48" t="n">
        <v>59.12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259.08</v>
      </c>
      <c r="Q48" t="n">
        <v>467.07</v>
      </c>
      <c r="R48" t="n">
        <v>64.16</v>
      </c>
      <c r="S48" t="n">
        <v>39.61</v>
      </c>
      <c r="T48" t="n">
        <v>7293.33</v>
      </c>
      <c r="U48" t="n">
        <v>0.62</v>
      </c>
      <c r="V48" t="n">
        <v>0.74</v>
      </c>
      <c r="W48" t="n">
        <v>2.63</v>
      </c>
      <c r="X48" t="n">
        <v>0.43</v>
      </c>
      <c r="Y48" t="n">
        <v>1</v>
      </c>
      <c r="Z48" t="n">
        <v>10</v>
      </c>
      <c r="AA48" t="n">
        <v>196.6674330534602</v>
      </c>
      <c r="AB48" t="n">
        <v>269.0890582584204</v>
      </c>
      <c r="AC48" t="n">
        <v>243.4075762071808</v>
      </c>
      <c r="AD48" t="n">
        <v>196667.4330534602</v>
      </c>
      <c r="AE48" t="n">
        <v>269089.0582584204</v>
      </c>
      <c r="AF48" t="n">
        <v>3.725230827516116e-06</v>
      </c>
      <c r="AG48" t="n">
        <v>8</v>
      </c>
      <c r="AH48" t="n">
        <v>243407.5762071808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5.1494</v>
      </c>
      <c r="E49" t="n">
        <v>19.42</v>
      </c>
      <c r="F49" t="n">
        <v>15.76</v>
      </c>
      <c r="G49" t="n">
        <v>59.09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258.98</v>
      </c>
      <c r="Q49" t="n">
        <v>467.09</v>
      </c>
      <c r="R49" t="n">
        <v>63.73</v>
      </c>
      <c r="S49" t="n">
        <v>39.61</v>
      </c>
      <c r="T49" t="n">
        <v>7078.25</v>
      </c>
      <c r="U49" t="n">
        <v>0.62</v>
      </c>
      <c r="V49" t="n">
        <v>0.74</v>
      </c>
      <c r="W49" t="n">
        <v>2.63</v>
      </c>
      <c r="X49" t="n">
        <v>0.42</v>
      </c>
      <c r="Y49" t="n">
        <v>1</v>
      </c>
      <c r="Z49" t="n">
        <v>10</v>
      </c>
      <c r="AA49" t="n">
        <v>196.562145911586</v>
      </c>
      <c r="AB49" t="n">
        <v>268.9449997459673</v>
      </c>
      <c r="AC49" t="n">
        <v>243.2772664369687</v>
      </c>
      <c r="AD49" t="n">
        <v>196562.1459115859</v>
      </c>
      <c r="AE49" t="n">
        <v>268944.9997459673</v>
      </c>
      <c r="AF49" t="n">
        <v>3.726678249837099e-06</v>
      </c>
      <c r="AG49" t="n">
        <v>8</v>
      </c>
      <c r="AH49" t="n">
        <v>243277.2664369687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5.149</v>
      </c>
      <c r="E50" t="n">
        <v>19.42</v>
      </c>
      <c r="F50" t="n">
        <v>15.76</v>
      </c>
      <c r="G50" t="n">
        <v>59.1</v>
      </c>
      <c r="H50" t="n">
        <v>0.8100000000000001</v>
      </c>
      <c r="I50" t="n">
        <v>16</v>
      </c>
      <c r="J50" t="n">
        <v>286.56</v>
      </c>
      <c r="K50" t="n">
        <v>59.89</v>
      </c>
      <c r="L50" t="n">
        <v>13</v>
      </c>
      <c r="M50" t="n">
        <v>14</v>
      </c>
      <c r="N50" t="n">
        <v>78.68000000000001</v>
      </c>
      <c r="O50" t="n">
        <v>35577.18</v>
      </c>
      <c r="P50" t="n">
        <v>258.77</v>
      </c>
      <c r="Q50" t="n">
        <v>467.07</v>
      </c>
      <c r="R50" t="n">
        <v>64.14</v>
      </c>
      <c r="S50" t="n">
        <v>39.61</v>
      </c>
      <c r="T50" t="n">
        <v>7279.85</v>
      </c>
      <c r="U50" t="n">
        <v>0.62</v>
      </c>
      <c r="V50" t="n">
        <v>0.74</v>
      </c>
      <c r="W50" t="n">
        <v>2.63</v>
      </c>
      <c r="X50" t="n">
        <v>0.43</v>
      </c>
      <c r="Y50" t="n">
        <v>1</v>
      </c>
      <c r="Z50" t="n">
        <v>10</v>
      </c>
      <c r="AA50" t="n">
        <v>196.4737898011578</v>
      </c>
      <c r="AB50" t="n">
        <v>268.8241070176831</v>
      </c>
      <c r="AC50" t="n">
        <v>243.1679115409979</v>
      </c>
      <c r="AD50" t="n">
        <v>196473.7898011578</v>
      </c>
      <c r="AE50" t="n">
        <v>268824.1070176831</v>
      </c>
      <c r="AF50" t="n">
        <v>3.726388765372903e-06</v>
      </c>
      <c r="AG50" t="n">
        <v>8</v>
      </c>
      <c r="AH50" t="n">
        <v>243167.9115409979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5.172</v>
      </c>
      <c r="E51" t="n">
        <v>19.33</v>
      </c>
      <c r="F51" t="n">
        <v>15.72</v>
      </c>
      <c r="G51" t="n">
        <v>62.89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257.57</v>
      </c>
      <c r="Q51" t="n">
        <v>467.08</v>
      </c>
      <c r="R51" t="n">
        <v>62.49</v>
      </c>
      <c r="S51" t="n">
        <v>39.61</v>
      </c>
      <c r="T51" t="n">
        <v>6463.01</v>
      </c>
      <c r="U51" t="n">
        <v>0.63</v>
      </c>
      <c r="V51" t="n">
        <v>0.74</v>
      </c>
      <c r="W51" t="n">
        <v>2.64</v>
      </c>
      <c r="X51" t="n">
        <v>0.39</v>
      </c>
      <c r="Y51" t="n">
        <v>1</v>
      </c>
      <c r="Z51" t="n">
        <v>10</v>
      </c>
      <c r="AA51" t="n">
        <v>195.2968561083011</v>
      </c>
      <c r="AB51" t="n">
        <v>267.2137744164673</v>
      </c>
      <c r="AC51" t="n">
        <v>241.7112668231256</v>
      </c>
      <c r="AD51" t="n">
        <v>195296.8561083011</v>
      </c>
      <c r="AE51" t="n">
        <v>267213.7744164673</v>
      </c>
      <c r="AF51" t="n">
        <v>3.743034122064216e-06</v>
      </c>
      <c r="AG51" t="n">
        <v>8</v>
      </c>
      <c r="AH51" t="n">
        <v>241711.2668231257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5.169</v>
      </c>
      <c r="E52" t="n">
        <v>19.35</v>
      </c>
      <c r="F52" t="n">
        <v>15.73</v>
      </c>
      <c r="G52" t="n">
        <v>62.94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257.82</v>
      </c>
      <c r="Q52" t="n">
        <v>467.07</v>
      </c>
      <c r="R52" t="n">
        <v>63.06</v>
      </c>
      <c r="S52" t="n">
        <v>39.61</v>
      </c>
      <c r="T52" t="n">
        <v>6744.02</v>
      </c>
      <c r="U52" t="n">
        <v>0.63</v>
      </c>
      <c r="V52" t="n">
        <v>0.74</v>
      </c>
      <c r="W52" t="n">
        <v>2.63</v>
      </c>
      <c r="X52" t="n">
        <v>0.4</v>
      </c>
      <c r="Y52" t="n">
        <v>1</v>
      </c>
      <c r="Z52" t="n">
        <v>10</v>
      </c>
      <c r="AA52" t="n">
        <v>195.4967753776522</v>
      </c>
      <c r="AB52" t="n">
        <v>267.4873127806091</v>
      </c>
      <c r="AC52" t="n">
        <v>241.9586990697073</v>
      </c>
      <c r="AD52" t="n">
        <v>195496.7753776522</v>
      </c>
      <c r="AE52" t="n">
        <v>267487.3127806091</v>
      </c>
      <c r="AF52" t="n">
        <v>3.740862988582741e-06</v>
      </c>
      <c r="AG52" t="n">
        <v>8</v>
      </c>
      <c r="AH52" t="n">
        <v>241958.6990697073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5.1698</v>
      </c>
      <c r="E53" t="n">
        <v>19.34</v>
      </c>
      <c r="F53" t="n">
        <v>15.73</v>
      </c>
      <c r="G53" t="n">
        <v>62.93</v>
      </c>
      <c r="H53" t="n">
        <v>0.85</v>
      </c>
      <c r="I53" t="n">
        <v>15</v>
      </c>
      <c r="J53" t="n">
        <v>288.08</v>
      </c>
      <c r="K53" t="n">
        <v>59.89</v>
      </c>
      <c r="L53" t="n">
        <v>13.75</v>
      </c>
      <c r="M53" t="n">
        <v>13</v>
      </c>
      <c r="N53" t="n">
        <v>79.44</v>
      </c>
      <c r="O53" t="n">
        <v>35763.64</v>
      </c>
      <c r="P53" t="n">
        <v>257.74</v>
      </c>
      <c r="Q53" t="n">
        <v>467.08</v>
      </c>
      <c r="R53" t="n">
        <v>62.81</v>
      </c>
      <c r="S53" t="n">
        <v>39.61</v>
      </c>
      <c r="T53" t="n">
        <v>6619.2</v>
      </c>
      <c r="U53" t="n">
        <v>0.63</v>
      </c>
      <c r="V53" t="n">
        <v>0.74</v>
      </c>
      <c r="W53" t="n">
        <v>2.64</v>
      </c>
      <c r="X53" t="n">
        <v>0.4</v>
      </c>
      <c r="Y53" t="n">
        <v>1</v>
      </c>
      <c r="Z53" t="n">
        <v>10</v>
      </c>
      <c r="AA53" t="n">
        <v>195.4390206087298</v>
      </c>
      <c r="AB53" t="n">
        <v>267.4082901578089</v>
      </c>
      <c r="AC53" t="n">
        <v>241.8872182551182</v>
      </c>
      <c r="AD53" t="n">
        <v>195439.0206087298</v>
      </c>
      <c r="AE53" t="n">
        <v>267408.2901578089</v>
      </c>
      <c r="AF53" t="n">
        <v>3.741441957511135e-06</v>
      </c>
      <c r="AG53" t="n">
        <v>8</v>
      </c>
      <c r="AH53" t="n">
        <v>241887.2182551182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5.1701</v>
      </c>
      <c r="E54" t="n">
        <v>19.34</v>
      </c>
      <c r="F54" t="n">
        <v>15.73</v>
      </c>
      <c r="G54" t="n">
        <v>62.92</v>
      </c>
      <c r="H54" t="n">
        <v>0.86</v>
      </c>
      <c r="I54" t="n">
        <v>15</v>
      </c>
      <c r="J54" t="n">
        <v>288.58</v>
      </c>
      <c r="K54" t="n">
        <v>59.89</v>
      </c>
      <c r="L54" t="n">
        <v>14</v>
      </c>
      <c r="M54" t="n">
        <v>13</v>
      </c>
      <c r="N54" t="n">
        <v>79.69</v>
      </c>
      <c r="O54" t="n">
        <v>35826</v>
      </c>
      <c r="P54" t="n">
        <v>257.54</v>
      </c>
      <c r="Q54" t="n">
        <v>467.08</v>
      </c>
      <c r="R54" t="n">
        <v>62.73</v>
      </c>
      <c r="S54" t="n">
        <v>39.61</v>
      </c>
      <c r="T54" t="n">
        <v>6581.53</v>
      </c>
      <c r="U54" t="n">
        <v>0.63</v>
      </c>
      <c r="V54" t="n">
        <v>0.74</v>
      </c>
      <c r="W54" t="n">
        <v>2.64</v>
      </c>
      <c r="X54" t="n">
        <v>0.4</v>
      </c>
      <c r="Y54" t="n">
        <v>1</v>
      </c>
      <c r="Z54" t="n">
        <v>10</v>
      </c>
      <c r="AA54" t="n">
        <v>195.3378386967654</v>
      </c>
      <c r="AB54" t="n">
        <v>267.2698486020284</v>
      </c>
      <c r="AC54" t="n">
        <v>241.7619893671175</v>
      </c>
      <c r="AD54" t="n">
        <v>195337.8386967654</v>
      </c>
      <c r="AE54" t="n">
        <v>267269.8486020284</v>
      </c>
      <c r="AF54" t="n">
        <v>3.741659070859282e-06</v>
      </c>
      <c r="AG54" t="n">
        <v>8</v>
      </c>
      <c r="AH54" t="n">
        <v>241761.9893671175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5.188</v>
      </c>
      <c r="E55" t="n">
        <v>19.28</v>
      </c>
      <c r="F55" t="n">
        <v>15.71</v>
      </c>
      <c r="G55" t="n">
        <v>67.34999999999999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257.36</v>
      </c>
      <c r="Q55" t="n">
        <v>467.07</v>
      </c>
      <c r="R55" t="n">
        <v>62.42</v>
      </c>
      <c r="S55" t="n">
        <v>39.61</v>
      </c>
      <c r="T55" t="n">
        <v>6429.1</v>
      </c>
      <c r="U55" t="n">
        <v>0.63</v>
      </c>
      <c r="V55" t="n">
        <v>0.74</v>
      </c>
      <c r="W55" t="n">
        <v>2.63</v>
      </c>
      <c r="X55" t="n">
        <v>0.38</v>
      </c>
      <c r="Y55" t="n">
        <v>1</v>
      </c>
      <c r="Z55" t="n">
        <v>10</v>
      </c>
      <c r="AA55" t="n">
        <v>194.7876560473492</v>
      </c>
      <c r="AB55" t="n">
        <v>266.5170644287521</v>
      </c>
      <c r="AC55" t="n">
        <v>241.0810498587991</v>
      </c>
      <c r="AD55" t="n">
        <v>194787.6560473492</v>
      </c>
      <c r="AE55" t="n">
        <v>266517.0644287521</v>
      </c>
      <c r="AF55" t="n">
        <v>3.754613500632087e-06</v>
      </c>
      <c r="AG55" t="n">
        <v>8</v>
      </c>
      <c r="AH55" t="n">
        <v>241081.0498587991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5.1932</v>
      </c>
      <c r="E56" t="n">
        <v>19.26</v>
      </c>
      <c r="F56" t="n">
        <v>15.7</v>
      </c>
      <c r="G56" t="n">
        <v>67.27</v>
      </c>
      <c r="H56" t="n">
        <v>0.89</v>
      </c>
      <c r="I56" t="n">
        <v>14</v>
      </c>
      <c r="J56" t="n">
        <v>289.6</v>
      </c>
      <c r="K56" t="n">
        <v>59.89</v>
      </c>
      <c r="L56" t="n">
        <v>14.5</v>
      </c>
      <c r="M56" t="n">
        <v>12</v>
      </c>
      <c r="N56" t="n">
        <v>80.20999999999999</v>
      </c>
      <c r="O56" t="n">
        <v>35951.04</v>
      </c>
      <c r="P56" t="n">
        <v>256.75</v>
      </c>
      <c r="Q56" t="n">
        <v>467.07</v>
      </c>
      <c r="R56" t="n">
        <v>61.87</v>
      </c>
      <c r="S56" t="n">
        <v>39.61</v>
      </c>
      <c r="T56" t="n">
        <v>6156.76</v>
      </c>
      <c r="U56" t="n">
        <v>0.64</v>
      </c>
      <c r="V56" t="n">
        <v>0.74</v>
      </c>
      <c r="W56" t="n">
        <v>2.63</v>
      </c>
      <c r="X56" t="n">
        <v>0.36</v>
      </c>
      <c r="Y56" t="n">
        <v>1</v>
      </c>
      <c r="Z56" t="n">
        <v>10</v>
      </c>
      <c r="AA56" t="n">
        <v>194.3659502671219</v>
      </c>
      <c r="AB56" t="n">
        <v>265.9400679758992</v>
      </c>
      <c r="AC56" t="n">
        <v>240.5591211375868</v>
      </c>
      <c r="AD56" t="n">
        <v>194365.9502671219</v>
      </c>
      <c r="AE56" t="n">
        <v>265940.0679758993</v>
      </c>
      <c r="AF56" t="n">
        <v>3.758376798666646e-06</v>
      </c>
      <c r="AG56" t="n">
        <v>8</v>
      </c>
      <c r="AH56" t="n">
        <v>240559.1211375868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5.192</v>
      </c>
      <c r="E57" t="n">
        <v>19.26</v>
      </c>
      <c r="F57" t="n">
        <v>15.7</v>
      </c>
      <c r="G57" t="n">
        <v>67.28</v>
      </c>
      <c r="H57" t="n">
        <v>0.91</v>
      </c>
      <c r="I57" t="n">
        <v>14</v>
      </c>
      <c r="J57" t="n">
        <v>290.1</v>
      </c>
      <c r="K57" t="n">
        <v>59.89</v>
      </c>
      <c r="L57" t="n">
        <v>14.75</v>
      </c>
      <c r="M57" t="n">
        <v>12</v>
      </c>
      <c r="N57" t="n">
        <v>80.47</v>
      </c>
      <c r="O57" t="n">
        <v>36013.72</v>
      </c>
      <c r="P57" t="n">
        <v>256.46</v>
      </c>
      <c r="Q57" t="n">
        <v>467.07</v>
      </c>
      <c r="R57" t="n">
        <v>61.98</v>
      </c>
      <c r="S57" t="n">
        <v>39.61</v>
      </c>
      <c r="T57" t="n">
        <v>6208.63</v>
      </c>
      <c r="U57" t="n">
        <v>0.64</v>
      </c>
      <c r="V57" t="n">
        <v>0.74</v>
      </c>
      <c r="W57" t="n">
        <v>2.63</v>
      </c>
      <c r="X57" t="n">
        <v>0.37</v>
      </c>
      <c r="Y57" t="n">
        <v>1</v>
      </c>
      <c r="Z57" t="n">
        <v>10</v>
      </c>
      <c r="AA57" t="n">
        <v>194.2609556856731</v>
      </c>
      <c r="AB57" t="n">
        <v>265.7964097575272</v>
      </c>
      <c r="AC57" t="n">
        <v>240.4291734579505</v>
      </c>
      <c r="AD57" t="n">
        <v>194260.9556856731</v>
      </c>
      <c r="AE57" t="n">
        <v>265796.4097575272</v>
      </c>
      <c r="AF57" t="n">
        <v>3.757508345274055e-06</v>
      </c>
      <c r="AG57" t="n">
        <v>8</v>
      </c>
      <c r="AH57" t="n">
        <v>240429.1734579505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5.1932</v>
      </c>
      <c r="E58" t="n">
        <v>19.26</v>
      </c>
      <c r="F58" t="n">
        <v>15.7</v>
      </c>
      <c r="G58" t="n">
        <v>67.27</v>
      </c>
      <c r="H58" t="n">
        <v>0.92</v>
      </c>
      <c r="I58" t="n">
        <v>14</v>
      </c>
      <c r="J58" t="n">
        <v>290.61</v>
      </c>
      <c r="K58" t="n">
        <v>59.89</v>
      </c>
      <c r="L58" t="n">
        <v>15</v>
      </c>
      <c r="M58" t="n">
        <v>12</v>
      </c>
      <c r="N58" t="n">
        <v>80.73</v>
      </c>
      <c r="O58" t="n">
        <v>36076.5</v>
      </c>
      <c r="P58" t="n">
        <v>256.1</v>
      </c>
      <c r="Q58" t="n">
        <v>467.07</v>
      </c>
      <c r="R58" t="n">
        <v>61.73</v>
      </c>
      <c r="S58" t="n">
        <v>39.61</v>
      </c>
      <c r="T58" t="n">
        <v>6085.4</v>
      </c>
      <c r="U58" t="n">
        <v>0.64</v>
      </c>
      <c r="V58" t="n">
        <v>0.74</v>
      </c>
      <c r="W58" t="n">
        <v>2.63</v>
      </c>
      <c r="X58" t="n">
        <v>0.36</v>
      </c>
      <c r="Y58" t="n">
        <v>1</v>
      </c>
      <c r="Z58" t="n">
        <v>10</v>
      </c>
      <c r="AA58" t="n">
        <v>194.063223361979</v>
      </c>
      <c r="AB58" t="n">
        <v>265.5258636689146</v>
      </c>
      <c r="AC58" t="n">
        <v>240.1844479083212</v>
      </c>
      <c r="AD58" t="n">
        <v>194063.223361979</v>
      </c>
      <c r="AE58" t="n">
        <v>265525.8636689145</v>
      </c>
      <c r="AF58" t="n">
        <v>3.758376798666646e-06</v>
      </c>
      <c r="AG58" t="n">
        <v>8</v>
      </c>
      <c r="AH58" t="n">
        <v>240184.4479083212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5.2102</v>
      </c>
      <c r="E59" t="n">
        <v>19.19</v>
      </c>
      <c r="F59" t="n">
        <v>15.68</v>
      </c>
      <c r="G59" t="n">
        <v>72.38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255.42</v>
      </c>
      <c r="Q59" t="n">
        <v>467.07</v>
      </c>
      <c r="R59" t="n">
        <v>61.34</v>
      </c>
      <c r="S59" t="n">
        <v>39.61</v>
      </c>
      <c r="T59" t="n">
        <v>5897.97</v>
      </c>
      <c r="U59" t="n">
        <v>0.65</v>
      </c>
      <c r="V59" t="n">
        <v>0.74</v>
      </c>
      <c r="W59" t="n">
        <v>2.63</v>
      </c>
      <c r="X59" t="n">
        <v>0.35</v>
      </c>
      <c r="Y59" t="n">
        <v>1</v>
      </c>
      <c r="Z59" t="n">
        <v>10</v>
      </c>
      <c r="AA59" t="n">
        <v>193.3101003616643</v>
      </c>
      <c r="AB59" t="n">
        <v>264.4954075544426</v>
      </c>
      <c r="AC59" t="n">
        <v>239.2523370791598</v>
      </c>
      <c r="AD59" t="n">
        <v>193310.1003616643</v>
      </c>
      <c r="AE59" t="n">
        <v>264495.4075544426</v>
      </c>
      <c r="AF59" t="n">
        <v>3.770679888395008e-06</v>
      </c>
      <c r="AG59" t="n">
        <v>8</v>
      </c>
      <c r="AH59" t="n">
        <v>239252.3370791599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5.2106</v>
      </c>
      <c r="E60" t="n">
        <v>19.19</v>
      </c>
      <c r="F60" t="n">
        <v>15.68</v>
      </c>
      <c r="G60" t="n">
        <v>72.38</v>
      </c>
      <c r="H60" t="n">
        <v>0.95</v>
      </c>
      <c r="I60" t="n">
        <v>13</v>
      </c>
      <c r="J60" t="n">
        <v>291.63</v>
      </c>
      <c r="K60" t="n">
        <v>59.89</v>
      </c>
      <c r="L60" t="n">
        <v>15.5</v>
      </c>
      <c r="M60" t="n">
        <v>11</v>
      </c>
      <c r="N60" t="n">
        <v>81.25</v>
      </c>
      <c r="O60" t="n">
        <v>36202.38</v>
      </c>
      <c r="P60" t="n">
        <v>255.85</v>
      </c>
      <c r="Q60" t="n">
        <v>467.08</v>
      </c>
      <c r="R60" t="n">
        <v>61.22</v>
      </c>
      <c r="S60" t="n">
        <v>39.61</v>
      </c>
      <c r="T60" t="n">
        <v>5837.67</v>
      </c>
      <c r="U60" t="n">
        <v>0.65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193.4997808296046</v>
      </c>
      <c r="AB60" t="n">
        <v>264.7549367387901</v>
      </c>
      <c r="AC60" t="n">
        <v>239.4870971624049</v>
      </c>
      <c r="AD60" t="n">
        <v>193499.7808296046</v>
      </c>
      <c r="AE60" t="n">
        <v>264754.9367387901</v>
      </c>
      <c r="AF60" t="n">
        <v>3.770969372859205e-06</v>
      </c>
      <c r="AG60" t="n">
        <v>8</v>
      </c>
      <c r="AH60" t="n">
        <v>239487.0971624049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5.2142</v>
      </c>
      <c r="E61" t="n">
        <v>19.18</v>
      </c>
      <c r="F61" t="n">
        <v>15.67</v>
      </c>
      <c r="G61" t="n">
        <v>72.31</v>
      </c>
      <c r="H61" t="n">
        <v>0.96</v>
      </c>
      <c r="I61" t="n">
        <v>13</v>
      </c>
      <c r="J61" t="n">
        <v>292.15</v>
      </c>
      <c r="K61" t="n">
        <v>59.89</v>
      </c>
      <c r="L61" t="n">
        <v>15.75</v>
      </c>
      <c r="M61" t="n">
        <v>11</v>
      </c>
      <c r="N61" t="n">
        <v>81.51000000000001</v>
      </c>
      <c r="O61" t="n">
        <v>36265.48</v>
      </c>
      <c r="P61" t="n">
        <v>255.87</v>
      </c>
      <c r="Q61" t="n">
        <v>467.07</v>
      </c>
      <c r="R61" t="n">
        <v>60.88</v>
      </c>
      <c r="S61" t="n">
        <v>39.61</v>
      </c>
      <c r="T61" t="n">
        <v>5663.99</v>
      </c>
      <c r="U61" t="n">
        <v>0.65</v>
      </c>
      <c r="V61" t="n">
        <v>0.74</v>
      </c>
      <c r="W61" t="n">
        <v>2.63</v>
      </c>
      <c r="X61" t="n">
        <v>0.34</v>
      </c>
      <c r="Y61" t="n">
        <v>1</v>
      </c>
      <c r="Z61" t="n">
        <v>10</v>
      </c>
      <c r="AA61" t="n">
        <v>193.4129842336093</v>
      </c>
      <c r="AB61" t="n">
        <v>264.6361778069537</v>
      </c>
      <c r="AC61" t="n">
        <v>239.3796724163437</v>
      </c>
      <c r="AD61" t="n">
        <v>193412.9842336093</v>
      </c>
      <c r="AE61" t="n">
        <v>264636.1778069537</v>
      </c>
      <c r="AF61" t="n">
        <v>3.773574733036976e-06</v>
      </c>
      <c r="AG61" t="n">
        <v>8</v>
      </c>
      <c r="AH61" t="n">
        <v>239379.6724163437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5.2097</v>
      </c>
      <c r="E62" t="n">
        <v>19.2</v>
      </c>
      <c r="F62" t="n">
        <v>15.68</v>
      </c>
      <c r="G62" t="n">
        <v>72.39</v>
      </c>
      <c r="H62" t="n">
        <v>0.97</v>
      </c>
      <c r="I62" t="n">
        <v>13</v>
      </c>
      <c r="J62" t="n">
        <v>292.66</v>
      </c>
      <c r="K62" t="n">
        <v>59.89</v>
      </c>
      <c r="L62" t="n">
        <v>16</v>
      </c>
      <c r="M62" t="n">
        <v>11</v>
      </c>
      <c r="N62" t="n">
        <v>81.77</v>
      </c>
      <c r="O62" t="n">
        <v>36328.69</v>
      </c>
      <c r="P62" t="n">
        <v>256.18</v>
      </c>
      <c r="Q62" t="n">
        <v>467.07</v>
      </c>
      <c r="R62" t="n">
        <v>61.37</v>
      </c>
      <c r="S62" t="n">
        <v>39.61</v>
      </c>
      <c r="T62" t="n">
        <v>5909.07</v>
      </c>
      <c r="U62" t="n">
        <v>0.65</v>
      </c>
      <c r="V62" t="n">
        <v>0.74</v>
      </c>
      <c r="W62" t="n">
        <v>2.63</v>
      </c>
      <c r="X62" t="n">
        <v>0.35</v>
      </c>
      <c r="Y62" t="n">
        <v>1</v>
      </c>
      <c r="Z62" t="n">
        <v>10</v>
      </c>
      <c r="AA62" t="n">
        <v>193.6753344056847</v>
      </c>
      <c r="AB62" t="n">
        <v>264.9951368864599</v>
      </c>
      <c r="AC62" t="n">
        <v>239.7043729451042</v>
      </c>
      <c r="AD62" t="n">
        <v>193675.3344056847</v>
      </c>
      <c r="AE62" t="n">
        <v>264995.1368864599</v>
      </c>
      <c r="AF62" t="n">
        <v>3.770318032814762e-06</v>
      </c>
      <c r="AG62" t="n">
        <v>8</v>
      </c>
      <c r="AH62" t="n">
        <v>239704.3729451042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5.2083</v>
      </c>
      <c r="E63" t="n">
        <v>19.2</v>
      </c>
      <c r="F63" t="n">
        <v>15.69</v>
      </c>
      <c r="G63" t="n">
        <v>72.42</v>
      </c>
      <c r="H63" t="n">
        <v>0.99</v>
      </c>
      <c r="I63" t="n">
        <v>13</v>
      </c>
      <c r="J63" t="n">
        <v>293.17</v>
      </c>
      <c r="K63" t="n">
        <v>59.89</v>
      </c>
      <c r="L63" t="n">
        <v>16.25</v>
      </c>
      <c r="M63" t="n">
        <v>11</v>
      </c>
      <c r="N63" t="n">
        <v>82.03</v>
      </c>
      <c r="O63" t="n">
        <v>36392.01</v>
      </c>
      <c r="P63" t="n">
        <v>255.83</v>
      </c>
      <c r="Q63" t="n">
        <v>467.09</v>
      </c>
      <c r="R63" t="n">
        <v>61.56</v>
      </c>
      <c r="S63" t="n">
        <v>39.61</v>
      </c>
      <c r="T63" t="n">
        <v>6007.89</v>
      </c>
      <c r="U63" t="n">
        <v>0.64</v>
      </c>
      <c r="V63" t="n">
        <v>0.74</v>
      </c>
      <c r="W63" t="n">
        <v>2.63</v>
      </c>
      <c r="X63" t="n">
        <v>0.36</v>
      </c>
      <c r="Y63" t="n">
        <v>1</v>
      </c>
      <c r="Z63" t="n">
        <v>10</v>
      </c>
      <c r="AA63" t="n">
        <v>193.5543863044042</v>
      </c>
      <c r="AB63" t="n">
        <v>264.8296503584345</v>
      </c>
      <c r="AC63" t="n">
        <v>239.5546802190516</v>
      </c>
      <c r="AD63" t="n">
        <v>193554.3863044042</v>
      </c>
      <c r="AE63" t="n">
        <v>264829.6503584345</v>
      </c>
      <c r="AF63" t="n">
        <v>3.769304837190074e-06</v>
      </c>
      <c r="AG63" t="n">
        <v>8</v>
      </c>
      <c r="AH63" t="n">
        <v>239554.6802190516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5.2118</v>
      </c>
      <c r="E64" t="n">
        <v>19.19</v>
      </c>
      <c r="F64" t="n">
        <v>15.68</v>
      </c>
      <c r="G64" t="n">
        <v>72.36</v>
      </c>
      <c r="H64" t="n">
        <v>1</v>
      </c>
      <c r="I64" t="n">
        <v>13</v>
      </c>
      <c r="J64" t="n">
        <v>293.69</v>
      </c>
      <c r="K64" t="n">
        <v>59.89</v>
      </c>
      <c r="L64" t="n">
        <v>16.5</v>
      </c>
      <c r="M64" t="n">
        <v>11</v>
      </c>
      <c r="N64" t="n">
        <v>82.3</v>
      </c>
      <c r="O64" t="n">
        <v>36455.44</v>
      </c>
      <c r="P64" t="n">
        <v>254.93</v>
      </c>
      <c r="Q64" t="n">
        <v>467.09</v>
      </c>
      <c r="R64" t="n">
        <v>61.24</v>
      </c>
      <c r="S64" t="n">
        <v>39.61</v>
      </c>
      <c r="T64" t="n">
        <v>5845.28</v>
      </c>
      <c r="U64" t="n">
        <v>0.65</v>
      </c>
      <c r="V64" t="n">
        <v>0.74</v>
      </c>
      <c r="W64" t="n">
        <v>2.63</v>
      </c>
      <c r="X64" t="n">
        <v>0.34</v>
      </c>
      <c r="Y64" t="n">
        <v>1</v>
      </c>
      <c r="Z64" t="n">
        <v>10</v>
      </c>
      <c r="AA64" t="n">
        <v>193.0430493520554</v>
      </c>
      <c r="AB64" t="n">
        <v>264.130016581637</v>
      </c>
      <c r="AC64" t="n">
        <v>238.9218185079693</v>
      </c>
      <c r="AD64" t="n">
        <v>193043.0493520554</v>
      </c>
      <c r="AE64" t="n">
        <v>264130.016581637</v>
      </c>
      <c r="AF64" t="n">
        <v>3.771837826251795e-06</v>
      </c>
      <c r="AG64" t="n">
        <v>8</v>
      </c>
      <c r="AH64" t="n">
        <v>238921.8185079693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5.2329</v>
      </c>
      <c r="E65" t="n">
        <v>19.11</v>
      </c>
      <c r="F65" t="n">
        <v>15.65</v>
      </c>
      <c r="G65" t="n">
        <v>78.25</v>
      </c>
      <c r="H65" t="n">
        <v>1.01</v>
      </c>
      <c r="I65" t="n">
        <v>12</v>
      </c>
      <c r="J65" t="n">
        <v>294.2</v>
      </c>
      <c r="K65" t="n">
        <v>59.89</v>
      </c>
      <c r="L65" t="n">
        <v>16.75</v>
      </c>
      <c r="M65" t="n">
        <v>10</v>
      </c>
      <c r="N65" t="n">
        <v>82.56</v>
      </c>
      <c r="O65" t="n">
        <v>36518.97</v>
      </c>
      <c r="P65" t="n">
        <v>254.3</v>
      </c>
      <c r="Q65" t="n">
        <v>467.1</v>
      </c>
      <c r="R65" t="n">
        <v>60.16</v>
      </c>
      <c r="S65" t="n">
        <v>39.61</v>
      </c>
      <c r="T65" t="n">
        <v>5308.73</v>
      </c>
      <c r="U65" t="n">
        <v>0.66</v>
      </c>
      <c r="V65" t="n">
        <v>0.75</v>
      </c>
      <c r="W65" t="n">
        <v>2.63</v>
      </c>
      <c r="X65" t="n">
        <v>0.32</v>
      </c>
      <c r="Y65" t="n">
        <v>1</v>
      </c>
      <c r="Z65" t="n">
        <v>10</v>
      </c>
      <c r="AA65" t="n">
        <v>192.2118843708492</v>
      </c>
      <c r="AB65" t="n">
        <v>262.9927799859401</v>
      </c>
      <c r="AC65" t="n">
        <v>237.8931181768437</v>
      </c>
      <c r="AD65" t="n">
        <v>192211.8843708492</v>
      </c>
      <c r="AE65" t="n">
        <v>262992.7799859401</v>
      </c>
      <c r="AF65" t="n">
        <v>3.787108131738175e-06</v>
      </c>
      <c r="AG65" t="n">
        <v>8</v>
      </c>
      <c r="AH65" t="n">
        <v>237893.1181768437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5.2346</v>
      </c>
      <c r="E66" t="n">
        <v>19.1</v>
      </c>
      <c r="F66" t="n">
        <v>15.64</v>
      </c>
      <c r="G66" t="n">
        <v>78.22</v>
      </c>
      <c r="H66" t="n">
        <v>1.03</v>
      </c>
      <c r="I66" t="n">
        <v>12</v>
      </c>
      <c r="J66" t="n">
        <v>294.72</v>
      </c>
      <c r="K66" t="n">
        <v>59.89</v>
      </c>
      <c r="L66" t="n">
        <v>17</v>
      </c>
      <c r="M66" t="n">
        <v>10</v>
      </c>
      <c r="N66" t="n">
        <v>82.83</v>
      </c>
      <c r="O66" t="n">
        <v>36582.62</v>
      </c>
      <c r="P66" t="n">
        <v>254.54</v>
      </c>
      <c r="Q66" t="n">
        <v>467.11</v>
      </c>
      <c r="R66" t="n">
        <v>60.23</v>
      </c>
      <c r="S66" t="n">
        <v>39.61</v>
      </c>
      <c r="T66" t="n">
        <v>5344.32</v>
      </c>
      <c r="U66" t="n">
        <v>0.66</v>
      </c>
      <c r="V66" t="n">
        <v>0.75</v>
      </c>
      <c r="W66" t="n">
        <v>2.62</v>
      </c>
      <c r="X66" t="n">
        <v>0.31</v>
      </c>
      <c r="Y66" t="n">
        <v>1</v>
      </c>
      <c r="Z66" t="n">
        <v>10</v>
      </c>
      <c r="AA66" t="n">
        <v>192.27445050894</v>
      </c>
      <c r="AB66" t="n">
        <v>263.0783857362991</v>
      </c>
      <c r="AC66" t="n">
        <v>237.970553834537</v>
      </c>
      <c r="AD66" t="n">
        <v>192274.45050894</v>
      </c>
      <c r="AE66" t="n">
        <v>263078.3857362992</v>
      </c>
      <c r="AF66" t="n">
        <v>3.788338440711012e-06</v>
      </c>
      <c r="AG66" t="n">
        <v>8</v>
      </c>
      <c r="AH66" t="n">
        <v>237970.553834537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5.233</v>
      </c>
      <c r="E67" t="n">
        <v>19.11</v>
      </c>
      <c r="F67" t="n">
        <v>15.65</v>
      </c>
      <c r="G67" t="n">
        <v>78.25</v>
      </c>
      <c r="H67" t="n">
        <v>1.04</v>
      </c>
      <c r="I67" t="n">
        <v>12</v>
      </c>
      <c r="J67" t="n">
        <v>295.23</v>
      </c>
      <c r="K67" t="n">
        <v>59.89</v>
      </c>
      <c r="L67" t="n">
        <v>17.25</v>
      </c>
      <c r="M67" t="n">
        <v>10</v>
      </c>
      <c r="N67" t="n">
        <v>83.09999999999999</v>
      </c>
      <c r="O67" t="n">
        <v>36646.38</v>
      </c>
      <c r="P67" t="n">
        <v>254.63</v>
      </c>
      <c r="Q67" t="n">
        <v>467.09</v>
      </c>
      <c r="R67" t="n">
        <v>60.12</v>
      </c>
      <c r="S67" t="n">
        <v>39.61</v>
      </c>
      <c r="T67" t="n">
        <v>5293.02</v>
      </c>
      <c r="U67" t="n">
        <v>0.66</v>
      </c>
      <c r="V67" t="n">
        <v>0.75</v>
      </c>
      <c r="W67" t="n">
        <v>2.63</v>
      </c>
      <c r="X67" t="n">
        <v>0.32</v>
      </c>
      <c r="Y67" t="n">
        <v>1</v>
      </c>
      <c r="Z67" t="n">
        <v>10</v>
      </c>
      <c r="AA67" t="n">
        <v>192.3619601054617</v>
      </c>
      <c r="AB67" t="n">
        <v>263.198120226911</v>
      </c>
      <c r="AC67" t="n">
        <v>238.0788610334133</v>
      </c>
      <c r="AD67" t="n">
        <v>192361.9601054617</v>
      </c>
      <c r="AE67" t="n">
        <v>263198.120226911</v>
      </c>
      <c r="AF67" t="n">
        <v>3.787180502854224e-06</v>
      </c>
      <c r="AG67" t="n">
        <v>8</v>
      </c>
      <c r="AH67" t="n">
        <v>238078.8610334133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5.2351</v>
      </c>
      <c r="E68" t="n">
        <v>19.1</v>
      </c>
      <c r="F68" t="n">
        <v>15.64</v>
      </c>
      <c r="G68" t="n">
        <v>78.20999999999999</v>
      </c>
      <c r="H68" t="n">
        <v>1.05</v>
      </c>
      <c r="I68" t="n">
        <v>12</v>
      </c>
      <c r="J68" t="n">
        <v>295.75</v>
      </c>
      <c r="K68" t="n">
        <v>59.89</v>
      </c>
      <c r="L68" t="n">
        <v>17.5</v>
      </c>
      <c r="M68" t="n">
        <v>10</v>
      </c>
      <c r="N68" t="n">
        <v>83.36</v>
      </c>
      <c r="O68" t="n">
        <v>36710.24</v>
      </c>
      <c r="P68" t="n">
        <v>254.16</v>
      </c>
      <c r="Q68" t="n">
        <v>467.07</v>
      </c>
      <c r="R68" t="n">
        <v>60.01</v>
      </c>
      <c r="S68" t="n">
        <v>39.61</v>
      </c>
      <c r="T68" t="n">
        <v>5236.06</v>
      </c>
      <c r="U68" t="n">
        <v>0.66</v>
      </c>
      <c r="V68" t="n">
        <v>0.75</v>
      </c>
      <c r="W68" t="n">
        <v>2.63</v>
      </c>
      <c r="X68" t="n">
        <v>0.31</v>
      </c>
      <c r="Y68" t="n">
        <v>1</v>
      </c>
      <c r="Z68" t="n">
        <v>10</v>
      </c>
      <c r="AA68" t="n">
        <v>192.0866497719047</v>
      </c>
      <c r="AB68" t="n">
        <v>262.8214284827037</v>
      </c>
      <c r="AC68" t="n">
        <v>237.7381202205828</v>
      </c>
      <c r="AD68" t="n">
        <v>192086.6497719047</v>
      </c>
      <c r="AE68" t="n">
        <v>262821.4284827037</v>
      </c>
      <c r="AF68" t="n">
        <v>3.788700296291257e-06</v>
      </c>
      <c r="AG68" t="n">
        <v>8</v>
      </c>
      <c r="AH68" t="n">
        <v>237738.1202205828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5.2321</v>
      </c>
      <c r="E69" t="n">
        <v>19.11</v>
      </c>
      <c r="F69" t="n">
        <v>15.65</v>
      </c>
      <c r="G69" t="n">
        <v>78.27</v>
      </c>
      <c r="H69" t="n">
        <v>1.07</v>
      </c>
      <c r="I69" t="n">
        <v>12</v>
      </c>
      <c r="J69" t="n">
        <v>296.27</v>
      </c>
      <c r="K69" t="n">
        <v>59.89</v>
      </c>
      <c r="L69" t="n">
        <v>17.75</v>
      </c>
      <c r="M69" t="n">
        <v>10</v>
      </c>
      <c r="N69" t="n">
        <v>83.63</v>
      </c>
      <c r="O69" t="n">
        <v>36774.22</v>
      </c>
      <c r="P69" t="n">
        <v>254.34</v>
      </c>
      <c r="Q69" t="n">
        <v>467.07</v>
      </c>
      <c r="R69" t="n">
        <v>60.53</v>
      </c>
      <c r="S69" t="n">
        <v>39.61</v>
      </c>
      <c r="T69" t="n">
        <v>5495.54</v>
      </c>
      <c r="U69" t="n">
        <v>0.65</v>
      </c>
      <c r="V69" t="n">
        <v>0.75</v>
      </c>
      <c r="W69" t="n">
        <v>2.62</v>
      </c>
      <c r="X69" t="n">
        <v>0.32</v>
      </c>
      <c r="Y69" t="n">
        <v>1</v>
      </c>
      <c r="Z69" t="n">
        <v>10</v>
      </c>
      <c r="AA69" t="n">
        <v>192.2499583299652</v>
      </c>
      <c r="AB69" t="n">
        <v>263.044874456507</v>
      </c>
      <c r="AC69" t="n">
        <v>237.9402408242549</v>
      </c>
      <c r="AD69" t="n">
        <v>192249.9583299652</v>
      </c>
      <c r="AE69" t="n">
        <v>263044.874456507</v>
      </c>
      <c r="AF69" t="n">
        <v>3.786529162809781e-06</v>
      </c>
      <c r="AG69" t="n">
        <v>8</v>
      </c>
      <c r="AH69" t="n">
        <v>237940.2408242549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5.2345</v>
      </c>
      <c r="E70" t="n">
        <v>19.1</v>
      </c>
      <c r="F70" t="n">
        <v>15.64</v>
      </c>
      <c r="G70" t="n">
        <v>78.22</v>
      </c>
      <c r="H70" t="n">
        <v>1.08</v>
      </c>
      <c r="I70" t="n">
        <v>12</v>
      </c>
      <c r="J70" t="n">
        <v>296.79</v>
      </c>
      <c r="K70" t="n">
        <v>59.89</v>
      </c>
      <c r="L70" t="n">
        <v>18</v>
      </c>
      <c r="M70" t="n">
        <v>10</v>
      </c>
      <c r="N70" t="n">
        <v>83.90000000000001</v>
      </c>
      <c r="O70" t="n">
        <v>36838.32</v>
      </c>
      <c r="P70" t="n">
        <v>253.52</v>
      </c>
      <c r="Q70" t="n">
        <v>467.1</v>
      </c>
      <c r="R70" t="n">
        <v>60.2</v>
      </c>
      <c r="S70" t="n">
        <v>39.61</v>
      </c>
      <c r="T70" t="n">
        <v>5332.24</v>
      </c>
      <c r="U70" t="n">
        <v>0.66</v>
      </c>
      <c r="V70" t="n">
        <v>0.75</v>
      </c>
      <c r="W70" t="n">
        <v>2.62</v>
      </c>
      <c r="X70" t="n">
        <v>0.31</v>
      </c>
      <c r="Y70" t="n">
        <v>1</v>
      </c>
      <c r="Z70" t="n">
        <v>10</v>
      </c>
      <c r="AA70" t="n">
        <v>191.8055982104434</v>
      </c>
      <c r="AB70" t="n">
        <v>262.4368813371927</v>
      </c>
      <c r="AC70" t="n">
        <v>237.390273714924</v>
      </c>
      <c r="AD70" t="n">
        <v>191805.5982104434</v>
      </c>
      <c r="AE70" t="n">
        <v>262436.8813371927</v>
      </c>
      <c r="AF70" t="n">
        <v>3.788266069594962e-06</v>
      </c>
      <c r="AG70" t="n">
        <v>8</v>
      </c>
      <c r="AH70" t="n">
        <v>237390.273714924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5.2599</v>
      </c>
      <c r="E71" t="n">
        <v>19.01</v>
      </c>
      <c r="F71" t="n">
        <v>15.6</v>
      </c>
      <c r="G71" t="n">
        <v>85.11</v>
      </c>
      <c r="H71" t="n">
        <v>1.09</v>
      </c>
      <c r="I71" t="n">
        <v>11</v>
      </c>
      <c r="J71" t="n">
        <v>297.31</v>
      </c>
      <c r="K71" t="n">
        <v>59.89</v>
      </c>
      <c r="L71" t="n">
        <v>18.25</v>
      </c>
      <c r="M71" t="n">
        <v>9</v>
      </c>
      <c r="N71" t="n">
        <v>84.17</v>
      </c>
      <c r="O71" t="n">
        <v>36902.52</v>
      </c>
      <c r="P71" t="n">
        <v>252.77</v>
      </c>
      <c r="Q71" t="n">
        <v>467.07</v>
      </c>
      <c r="R71" t="n">
        <v>58.88</v>
      </c>
      <c r="S71" t="n">
        <v>39.61</v>
      </c>
      <c r="T71" t="n">
        <v>4677.04</v>
      </c>
      <c r="U71" t="n">
        <v>0.67</v>
      </c>
      <c r="V71" t="n">
        <v>0.75</v>
      </c>
      <c r="W71" t="n">
        <v>2.62</v>
      </c>
      <c r="X71" t="n">
        <v>0.27</v>
      </c>
      <c r="Y71" t="n">
        <v>1</v>
      </c>
      <c r="Z71" t="n">
        <v>10</v>
      </c>
      <c r="AA71" t="n">
        <v>190.8174143387108</v>
      </c>
      <c r="AB71" t="n">
        <v>261.0848045682933</v>
      </c>
      <c r="AC71" t="n">
        <v>236.1672372551962</v>
      </c>
      <c r="AD71" t="n">
        <v>190817.4143387108</v>
      </c>
      <c r="AE71" t="n">
        <v>261084.8045682933</v>
      </c>
      <c r="AF71" t="n">
        <v>3.806648333071457e-06</v>
      </c>
      <c r="AG71" t="n">
        <v>8</v>
      </c>
      <c r="AH71" t="n">
        <v>236167.2372551962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5.258</v>
      </c>
      <c r="E72" t="n">
        <v>19.02</v>
      </c>
      <c r="F72" t="n">
        <v>15.61</v>
      </c>
      <c r="G72" t="n">
        <v>85.14</v>
      </c>
      <c r="H72" t="n">
        <v>1.11</v>
      </c>
      <c r="I72" t="n">
        <v>11</v>
      </c>
      <c r="J72" t="n">
        <v>297.83</v>
      </c>
      <c r="K72" t="n">
        <v>59.89</v>
      </c>
      <c r="L72" t="n">
        <v>18.5</v>
      </c>
      <c r="M72" t="n">
        <v>9</v>
      </c>
      <c r="N72" t="n">
        <v>84.45</v>
      </c>
      <c r="O72" t="n">
        <v>36966.84</v>
      </c>
      <c r="P72" t="n">
        <v>252.99</v>
      </c>
      <c r="Q72" t="n">
        <v>467.07</v>
      </c>
      <c r="R72" t="n">
        <v>58.93</v>
      </c>
      <c r="S72" t="n">
        <v>39.61</v>
      </c>
      <c r="T72" t="n">
        <v>4701.28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190.9710916312655</v>
      </c>
      <c r="AB72" t="n">
        <v>261.2950726197303</v>
      </c>
      <c r="AC72" t="n">
        <v>236.3574376189172</v>
      </c>
      <c r="AD72" t="n">
        <v>190971.0916312655</v>
      </c>
      <c r="AE72" t="n">
        <v>261295.0726197303</v>
      </c>
      <c r="AF72" t="n">
        <v>3.805273281866522e-06</v>
      </c>
      <c r="AG72" t="n">
        <v>8</v>
      </c>
      <c r="AH72" t="n">
        <v>236357.4376189172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5.2542</v>
      </c>
      <c r="E73" t="n">
        <v>19.03</v>
      </c>
      <c r="F73" t="n">
        <v>15.62</v>
      </c>
      <c r="G73" t="n">
        <v>85.22</v>
      </c>
      <c r="H73" t="n">
        <v>1.12</v>
      </c>
      <c r="I73" t="n">
        <v>11</v>
      </c>
      <c r="J73" t="n">
        <v>298.35</v>
      </c>
      <c r="K73" t="n">
        <v>59.89</v>
      </c>
      <c r="L73" t="n">
        <v>18.75</v>
      </c>
      <c r="M73" t="n">
        <v>9</v>
      </c>
      <c r="N73" t="n">
        <v>84.72</v>
      </c>
      <c r="O73" t="n">
        <v>37031.27</v>
      </c>
      <c r="P73" t="n">
        <v>253.14</v>
      </c>
      <c r="Q73" t="n">
        <v>467.07</v>
      </c>
      <c r="R73" t="n">
        <v>59.26</v>
      </c>
      <c r="S73" t="n">
        <v>39.61</v>
      </c>
      <c r="T73" t="n">
        <v>4864.47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191.1385783622363</v>
      </c>
      <c r="AB73" t="n">
        <v>261.5242353540374</v>
      </c>
      <c r="AC73" t="n">
        <v>236.564729383494</v>
      </c>
      <c r="AD73" t="n">
        <v>191138.5783622363</v>
      </c>
      <c r="AE73" t="n">
        <v>261524.2353540374</v>
      </c>
      <c r="AF73" t="n">
        <v>3.802523179456653e-06</v>
      </c>
      <c r="AG73" t="n">
        <v>8</v>
      </c>
      <c r="AH73" t="n">
        <v>236564.729383494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5.2562</v>
      </c>
      <c r="E74" t="n">
        <v>19.03</v>
      </c>
      <c r="F74" t="n">
        <v>15.62</v>
      </c>
      <c r="G74" t="n">
        <v>85.18000000000001</v>
      </c>
      <c r="H74" t="n">
        <v>1.13</v>
      </c>
      <c r="I74" t="n">
        <v>11</v>
      </c>
      <c r="J74" t="n">
        <v>298.88</v>
      </c>
      <c r="K74" t="n">
        <v>59.89</v>
      </c>
      <c r="L74" t="n">
        <v>19</v>
      </c>
      <c r="M74" t="n">
        <v>9</v>
      </c>
      <c r="N74" t="n">
        <v>84.98999999999999</v>
      </c>
      <c r="O74" t="n">
        <v>37095.82</v>
      </c>
      <c r="P74" t="n">
        <v>252.81</v>
      </c>
      <c r="Q74" t="n">
        <v>467.11</v>
      </c>
      <c r="R74" t="n">
        <v>59.2</v>
      </c>
      <c r="S74" t="n">
        <v>39.61</v>
      </c>
      <c r="T74" t="n">
        <v>4834.57</v>
      </c>
      <c r="U74" t="n">
        <v>0.67</v>
      </c>
      <c r="V74" t="n">
        <v>0.75</v>
      </c>
      <c r="W74" t="n">
        <v>2.63</v>
      </c>
      <c r="X74" t="n">
        <v>0.28</v>
      </c>
      <c r="Y74" t="n">
        <v>1</v>
      </c>
      <c r="Z74" t="n">
        <v>10</v>
      </c>
      <c r="AA74" t="n">
        <v>190.9384034469619</v>
      </c>
      <c r="AB74" t="n">
        <v>261.2503472038652</v>
      </c>
      <c r="AC74" t="n">
        <v>236.3169807339698</v>
      </c>
      <c r="AD74" t="n">
        <v>190938.4034469619</v>
      </c>
      <c r="AE74" t="n">
        <v>261250.3472038652</v>
      </c>
      <c r="AF74" t="n">
        <v>3.803970601777637e-06</v>
      </c>
      <c r="AG74" t="n">
        <v>8</v>
      </c>
      <c r="AH74" t="n">
        <v>236316.9807339697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5.2542</v>
      </c>
      <c r="E75" t="n">
        <v>19.03</v>
      </c>
      <c r="F75" t="n">
        <v>15.62</v>
      </c>
      <c r="G75" t="n">
        <v>85.22</v>
      </c>
      <c r="H75" t="n">
        <v>1.15</v>
      </c>
      <c r="I75" t="n">
        <v>11</v>
      </c>
      <c r="J75" t="n">
        <v>299.4</v>
      </c>
      <c r="K75" t="n">
        <v>59.89</v>
      </c>
      <c r="L75" t="n">
        <v>19.25</v>
      </c>
      <c r="M75" t="n">
        <v>9</v>
      </c>
      <c r="N75" t="n">
        <v>85.27</v>
      </c>
      <c r="O75" t="n">
        <v>37160.49</v>
      </c>
      <c r="P75" t="n">
        <v>253.23</v>
      </c>
      <c r="Q75" t="n">
        <v>467.07</v>
      </c>
      <c r="R75" t="n">
        <v>59.42</v>
      </c>
      <c r="S75" t="n">
        <v>39.61</v>
      </c>
      <c r="T75" t="n">
        <v>4945.88</v>
      </c>
      <c r="U75" t="n">
        <v>0.67</v>
      </c>
      <c r="V75" t="n">
        <v>0.75</v>
      </c>
      <c r="W75" t="n">
        <v>2.63</v>
      </c>
      <c r="X75" t="n">
        <v>0.29</v>
      </c>
      <c r="Y75" t="n">
        <v>1</v>
      </c>
      <c r="Z75" t="n">
        <v>10</v>
      </c>
      <c r="AA75" t="n">
        <v>191.1800077601805</v>
      </c>
      <c r="AB75" t="n">
        <v>261.5809208840407</v>
      </c>
      <c r="AC75" t="n">
        <v>236.6160049260724</v>
      </c>
      <c r="AD75" t="n">
        <v>191180.0077601805</v>
      </c>
      <c r="AE75" t="n">
        <v>261580.9208840407</v>
      </c>
      <c r="AF75" t="n">
        <v>3.802523179456653e-06</v>
      </c>
      <c r="AG75" t="n">
        <v>8</v>
      </c>
      <c r="AH75" t="n">
        <v>236616.0049260724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5.256</v>
      </c>
      <c r="E76" t="n">
        <v>19.03</v>
      </c>
      <c r="F76" t="n">
        <v>15.62</v>
      </c>
      <c r="G76" t="n">
        <v>85.18000000000001</v>
      </c>
      <c r="H76" t="n">
        <v>1.16</v>
      </c>
      <c r="I76" t="n">
        <v>11</v>
      </c>
      <c r="J76" t="n">
        <v>299.93</v>
      </c>
      <c r="K76" t="n">
        <v>59.89</v>
      </c>
      <c r="L76" t="n">
        <v>19.5</v>
      </c>
      <c r="M76" t="n">
        <v>9</v>
      </c>
      <c r="N76" t="n">
        <v>85.54000000000001</v>
      </c>
      <c r="O76" t="n">
        <v>37225.39</v>
      </c>
      <c r="P76" t="n">
        <v>252.67</v>
      </c>
      <c r="Q76" t="n">
        <v>467.07</v>
      </c>
      <c r="R76" t="n">
        <v>59.16</v>
      </c>
      <c r="S76" t="n">
        <v>39.61</v>
      </c>
      <c r="T76" t="n">
        <v>4813.83</v>
      </c>
      <c r="U76" t="n">
        <v>0.67</v>
      </c>
      <c r="V76" t="n">
        <v>0.75</v>
      </c>
      <c r="W76" t="n">
        <v>2.63</v>
      </c>
      <c r="X76" t="n">
        <v>0.28</v>
      </c>
      <c r="Y76" t="n">
        <v>1</v>
      </c>
      <c r="Z76" t="n">
        <v>10</v>
      </c>
      <c r="AA76" t="n">
        <v>190.8788048465796</v>
      </c>
      <c r="AB76" t="n">
        <v>261.1688017695174</v>
      </c>
      <c r="AC76" t="n">
        <v>236.2432178814264</v>
      </c>
      <c r="AD76" t="n">
        <v>190878.8048465796</v>
      </c>
      <c r="AE76" t="n">
        <v>261168.8017695174</v>
      </c>
      <c r="AF76" t="n">
        <v>3.803825859545539e-06</v>
      </c>
      <c r="AG76" t="n">
        <v>8</v>
      </c>
      <c r="AH76" t="n">
        <v>236243.2178814264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5.2572</v>
      </c>
      <c r="E77" t="n">
        <v>19.02</v>
      </c>
      <c r="F77" t="n">
        <v>15.61</v>
      </c>
      <c r="G77" t="n">
        <v>85.16</v>
      </c>
      <c r="H77" t="n">
        <v>1.17</v>
      </c>
      <c r="I77" t="n">
        <v>11</v>
      </c>
      <c r="J77" t="n">
        <v>300.45</v>
      </c>
      <c r="K77" t="n">
        <v>59.89</v>
      </c>
      <c r="L77" t="n">
        <v>19.75</v>
      </c>
      <c r="M77" t="n">
        <v>9</v>
      </c>
      <c r="N77" t="n">
        <v>85.81999999999999</v>
      </c>
      <c r="O77" t="n">
        <v>37290.29</v>
      </c>
      <c r="P77" t="n">
        <v>252.39</v>
      </c>
      <c r="Q77" t="n">
        <v>467.07</v>
      </c>
      <c r="R77" t="n">
        <v>58.95</v>
      </c>
      <c r="S77" t="n">
        <v>39.61</v>
      </c>
      <c r="T77" t="n">
        <v>4712.52</v>
      </c>
      <c r="U77" t="n">
        <v>0.67</v>
      </c>
      <c r="V77" t="n">
        <v>0.75</v>
      </c>
      <c r="W77" t="n">
        <v>2.63</v>
      </c>
      <c r="X77" t="n">
        <v>0.28</v>
      </c>
      <c r="Y77" t="n">
        <v>1</v>
      </c>
      <c r="Z77" t="n">
        <v>10</v>
      </c>
      <c r="AA77" t="n">
        <v>190.7143540610819</v>
      </c>
      <c r="AB77" t="n">
        <v>260.943792949743</v>
      </c>
      <c r="AC77" t="n">
        <v>236.0396835876093</v>
      </c>
      <c r="AD77" t="n">
        <v>190714.3540610819</v>
      </c>
      <c r="AE77" t="n">
        <v>260943.792949743</v>
      </c>
      <c r="AF77" t="n">
        <v>3.804694312938129e-06</v>
      </c>
      <c r="AG77" t="n">
        <v>8</v>
      </c>
      <c r="AH77" t="n">
        <v>236039.6835876093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5.2791</v>
      </c>
      <c r="E78" t="n">
        <v>18.94</v>
      </c>
      <c r="F78" t="n">
        <v>15.58</v>
      </c>
      <c r="G78" t="n">
        <v>93.5</v>
      </c>
      <c r="H78" t="n">
        <v>1.18</v>
      </c>
      <c r="I78" t="n">
        <v>10</v>
      </c>
      <c r="J78" t="n">
        <v>300.98</v>
      </c>
      <c r="K78" t="n">
        <v>59.89</v>
      </c>
      <c r="L78" t="n">
        <v>20</v>
      </c>
      <c r="M78" t="n">
        <v>8</v>
      </c>
      <c r="N78" t="n">
        <v>86.09</v>
      </c>
      <c r="O78" t="n">
        <v>37355.31</v>
      </c>
      <c r="P78" t="n">
        <v>251.16</v>
      </c>
      <c r="Q78" t="n">
        <v>467.07</v>
      </c>
      <c r="R78" t="n">
        <v>58.24</v>
      </c>
      <c r="S78" t="n">
        <v>39.61</v>
      </c>
      <c r="T78" t="n">
        <v>4362.35</v>
      </c>
      <c r="U78" t="n">
        <v>0.68</v>
      </c>
      <c r="V78" t="n">
        <v>0.75</v>
      </c>
      <c r="W78" t="n">
        <v>2.62</v>
      </c>
      <c r="X78" t="n">
        <v>0.25</v>
      </c>
      <c r="Y78" t="n">
        <v>1</v>
      </c>
      <c r="Z78" t="n">
        <v>10</v>
      </c>
      <c r="AA78" t="n">
        <v>189.6056954795307</v>
      </c>
      <c r="AB78" t="n">
        <v>259.4268773679006</v>
      </c>
      <c r="AC78" t="n">
        <v>234.6675402998931</v>
      </c>
      <c r="AD78" t="n">
        <v>189605.6954795307</v>
      </c>
      <c r="AE78" t="n">
        <v>259426.8773679006</v>
      </c>
      <c r="AF78" t="n">
        <v>3.820543587352902e-06</v>
      </c>
      <c r="AG78" t="n">
        <v>8</v>
      </c>
      <c r="AH78" t="n">
        <v>234667.5402998931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5.2777</v>
      </c>
      <c r="E79" t="n">
        <v>18.95</v>
      </c>
      <c r="F79" t="n">
        <v>15.59</v>
      </c>
      <c r="G79" t="n">
        <v>93.53</v>
      </c>
      <c r="H79" t="n">
        <v>1.2</v>
      </c>
      <c r="I79" t="n">
        <v>10</v>
      </c>
      <c r="J79" t="n">
        <v>301.51</v>
      </c>
      <c r="K79" t="n">
        <v>59.89</v>
      </c>
      <c r="L79" t="n">
        <v>20.25</v>
      </c>
      <c r="M79" t="n">
        <v>8</v>
      </c>
      <c r="N79" t="n">
        <v>86.37</v>
      </c>
      <c r="O79" t="n">
        <v>37420.44</v>
      </c>
      <c r="P79" t="n">
        <v>251.57</v>
      </c>
      <c r="Q79" t="n">
        <v>467.08</v>
      </c>
      <c r="R79" t="n">
        <v>58.34</v>
      </c>
      <c r="S79" t="n">
        <v>39.61</v>
      </c>
      <c r="T79" t="n">
        <v>4409.23</v>
      </c>
      <c r="U79" t="n">
        <v>0.68</v>
      </c>
      <c r="V79" t="n">
        <v>0.75</v>
      </c>
      <c r="W79" t="n">
        <v>2.62</v>
      </c>
      <c r="X79" t="n">
        <v>0.26</v>
      </c>
      <c r="Y79" t="n">
        <v>1</v>
      </c>
      <c r="Z79" t="n">
        <v>10</v>
      </c>
      <c r="AA79" t="n">
        <v>189.8335487453681</v>
      </c>
      <c r="AB79" t="n">
        <v>259.7386362583959</v>
      </c>
      <c r="AC79" t="n">
        <v>234.9495453594359</v>
      </c>
      <c r="AD79" t="n">
        <v>189833.5487453681</v>
      </c>
      <c r="AE79" t="n">
        <v>259738.6362583959</v>
      </c>
      <c r="AF79" t="n">
        <v>3.819530391728213e-06</v>
      </c>
      <c r="AG79" t="n">
        <v>8</v>
      </c>
      <c r="AH79" t="n">
        <v>234949.5453594359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5.2771</v>
      </c>
      <c r="E80" t="n">
        <v>18.95</v>
      </c>
      <c r="F80" t="n">
        <v>15.59</v>
      </c>
      <c r="G80" t="n">
        <v>93.55</v>
      </c>
      <c r="H80" t="n">
        <v>1.21</v>
      </c>
      <c r="I80" t="n">
        <v>10</v>
      </c>
      <c r="J80" t="n">
        <v>302.04</v>
      </c>
      <c r="K80" t="n">
        <v>59.89</v>
      </c>
      <c r="L80" t="n">
        <v>20.5</v>
      </c>
      <c r="M80" t="n">
        <v>8</v>
      </c>
      <c r="N80" t="n">
        <v>86.65000000000001</v>
      </c>
      <c r="O80" t="n">
        <v>37485.7</v>
      </c>
      <c r="P80" t="n">
        <v>251.78</v>
      </c>
      <c r="Q80" t="n">
        <v>467.07</v>
      </c>
      <c r="R80" t="n">
        <v>58.3</v>
      </c>
      <c r="S80" t="n">
        <v>39.61</v>
      </c>
      <c r="T80" t="n">
        <v>4390.63</v>
      </c>
      <c r="U80" t="n">
        <v>0.68</v>
      </c>
      <c r="V80" t="n">
        <v>0.75</v>
      </c>
      <c r="W80" t="n">
        <v>2.63</v>
      </c>
      <c r="X80" t="n">
        <v>0.26</v>
      </c>
      <c r="Y80" t="n">
        <v>1</v>
      </c>
      <c r="Z80" t="n">
        <v>10</v>
      </c>
      <c r="AA80" t="n">
        <v>189.9440895263083</v>
      </c>
      <c r="AB80" t="n">
        <v>259.8898830315932</v>
      </c>
      <c r="AC80" t="n">
        <v>235.0863573528756</v>
      </c>
      <c r="AD80" t="n">
        <v>189944.0895263083</v>
      </c>
      <c r="AE80" t="n">
        <v>259889.8830315932</v>
      </c>
      <c r="AF80" t="n">
        <v>3.819096165031918e-06</v>
      </c>
      <c r="AG80" t="n">
        <v>8</v>
      </c>
      <c r="AH80" t="n">
        <v>235086.3573528756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5.2779</v>
      </c>
      <c r="E81" t="n">
        <v>18.95</v>
      </c>
      <c r="F81" t="n">
        <v>15.59</v>
      </c>
      <c r="G81" t="n">
        <v>93.53</v>
      </c>
      <c r="H81" t="n">
        <v>1.22</v>
      </c>
      <c r="I81" t="n">
        <v>10</v>
      </c>
      <c r="J81" t="n">
        <v>302.57</v>
      </c>
      <c r="K81" t="n">
        <v>59.89</v>
      </c>
      <c r="L81" t="n">
        <v>20.75</v>
      </c>
      <c r="M81" t="n">
        <v>8</v>
      </c>
      <c r="N81" t="n">
        <v>86.93000000000001</v>
      </c>
      <c r="O81" t="n">
        <v>37551.07</v>
      </c>
      <c r="P81" t="n">
        <v>251.48</v>
      </c>
      <c r="Q81" t="n">
        <v>467.07</v>
      </c>
      <c r="R81" t="n">
        <v>58.25</v>
      </c>
      <c r="S81" t="n">
        <v>39.61</v>
      </c>
      <c r="T81" t="n">
        <v>4365.36</v>
      </c>
      <c r="U81" t="n">
        <v>0.68</v>
      </c>
      <c r="V81" t="n">
        <v>0.75</v>
      </c>
      <c r="W81" t="n">
        <v>2.62</v>
      </c>
      <c r="X81" t="n">
        <v>0.25</v>
      </c>
      <c r="Y81" t="n">
        <v>1</v>
      </c>
      <c r="Z81" t="n">
        <v>10</v>
      </c>
      <c r="AA81" t="n">
        <v>189.7875422118215</v>
      </c>
      <c r="AB81" t="n">
        <v>259.6756880895323</v>
      </c>
      <c r="AC81" t="n">
        <v>234.8926048754604</v>
      </c>
      <c r="AD81" t="n">
        <v>189787.5422118214</v>
      </c>
      <c r="AE81" t="n">
        <v>259675.6880895324</v>
      </c>
      <c r="AF81" t="n">
        <v>3.819675133960311e-06</v>
      </c>
      <c r="AG81" t="n">
        <v>8</v>
      </c>
      <c r="AH81" t="n">
        <v>234892.6048754604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5.2748</v>
      </c>
      <c r="E82" t="n">
        <v>18.96</v>
      </c>
      <c r="F82" t="n">
        <v>15.6</v>
      </c>
      <c r="G82" t="n">
        <v>93.59999999999999</v>
      </c>
      <c r="H82" t="n">
        <v>1.23</v>
      </c>
      <c r="I82" t="n">
        <v>10</v>
      </c>
      <c r="J82" t="n">
        <v>303.1</v>
      </c>
      <c r="K82" t="n">
        <v>59.89</v>
      </c>
      <c r="L82" t="n">
        <v>21</v>
      </c>
      <c r="M82" t="n">
        <v>8</v>
      </c>
      <c r="N82" t="n">
        <v>87.20999999999999</v>
      </c>
      <c r="O82" t="n">
        <v>37616.56</v>
      </c>
      <c r="P82" t="n">
        <v>251.92</v>
      </c>
      <c r="Q82" t="n">
        <v>467.07</v>
      </c>
      <c r="R82" t="n">
        <v>58.65</v>
      </c>
      <c r="S82" t="n">
        <v>39.61</v>
      </c>
      <c r="T82" t="n">
        <v>4564.23</v>
      </c>
      <c r="U82" t="n">
        <v>0.68</v>
      </c>
      <c r="V82" t="n">
        <v>0.75</v>
      </c>
      <c r="W82" t="n">
        <v>2.63</v>
      </c>
      <c r="X82" t="n">
        <v>0.27</v>
      </c>
      <c r="Y82" t="n">
        <v>1</v>
      </c>
      <c r="Z82" t="n">
        <v>10</v>
      </c>
      <c r="AA82" t="n">
        <v>190.0698208004265</v>
      </c>
      <c r="AB82" t="n">
        <v>260.061914107714</v>
      </c>
      <c r="AC82" t="n">
        <v>235.2419700245385</v>
      </c>
      <c r="AD82" t="n">
        <v>190069.8208004265</v>
      </c>
      <c r="AE82" t="n">
        <v>260061.914107714</v>
      </c>
      <c r="AF82" t="n">
        <v>3.817431629362786e-06</v>
      </c>
      <c r="AG82" t="n">
        <v>8</v>
      </c>
      <c r="AH82" t="n">
        <v>235241.9700245385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5.2779</v>
      </c>
      <c r="E83" t="n">
        <v>18.95</v>
      </c>
      <c r="F83" t="n">
        <v>15.59</v>
      </c>
      <c r="G83" t="n">
        <v>93.53</v>
      </c>
      <c r="H83" t="n">
        <v>1.25</v>
      </c>
      <c r="I83" t="n">
        <v>10</v>
      </c>
      <c r="J83" t="n">
        <v>303.63</v>
      </c>
      <c r="K83" t="n">
        <v>59.89</v>
      </c>
      <c r="L83" t="n">
        <v>21.25</v>
      </c>
      <c r="M83" t="n">
        <v>8</v>
      </c>
      <c r="N83" t="n">
        <v>87.48999999999999</v>
      </c>
      <c r="O83" t="n">
        <v>37682.17</v>
      </c>
      <c r="P83" t="n">
        <v>251.22</v>
      </c>
      <c r="Q83" t="n">
        <v>467.07</v>
      </c>
      <c r="R83" t="n">
        <v>58.47</v>
      </c>
      <c r="S83" t="n">
        <v>39.61</v>
      </c>
      <c r="T83" t="n">
        <v>4476.82</v>
      </c>
      <c r="U83" t="n">
        <v>0.68</v>
      </c>
      <c r="V83" t="n">
        <v>0.75</v>
      </c>
      <c r="W83" t="n">
        <v>2.62</v>
      </c>
      <c r="X83" t="n">
        <v>0.26</v>
      </c>
      <c r="Y83" t="n">
        <v>1</v>
      </c>
      <c r="Z83" t="n">
        <v>10</v>
      </c>
      <c r="AA83" t="n">
        <v>189.6683947202973</v>
      </c>
      <c r="AB83" t="n">
        <v>259.5126652352128</v>
      </c>
      <c r="AC83" t="n">
        <v>234.745140693553</v>
      </c>
      <c r="AD83" t="n">
        <v>189668.3947202973</v>
      </c>
      <c r="AE83" t="n">
        <v>259512.6652352128</v>
      </c>
      <c r="AF83" t="n">
        <v>3.819675133960311e-06</v>
      </c>
      <c r="AG83" t="n">
        <v>8</v>
      </c>
      <c r="AH83" t="n">
        <v>234745.140693553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5.2761</v>
      </c>
      <c r="E84" t="n">
        <v>18.95</v>
      </c>
      <c r="F84" t="n">
        <v>15.59</v>
      </c>
      <c r="G84" t="n">
        <v>93.56999999999999</v>
      </c>
      <c r="H84" t="n">
        <v>1.26</v>
      </c>
      <c r="I84" t="n">
        <v>10</v>
      </c>
      <c r="J84" t="n">
        <v>304.16</v>
      </c>
      <c r="K84" t="n">
        <v>59.89</v>
      </c>
      <c r="L84" t="n">
        <v>21.5</v>
      </c>
      <c r="M84" t="n">
        <v>8</v>
      </c>
      <c r="N84" t="n">
        <v>87.78</v>
      </c>
      <c r="O84" t="n">
        <v>37747.91</v>
      </c>
      <c r="P84" t="n">
        <v>251.12</v>
      </c>
      <c r="Q84" t="n">
        <v>467.07</v>
      </c>
      <c r="R84" t="n">
        <v>58.45</v>
      </c>
      <c r="S84" t="n">
        <v>39.61</v>
      </c>
      <c r="T84" t="n">
        <v>4467.14</v>
      </c>
      <c r="U84" t="n">
        <v>0.68</v>
      </c>
      <c r="V84" t="n">
        <v>0.75</v>
      </c>
      <c r="W84" t="n">
        <v>2.63</v>
      </c>
      <c r="X84" t="n">
        <v>0.26</v>
      </c>
      <c r="Y84" t="n">
        <v>1</v>
      </c>
      <c r="Z84" t="n">
        <v>10</v>
      </c>
      <c r="AA84" t="n">
        <v>189.6653799488006</v>
      </c>
      <c r="AB84" t="n">
        <v>259.5085402918488</v>
      </c>
      <c r="AC84" t="n">
        <v>234.7414094289942</v>
      </c>
      <c r="AD84" t="n">
        <v>189665.3799488007</v>
      </c>
      <c r="AE84" t="n">
        <v>259508.5402918488</v>
      </c>
      <c r="AF84" t="n">
        <v>3.818372453871425e-06</v>
      </c>
      <c r="AG84" t="n">
        <v>8</v>
      </c>
      <c r="AH84" t="n">
        <v>234741.4094289943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5.2798</v>
      </c>
      <c r="E85" t="n">
        <v>18.94</v>
      </c>
      <c r="F85" t="n">
        <v>15.58</v>
      </c>
      <c r="G85" t="n">
        <v>93.48999999999999</v>
      </c>
      <c r="H85" t="n">
        <v>1.27</v>
      </c>
      <c r="I85" t="n">
        <v>10</v>
      </c>
      <c r="J85" t="n">
        <v>304.7</v>
      </c>
      <c r="K85" t="n">
        <v>59.89</v>
      </c>
      <c r="L85" t="n">
        <v>21.75</v>
      </c>
      <c r="M85" t="n">
        <v>8</v>
      </c>
      <c r="N85" t="n">
        <v>88.06</v>
      </c>
      <c r="O85" t="n">
        <v>37813.76</v>
      </c>
      <c r="P85" t="n">
        <v>250.44</v>
      </c>
      <c r="Q85" t="n">
        <v>467.07</v>
      </c>
      <c r="R85" t="n">
        <v>58.18</v>
      </c>
      <c r="S85" t="n">
        <v>39.61</v>
      </c>
      <c r="T85" t="n">
        <v>4331.98</v>
      </c>
      <c r="U85" t="n">
        <v>0.68</v>
      </c>
      <c r="V85" t="n">
        <v>0.75</v>
      </c>
      <c r="W85" t="n">
        <v>2.62</v>
      </c>
      <c r="X85" t="n">
        <v>0.25</v>
      </c>
      <c r="Y85" t="n">
        <v>1</v>
      </c>
      <c r="Z85" t="n">
        <v>10</v>
      </c>
      <c r="AA85" t="n">
        <v>189.2592324247392</v>
      </c>
      <c r="AB85" t="n">
        <v>258.952831331464</v>
      </c>
      <c r="AC85" t="n">
        <v>234.238736551846</v>
      </c>
      <c r="AD85" t="n">
        <v>189259.2324247392</v>
      </c>
      <c r="AE85" t="n">
        <v>258952.831331464</v>
      </c>
      <c r="AF85" t="n">
        <v>3.821050185165246e-06</v>
      </c>
      <c r="AG85" t="n">
        <v>8</v>
      </c>
      <c r="AH85" t="n">
        <v>234238.736551846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5.2801</v>
      </c>
      <c r="E86" t="n">
        <v>18.94</v>
      </c>
      <c r="F86" t="n">
        <v>15.58</v>
      </c>
      <c r="G86" t="n">
        <v>93.48</v>
      </c>
      <c r="H86" t="n">
        <v>1.28</v>
      </c>
      <c r="I86" t="n">
        <v>10</v>
      </c>
      <c r="J86" t="n">
        <v>305.23</v>
      </c>
      <c r="K86" t="n">
        <v>59.89</v>
      </c>
      <c r="L86" t="n">
        <v>22</v>
      </c>
      <c r="M86" t="n">
        <v>8</v>
      </c>
      <c r="N86" t="n">
        <v>88.34999999999999</v>
      </c>
      <c r="O86" t="n">
        <v>37879.74</v>
      </c>
      <c r="P86" t="n">
        <v>249.63</v>
      </c>
      <c r="Q86" t="n">
        <v>467.07</v>
      </c>
      <c r="R86" t="n">
        <v>57.99</v>
      </c>
      <c r="S86" t="n">
        <v>39.61</v>
      </c>
      <c r="T86" t="n">
        <v>4236.95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188.8810876736359</v>
      </c>
      <c r="AB86" t="n">
        <v>258.4354370004357</v>
      </c>
      <c r="AC86" t="n">
        <v>233.7707216096034</v>
      </c>
      <c r="AD86" t="n">
        <v>188881.0876736359</v>
      </c>
      <c r="AE86" t="n">
        <v>258435.4370004357</v>
      </c>
      <c r="AF86" t="n">
        <v>3.821267298513393e-06</v>
      </c>
      <c r="AG86" t="n">
        <v>8</v>
      </c>
      <c r="AH86" t="n">
        <v>233770.7216096034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5.3004</v>
      </c>
      <c r="E87" t="n">
        <v>18.87</v>
      </c>
      <c r="F87" t="n">
        <v>15.56</v>
      </c>
      <c r="G87" t="n">
        <v>103.72</v>
      </c>
      <c r="H87" t="n">
        <v>1.3</v>
      </c>
      <c r="I87" t="n">
        <v>9</v>
      </c>
      <c r="J87" t="n">
        <v>305.77</v>
      </c>
      <c r="K87" t="n">
        <v>59.89</v>
      </c>
      <c r="L87" t="n">
        <v>22.25</v>
      </c>
      <c r="M87" t="n">
        <v>7</v>
      </c>
      <c r="N87" t="n">
        <v>88.63</v>
      </c>
      <c r="O87" t="n">
        <v>37945.85</v>
      </c>
      <c r="P87" t="n">
        <v>248.68</v>
      </c>
      <c r="Q87" t="n">
        <v>467.07</v>
      </c>
      <c r="R87" t="n">
        <v>57.32</v>
      </c>
      <c r="S87" t="n">
        <v>39.61</v>
      </c>
      <c r="T87" t="n">
        <v>3904.48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187.9565311348758</v>
      </c>
      <c r="AB87" t="n">
        <v>257.170417955549</v>
      </c>
      <c r="AC87" t="n">
        <v>232.6264342068949</v>
      </c>
      <c r="AD87" t="n">
        <v>187956.5311348758</v>
      </c>
      <c r="AE87" t="n">
        <v>257170.417955549</v>
      </c>
      <c r="AF87" t="n">
        <v>3.83595863507138e-06</v>
      </c>
      <c r="AG87" t="n">
        <v>8</v>
      </c>
      <c r="AH87" t="n">
        <v>232626.4342068949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5.304</v>
      </c>
      <c r="E88" t="n">
        <v>18.85</v>
      </c>
      <c r="F88" t="n">
        <v>15.55</v>
      </c>
      <c r="G88" t="n">
        <v>103.64</v>
      </c>
      <c r="H88" t="n">
        <v>1.31</v>
      </c>
      <c r="I88" t="n">
        <v>9</v>
      </c>
      <c r="J88" t="n">
        <v>306.31</v>
      </c>
      <c r="K88" t="n">
        <v>59.89</v>
      </c>
      <c r="L88" t="n">
        <v>22.5</v>
      </c>
      <c r="M88" t="n">
        <v>7</v>
      </c>
      <c r="N88" t="n">
        <v>88.92</v>
      </c>
      <c r="O88" t="n">
        <v>38012.07</v>
      </c>
      <c r="P88" t="n">
        <v>248.7</v>
      </c>
      <c r="Q88" t="n">
        <v>467.07</v>
      </c>
      <c r="R88" t="n">
        <v>56.82</v>
      </c>
      <c r="S88" t="n">
        <v>39.61</v>
      </c>
      <c r="T88" t="n">
        <v>3658.12</v>
      </c>
      <c r="U88" t="n">
        <v>0.7</v>
      </c>
      <c r="V88" t="n">
        <v>0.75</v>
      </c>
      <c r="W88" t="n">
        <v>2.62</v>
      </c>
      <c r="X88" t="n">
        <v>0.21</v>
      </c>
      <c r="Y88" t="n">
        <v>1</v>
      </c>
      <c r="Z88" t="n">
        <v>10</v>
      </c>
      <c r="AA88" t="n">
        <v>187.8749664455964</v>
      </c>
      <c r="AB88" t="n">
        <v>257.0588175492967</v>
      </c>
      <c r="AC88" t="n">
        <v>232.5254847867832</v>
      </c>
      <c r="AD88" t="n">
        <v>187874.9664455964</v>
      </c>
      <c r="AE88" t="n">
        <v>257058.8175492967</v>
      </c>
      <c r="AF88" t="n">
        <v>3.83856399524915e-06</v>
      </c>
      <c r="AG88" t="n">
        <v>8</v>
      </c>
      <c r="AH88" t="n">
        <v>232525.4847867832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5.3014</v>
      </c>
      <c r="E89" t="n">
        <v>18.86</v>
      </c>
      <c r="F89" t="n">
        <v>15.55</v>
      </c>
      <c r="G89" t="n">
        <v>103.7</v>
      </c>
      <c r="H89" t="n">
        <v>1.32</v>
      </c>
      <c r="I89" t="n">
        <v>9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249.18</v>
      </c>
      <c r="Q89" t="n">
        <v>467.07</v>
      </c>
      <c r="R89" t="n">
        <v>57.24</v>
      </c>
      <c r="S89" t="n">
        <v>39.61</v>
      </c>
      <c r="T89" t="n">
        <v>3864.59</v>
      </c>
      <c r="U89" t="n">
        <v>0.6899999999999999</v>
      </c>
      <c r="V89" t="n">
        <v>0.75</v>
      </c>
      <c r="W89" t="n">
        <v>2.62</v>
      </c>
      <c r="X89" t="n">
        <v>0.22</v>
      </c>
      <c r="Y89" t="n">
        <v>1</v>
      </c>
      <c r="Z89" t="n">
        <v>10</v>
      </c>
      <c r="AA89" t="n">
        <v>188.1546421683173</v>
      </c>
      <c r="AB89" t="n">
        <v>257.4414822115455</v>
      </c>
      <c r="AC89" t="n">
        <v>232.8716284707402</v>
      </c>
      <c r="AD89" t="n">
        <v>188154.6421683173</v>
      </c>
      <c r="AE89" t="n">
        <v>257441.4822115455</v>
      </c>
      <c r="AF89" t="n">
        <v>3.836682346231871e-06</v>
      </c>
      <c r="AG89" t="n">
        <v>8</v>
      </c>
      <c r="AH89" t="n">
        <v>232871.6284707402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5.3007</v>
      </c>
      <c r="E90" t="n">
        <v>18.87</v>
      </c>
      <c r="F90" t="n">
        <v>15.56</v>
      </c>
      <c r="G90" t="n">
        <v>103.72</v>
      </c>
      <c r="H90" t="n">
        <v>1.33</v>
      </c>
      <c r="I90" t="n">
        <v>9</v>
      </c>
      <c r="J90" t="n">
        <v>307.38</v>
      </c>
      <c r="K90" t="n">
        <v>59.89</v>
      </c>
      <c r="L90" t="n">
        <v>23</v>
      </c>
      <c r="M90" t="n">
        <v>7</v>
      </c>
      <c r="N90" t="n">
        <v>89.5</v>
      </c>
      <c r="O90" t="n">
        <v>38144.9</v>
      </c>
      <c r="P90" t="n">
        <v>249.51</v>
      </c>
      <c r="Q90" t="n">
        <v>467.07</v>
      </c>
      <c r="R90" t="n">
        <v>57.23</v>
      </c>
      <c r="S90" t="n">
        <v>39.61</v>
      </c>
      <c r="T90" t="n">
        <v>3858.54</v>
      </c>
      <c r="U90" t="n">
        <v>0.6899999999999999</v>
      </c>
      <c r="V90" t="n">
        <v>0.75</v>
      </c>
      <c r="W90" t="n">
        <v>2.62</v>
      </c>
      <c r="X90" t="n">
        <v>0.22</v>
      </c>
      <c r="Y90" t="n">
        <v>1</v>
      </c>
      <c r="Z90" t="n">
        <v>10</v>
      </c>
      <c r="AA90" t="n">
        <v>188.3282427660446</v>
      </c>
      <c r="AB90" t="n">
        <v>257.6790102080736</v>
      </c>
      <c r="AC90" t="n">
        <v>233.0864871286524</v>
      </c>
      <c r="AD90" t="n">
        <v>188328.2427660446</v>
      </c>
      <c r="AE90" t="n">
        <v>257679.0102080736</v>
      </c>
      <c r="AF90" t="n">
        <v>3.836175748419527e-06</v>
      </c>
      <c r="AG90" t="n">
        <v>8</v>
      </c>
      <c r="AH90" t="n">
        <v>233086.4871286524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5.3024</v>
      </c>
      <c r="E91" t="n">
        <v>18.86</v>
      </c>
      <c r="F91" t="n">
        <v>15.55</v>
      </c>
      <c r="G91" t="n">
        <v>103.68</v>
      </c>
      <c r="H91" t="n">
        <v>1.35</v>
      </c>
      <c r="I91" t="n">
        <v>9</v>
      </c>
      <c r="J91" t="n">
        <v>307.92</v>
      </c>
      <c r="K91" t="n">
        <v>59.89</v>
      </c>
      <c r="L91" t="n">
        <v>23.25</v>
      </c>
      <c r="M91" t="n">
        <v>7</v>
      </c>
      <c r="N91" t="n">
        <v>89.79000000000001</v>
      </c>
      <c r="O91" t="n">
        <v>38211.5</v>
      </c>
      <c r="P91" t="n">
        <v>249.7</v>
      </c>
      <c r="Q91" t="n">
        <v>467.07</v>
      </c>
      <c r="R91" t="n">
        <v>57.1</v>
      </c>
      <c r="S91" t="n">
        <v>39.61</v>
      </c>
      <c r="T91" t="n">
        <v>3798.11</v>
      </c>
      <c r="U91" t="n">
        <v>0.6899999999999999</v>
      </c>
      <c r="V91" t="n">
        <v>0.75</v>
      </c>
      <c r="W91" t="n">
        <v>2.62</v>
      </c>
      <c r="X91" t="n">
        <v>0.22</v>
      </c>
      <c r="Y91" t="n">
        <v>1</v>
      </c>
      <c r="Z91" t="n">
        <v>10</v>
      </c>
      <c r="AA91" t="n">
        <v>188.3684469159729</v>
      </c>
      <c r="AB91" t="n">
        <v>257.7340192996874</v>
      </c>
      <c r="AC91" t="n">
        <v>233.1362462297683</v>
      </c>
      <c r="AD91" t="n">
        <v>188368.4469159729</v>
      </c>
      <c r="AE91" t="n">
        <v>257734.0192996874</v>
      </c>
      <c r="AF91" t="n">
        <v>3.837406057392363e-06</v>
      </c>
      <c r="AG91" t="n">
        <v>8</v>
      </c>
      <c r="AH91" t="n">
        <v>233136.2462297683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5.3014</v>
      </c>
      <c r="E92" t="n">
        <v>18.86</v>
      </c>
      <c r="F92" t="n">
        <v>15.55</v>
      </c>
      <c r="G92" t="n">
        <v>103.7</v>
      </c>
      <c r="H92" t="n">
        <v>1.36</v>
      </c>
      <c r="I92" t="n">
        <v>9</v>
      </c>
      <c r="J92" t="n">
        <v>308.46</v>
      </c>
      <c r="K92" t="n">
        <v>59.89</v>
      </c>
      <c r="L92" t="n">
        <v>23.5</v>
      </c>
      <c r="M92" t="n">
        <v>7</v>
      </c>
      <c r="N92" t="n">
        <v>90.08</v>
      </c>
      <c r="O92" t="n">
        <v>38278.23</v>
      </c>
      <c r="P92" t="n">
        <v>249.84</v>
      </c>
      <c r="Q92" t="n">
        <v>467.07</v>
      </c>
      <c r="R92" t="n">
        <v>57.25</v>
      </c>
      <c r="S92" t="n">
        <v>39.61</v>
      </c>
      <c r="T92" t="n">
        <v>3869.79</v>
      </c>
      <c r="U92" t="n">
        <v>0.6899999999999999</v>
      </c>
      <c r="V92" t="n">
        <v>0.75</v>
      </c>
      <c r="W92" t="n">
        <v>2.62</v>
      </c>
      <c r="X92" t="n">
        <v>0.22</v>
      </c>
      <c r="Y92" t="n">
        <v>1</v>
      </c>
      <c r="Z92" t="n">
        <v>10</v>
      </c>
      <c r="AA92" t="n">
        <v>188.4557527893434</v>
      </c>
      <c r="AB92" t="n">
        <v>257.8534750472962</v>
      </c>
      <c r="AC92" t="n">
        <v>233.2443012884826</v>
      </c>
      <c r="AD92" t="n">
        <v>188455.7527893434</v>
      </c>
      <c r="AE92" t="n">
        <v>257853.4750472962</v>
      </c>
      <c r="AF92" t="n">
        <v>3.836682346231871e-06</v>
      </c>
      <c r="AG92" t="n">
        <v>8</v>
      </c>
      <c r="AH92" t="n">
        <v>233244.3012884826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5.2975</v>
      </c>
      <c r="E93" t="n">
        <v>18.88</v>
      </c>
      <c r="F93" t="n">
        <v>15.57</v>
      </c>
      <c r="G93" t="n">
        <v>103.79</v>
      </c>
      <c r="H93" t="n">
        <v>1.37</v>
      </c>
      <c r="I93" t="n">
        <v>9</v>
      </c>
      <c r="J93" t="n">
        <v>309.01</v>
      </c>
      <c r="K93" t="n">
        <v>59.89</v>
      </c>
      <c r="L93" t="n">
        <v>23.75</v>
      </c>
      <c r="M93" t="n">
        <v>7</v>
      </c>
      <c r="N93" t="n">
        <v>90.37</v>
      </c>
      <c r="O93" t="n">
        <v>38345.09</v>
      </c>
      <c r="P93" t="n">
        <v>250.2</v>
      </c>
      <c r="Q93" t="n">
        <v>467.07</v>
      </c>
      <c r="R93" t="n">
        <v>57.64</v>
      </c>
      <c r="S93" t="n">
        <v>39.61</v>
      </c>
      <c r="T93" t="n">
        <v>4063.76</v>
      </c>
      <c r="U93" t="n">
        <v>0.6899999999999999</v>
      </c>
      <c r="V93" t="n">
        <v>0.75</v>
      </c>
      <c r="W93" t="n">
        <v>2.62</v>
      </c>
      <c r="X93" t="n">
        <v>0.24</v>
      </c>
      <c r="Y93" t="n">
        <v>1</v>
      </c>
      <c r="Z93" t="n">
        <v>10</v>
      </c>
      <c r="AA93" t="n">
        <v>188.7249432046765</v>
      </c>
      <c r="AB93" t="n">
        <v>258.2217932493979</v>
      </c>
      <c r="AC93" t="n">
        <v>233.5774677183136</v>
      </c>
      <c r="AD93" t="n">
        <v>188724.9432046766</v>
      </c>
      <c r="AE93" t="n">
        <v>258221.7932493979</v>
      </c>
      <c r="AF93" t="n">
        <v>3.833859872705953e-06</v>
      </c>
      <c r="AG93" t="n">
        <v>8</v>
      </c>
      <c r="AH93" t="n">
        <v>233577.4677183136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5.2997</v>
      </c>
      <c r="E94" t="n">
        <v>18.87</v>
      </c>
      <c r="F94" t="n">
        <v>15.56</v>
      </c>
      <c r="G94" t="n">
        <v>103.74</v>
      </c>
      <c r="H94" t="n">
        <v>1.38</v>
      </c>
      <c r="I94" t="n">
        <v>9</v>
      </c>
      <c r="J94" t="n">
        <v>309.55</v>
      </c>
      <c r="K94" t="n">
        <v>59.89</v>
      </c>
      <c r="L94" t="n">
        <v>24</v>
      </c>
      <c r="M94" t="n">
        <v>7</v>
      </c>
      <c r="N94" t="n">
        <v>90.66</v>
      </c>
      <c r="O94" t="n">
        <v>38412.07</v>
      </c>
      <c r="P94" t="n">
        <v>249.51</v>
      </c>
      <c r="Q94" t="n">
        <v>467.07</v>
      </c>
      <c r="R94" t="n">
        <v>57.4</v>
      </c>
      <c r="S94" t="n">
        <v>39.61</v>
      </c>
      <c r="T94" t="n">
        <v>3947.74</v>
      </c>
      <c r="U94" t="n">
        <v>0.6899999999999999</v>
      </c>
      <c r="V94" t="n">
        <v>0.75</v>
      </c>
      <c r="W94" t="n">
        <v>2.62</v>
      </c>
      <c r="X94" t="n">
        <v>0.23</v>
      </c>
      <c r="Y94" t="n">
        <v>1</v>
      </c>
      <c r="Z94" t="n">
        <v>10</v>
      </c>
      <c r="AA94" t="n">
        <v>188.3516766203494</v>
      </c>
      <c r="AB94" t="n">
        <v>257.7110734413622</v>
      </c>
      <c r="AC94" t="n">
        <v>233.115490291957</v>
      </c>
      <c r="AD94" t="n">
        <v>188351.6766203494</v>
      </c>
      <c r="AE94" t="n">
        <v>257711.0734413622</v>
      </c>
      <c r="AF94" t="n">
        <v>3.835452037259035e-06</v>
      </c>
      <c r="AG94" t="n">
        <v>8</v>
      </c>
      <c r="AH94" t="n">
        <v>233115.490291957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5.2995</v>
      </c>
      <c r="E95" t="n">
        <v>18.87</v>
      </c>
      <c r="F95" t="n">
        <v>15.56</v>
      </c>
      <c r="G95" t="n">
        <v>103.74</v>
      </c>
      <c r="H95" t="n">
        <v>1.39</v>
      </c>
      <c r="I95" t="n">
        <v>9</v>
      </c>
      <c r="J95" t="n">
        <v>310.09</v>
      </c>
      <c r="K95" t="n">
        <v>59.89</v>
      </c>
      <c r="L95" t="n">
        <v>24.25</v>
      </c>
      <c r="M95" t="n">
        <v>7</v>
      </c>
      <c r="N95" t="n">
        <v>90.95999999999999</v>
      </c>
      <c r="O95" t="n">
        <v>38479.19</v>
      </c>
      <c r="P95" t="n">
        <v>249.36</v>
      </c>
      <c r="Q95" t="n">
        <v>467.07</v>
      </c>
      <c r="R95" t="n">
        <v>57.39</v>
      </c>
      <c r="S95" t="n">
        <v>39.61</v>
      </c>
      <c r="T95" t="n">
        <v>3938.9</v>
      </c>
      <c r="U95" t="n">
        <v>0.6899999999999999</v>
      </c>
      <c r="V95" t="n">
        <v>0.75</v>
      </c>
      <c r="W95" t="n">
        <v>2.62</v>
      </c>
      <c r="X95" t="n">
        <v>0.23</v>
      </c>
      <c r="Y95" t="n">
        <v>1</v>
      </c>
      <c r="Z95" t="n">
        <v>10</v>
      </c>
      <c r="AA95" t="n">
        <v>188.2879056850736</v>
      </c>
      <c r="AB95" t="n">
        <v>257.6238192343426</v>
      </c>
      <c r="AC95" t="n">
        <v>233.0365635039933</v>
      </c>
      <c r="AD95" t="n">
        <v>188287.9056850736</v>
      </c>
      <c r="AE95" t="n">
        <v>257623.8192343427</v>
      </c>
      <c r="AF95" t="n">
        <v>3.835307295026937e-06</v>
      </c>
      <c r="AG95" t="n">
        <v>8</v>
      </c>
      <c r="AH95" t="n">
        <v>233036.5635039933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5.2982</v>
      </c>
      <c r="E96" t="n">
        <v>18.87</v>
      </c>
      <c r="F96" t="n">
        <v>15.57</v>
      </c>
      <c r="G96" t="n">
        <v>103.78</v>
      </c>
      <c r="H96" t="n">
        <v>1.41</v>
      </c>
      <c r="I96" t="n">
        <v>9</v>
      </c>
      <c r="J96" t="n">
        <v>310.64</v>
      </c>
      <c r="K96" t="n">
        <v>59.89</v>
      </c>
      <c r="L96" t="n">
        <v>24.5</v>
      </c>
      <c r="M96" t="n">
        <v>7</v>
      </c>
      <c r="N96" t="n">
        <v>91.25</v>
      </c>
      <c r="O96" t="n">
        <v>38546.43</v>
      </c>
      <c r="P96" t="n">
        <v>248.96</v>
      </c>
      <c r="Q96" t="n">
        <v>467.07</v>
      </c>
      <c r="R96" t="n">
        <v>57.61</v>
      </c>
      <c r="S96" t="n">
        <v>39.61</v>
      </c>
      <c r="T96" t="n">
        <v>4049.61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188.1424177807353</v>
      </c>
      <c r="AB96" t="n">
        <v>257.4247562651539</v>
      </c>
      <c r="AC96" t="n">
        <v>232.8564988251972</v>
      </c>
      <c r="AD96" t="n">
        <v>188142.4177807353</v>
      </c>
      <c r="AE96" t="n">
        <v>257424.7562651539</v>
      </c>
      <c r="AF96" t="n">
        <v>3.834366470518297e-06</v>
      </c>
      <c r="AG96" t="n">
        <v>8</v>
      </c>
      <c r="AH96" t="n">
        <v>232856.4988251972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5.2941</v>
      </c>
      <c r="E97" t="n">
        <v>18.89</v>
      </c>
      <c r="F97" t="n">
        <v>15.58</v>
      </c>
      <c r="G97" t="n">
        <v>103.87</v>
      </c>
      <c r="H97" t="n">
        <v>1.42</v>
      </c>
      <c r="I97" t="n">
        <v>9</v>
      </c>
      <c r="J97" t="n">
        <v>311.19</v>
      </c>
      <c r="K97" t="n">
        <v>59.89</v>
      </c>
      <c r="L97" t="n">
        <v>24.75</v>
      </c>
      <c r="M97" t="n">
        <v>7</v>
      </c>
      <c r="N97" t="n">
        <v>91.55</v>
      </c>
      <c r="O97" t="n">
        <v>38613.8</v>
      </c>
      <c r="P97" t="n">
        <v>248.89</v>
      </c>
      <c r="Q97" t="n">
        <v>467.08</v>
      </c>
      <c r="R97" t="n">
        <v>58.03</v>
      </c>
      <c r="S97" t="n">
        <v>39.61</v>
      </c>
      <c r="T97" t="n">
        <v>4261.09</v>
      </c>
      <c r="U97" t="n">
        <v>0.68</v>
      </c>
      <c r="V97" t="n">
        <v>0.75</v>
      </c>
      <c r="W97" t="n">
        <v>2.62</v>
      </c>
      <c r="X97" t="n">
        <v>0.25</v>
      </c>
      <c r="Y97" t="n">
        <v>1</v>
      </c>
      <c r="Z97" t="n">
        <v>10</v>
      </c>
      <c r="AA97" t="n">
        <v>188.2131303055461</v>
      </c>
      <c r="AB97" t="n">
        <v>257.5215082612164</v>
      </c>
      <c r="AC97" t="n">
        <v>232.9440169465478</v>
      </c>
      <c r="AD97" t="n">
        <v>188213.1303055461</v>
      </c>
      <c r="AE97" t="n">
        <v>257521.5082612164</v>
      </c>
      <c r="AF97" t="n">
        <v>3.831399254760281e-06</v>
      </c>
      <c r="AG97" t="n">
        <v>8</v>
      </c>
      <c r="AH97" t="n">
        <v>232944.0169465478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5.2985</v>
      </c>
      <c r="E98" t="n">
        <v>18.87</v>
      </c>
      <c r="F98" t="n">
        <v>15.57</v>
      </c>
      <c r="G98" t="n">
        <v>103.77</v>
      </c>
      <c r="H98" t="n">
        <v>1.43</v>
      </c>
      <c r="I98" t="n">
        <v>9</v>
      </c>
      <c r="J98" t="n">
        <v>311.73</v>
      </c>
      <c r="K98" t="n">
        <v>59.89</v>
      </c>
      <c r="L98" t="n">
        <v>25</v>
      </c>
      <c r="M98" t="n">
        <v>7</v>
      </c>
      <c r="N98" t="n">
        <v>91.84999999999999</v>
      </c>
      <c r="O98" t="n">
        <v>38681.31</v>
      </c>
      <c r="P98" t="n">
        <v>248.21</v>
      </c>
      <c r="Q98" t="n">
        <v>467.15</v>
      </c>
      <c r="R98" t="n">
        <v>57.54</v>
      </c>
      <c r="S98" t="n">
        <v>39.61</v>
      </c>
      <c r="T98" t="n">
        <v>4013.71</v>
      </c>
      <c r="U98" t="n">
        <v>0.6899999999999999</v>
      </c>
      <c r="V98" t="n">
        <v>0.75</v>
      </c>
      <c r="W98" t="n">
        <v>2.62</v>
      </c>
      <c r="X98" t="n">
        <v>0.23</v>
      </c>
      <c r="Y98" t="n">
        <v>1</v>
      </c>
      <c r="Z98" t="n">
        <v>10</v>
      </c>
      <c r="AA98" t="n">
        <v>187.7930381146433</v>
      </c>
      <c r="AB98" t="n">
        <v>256.946719592464</v>
      </c>
      <c r="AC98" t="n">
        <v>232.42408530162</v>
      </c>
      <c r="AD98" t="n">
        <v>187793.0381146433</v>
      </c>
      <c r="AE98" t="n">
        <v>256946.719592464</v>
      </c>
      <c r="AF98" t="n">
        <v>3.834583583866445e-06</v>
      </c>
      <c r="AG98" t="n">
        <v>8</v>
      </c>
      <c r="AH98" t="n">
        <v>232424.08530162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5.3243</v>
      </c>
      <c r="E99" t="n">
        <v>18.78</v>
      </c>
      <c r="F99" t="n">
        <v>15.52</v>
      </c>
      <c r="G99" t="n">
        <v>116.43</v>
      </c>
      <c r="H99" t="n">
        <v>1.44</v>
      </c>
      <c r="I99" t="n">
        <v>8</v>
      </c>
      <c r="J99" t="n">
        <v>312.28</v>
      </c>
      <c r="K99" t="n">
        <v>59.89</v>
      </c>
      <c r="L99" t="n">
        <v>25.25</v>
      </c>
      <c r="M99" t="n">
        <v>6</v>
      </c>
      <c r="N99" t="n">
        <v>92.15000000000001</v>
      </c>
      <c r="O99" t="n">
        <v>38749.07</v>
      </c>
      <c r="P99" t="n">
        <v>247.07</v>
      </c>
      <c r="Q99" t="n">
        <v>467.07</v>
      </c>
      <c r="R99" t="n">
        <v>56.2</v>
      </c>
      <c r="S99" t="n">
        <v>39.61</v>
      </c>
      <c r="T99" t="n">
        <v>3348.44</v>
      </c>
      <c r="U99" t="n">
        <v>0.7</v>
      </c>
      <c r="V99" t="n">
        <v>0.75</v>
      </c>
      <c r="W99" t="n">
        <v>2.62</v>
      </c>
      <c r="X99" t="n">
        <v>0.19</v>
      </c>
      <c r="Y99" t="n">
        <v>1</v>
      </c>
      <c r="Z99" t="n">
        <v>10</v>
      </c>
      <c r="AA99" t="n">
        <v>186.6428770374604</v>
      </c>
      <c r="AB99" t="n">
        <v>255.3730184651376</v>
      </c>
      <c r="AC99" t="n">
        <v>231.0005760011817</v>
      </c>
      <c r="AD99" t="n">
        <v>186642.8770374604</v>
      </c>
      <c r="AE99" t="n">
        <v>255373.0184651376</v>
      </c>
      <c r="AF99" t="n">
        <v>3.853255331807137e-06</v>
      </c>
      <c r="AG99" t="n">
        <v>8</v>
      </c>
      <c r="AH99" t="n">
        <v>231000.5760011817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5.3262</v>
      </c>
      <c r="E100" t="n">
        <v>18.77</v>
      </c>
      <c r="F100" t="n">
        <v>15.52</v>
      </c>
      <c r="G100" t="n">
        <v>116.38</v>
      </c>
      <c r="H100" t="n">
        <v>1.45</v>
      </c>
      <c r="I100" t="n">
        <v>8</v>
      </c>
      <c r="J100" t="n">
        <v>312.83</v>
      </c>
      <c r="K100" t="n">
        <v>59.89</v>
      </c>
      <c r="L100" t="n">
        <v>25.5</v>
      </c>
      <c r="M100" t="n">
        <v>6</v>
      </c>
      <c r="N100" t="n">
        <v>92.44</v>
      </c>
      <c r="O100" t="n">
        <v>38816.85</v>
      </c>
      <c r="P100" t="n">
        <v>246.92</v>
      </c>
      <c r="Q100" t="n">
        <v>467.07</v>
      </c>
      <c r="R100" t="n">
        <v>55.89</v>
      </c>
      <c r="S100" t="n">
        <v>39.61</v>
      </c>
      <c r="T100" t="n">
        <v>3196.86</v>
      </c>
      <c r="U100" t="n">
        <v>0.71</v>
      </c>
      <c r="V100" t="n">
        <v>0.75</v>
      </c>
      <c r="W100" t="n">
        <v>2.62</v>
      </c>
      <c r="X100" t="n">
        <v>0.18</v>
      </c>
      <c r="Y100" t="n">
        <v>1</v>
      </c>
      <c r="Z100" t="n">
        <v>10</v>
      </c>
      <c r="AA100" t="n">
        <v>186.5310598697863</v>
      </c>
      <c r="AB100" t="n">
        <v>255.2200252833007</v>
      </c>
      <c r="AC100" t="n">
        <v>230.862184273892</v>
      </c>
      <c r="AD100" t="n">
        <v>186531.0598697863</v>
      </c>
      <c r="AE100" t="n">
        <v>255220.0252833007</v>
      </c>
      <c r="AF100" t="n">
        <v>3.854630383012071e-06</v>
      </c>
      <c r="AG100" t="n">
        <v>8</v>
      </c>
      <c r="AH100" t="n">
        <v>230862.184273892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5.3221</v>
      </c>
      <c r="E101" t="n">
        <v>18.79</v>
      </c>
      <c r="F101" t="n">
        <v>15.53</v>
      </c>
      <c r="G101" t="n">
        <v>116.49</v>
      </c>
      <c r="H101" t="n">
        <v>1.46</v>
      </c>
      <c r="I101" t="n">
        <v>8</v>
      </c>
      <c r="J101" t="n">
        <v>313.38</v>
      </c>
      <c r="K101" t="n">
        <v>59.89</v>
      </c>
      <c r="L101" t="n">
        <v>25.75</v>
      </c>
      <c r="M101" t="n">
        <v>6</v>
      </c>
      <c r="N101" t="n">
        <v>92.75</v>
      </c>
      <c r="O101" t="n">
        <v>38884.75</v>
      </c>
      <c r="P101" t="n">
        <v>247.47</v>
      </c>
      <c r="Q101" t="n">
        <v>467.07</v>
      </c>
      <c r="R101" t="n">
        <v>56.42</v>
      </c>
      <c r="S101" t="n">
        <v>39.61</v>
      </c>
      <c r="T101" t="n">
        <v>3462.49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186.8819203433578</v>
      </c>
      <c r="AB101" t="n">
        <v>255.7000880621126</v>
      </c>
      <c r="AC101" t="n">
        <v>231.2964305348666</v>
      </c>
      <c r="AD101" t="n">
        <v>186881.9203433578</v>
      </c>
      <c r="AE101" t="n">
        <v>255700.0880621126</v>
      </c>
      <c r="AF101" t="n">
        <v>3.851663167254054e-06</v>
      </c>
      <c r="AG101" t="n">
        <v>8</v>
      </c>
      <c r="AH101" t="n">
        <v>231296.4305348666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5.3251</v>
      </c>
      <c r="E102" t="n">
        <v>18.78</v>
      </c>
      <c r="F102" t="n">
        <v>15.52</v>
      </c>
      <c r="G102" t="n">
        <v>116.41</v>
      </c>
      <c r="H102" t="n">
        <v>1.48</v>
      </c>
      <c r="I102" t="n">
        <v>8</v>
      </c>
      <c r="J102" t="n">
        <v>313.93</v>
      </c>
      <c r="K102" t="n">
        <v>59.89</v>
      </c>
      <c r="L102" t="n">
        <v>26</v>
      </c>
      <c r="M102" t="n">
        <v>6</v>
      </c>
      <c r="N102" t="n">
        <v>93.05</v>
      </c>
      <c r="O102" t="n">
        <v>38952.8</v>
      </c>
      <c r="P102" t="n">
        <v>247.11</v>
      </c>
      <c r="Q102" t="n">
        <v>467.07</v>
      </c>
      <c r="R102" t="n">
        <v>56.11</v>
      </c>
      <c r="S102" t="n">
        <v>39.61</v>
      </c>
      <c r="T102" t="n">
        <v>3303.66</v>
      </c>
      <c r="U102" t="n">
        <v>0.71</v>
      </c>
      <c r="V102" t="n">
        <v>0.75</v>
      </c>
      <c r="W102" t="n">
        <v>2.62</v>
      </c>
      <c r="X102" t="n">
        <v>0.19</v>
      </c>
      <c r="Y102" t="n">
        <v>1</v>
      </c>
      <c r="Z102" t="n">
        <v>10</v>
      </c>
      <c r="AA102" t="n">
        <v>186.6426404793742</v>
      </c>
      <c r="AB102" t="n">
        <v>255.3726947959277</v>
      </c>
      <c r="AC102" t="n">
        <v>231.000283222507</v>
      </c>
      <c r="AD102" t="n">
        <v>186642.6404793742</v>
      </c>
      <c r="AE102" t="n">
        <v>255372.6947959277</v>
      </c>
      <c r="AF102" t="n">
        <v>3.85383430073553e-06</v>
      </c>
      <c r="AG102" t="n">
        <v>8</v>
      </c>
      <c r="AH102" t="n">
        <v>231000.283222507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5.3227</v>
      </c>
      <c r="E103" t="n">
        <v>18.79</v>
      </c>
      <c r="F103" t="n">
        <v>15.53</v>
      </c>
      <c r="G103" t="n">
        <v>116.47</v>
      </c>
      <c r="H103" t="n">
        <v>1.49</v>
      </c>
      <c r="I103" t="n">
        <v>8</v>
      </c>
      <c r="J103" t="n">
        <v>314.49</v>
      </c>
      <c r="K103" t="n">
        <v>59.89</v>
      </c>
      <c r="L103" t="n">
        <v>26.25</v>
      </c>
      <c r="M103" t="n">
        <v>6</v>
      </c>
      <c r="N103" t="n">
        <v>93.34999999999999</v>
      </c>
      <c r="O103" t="n">
        <v>39020.97</v>
      </c>
      <c r="P103" t="n">
        <v>247.8</v>
      </c>
      <c r="Q103" t="n">
        <v>467.07</v>
      </c>
      <c r="R103" t="n">
        <v>56.35</v>
      </c>
      <c r="S103" t="n">
        <v>39.61</v>
      </c>
      <c r="T103" t="n">
        <v>3425.47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187.0180366523761</v>
      </c>
      <c r="AB103" t="n">
        <v>255.8863284011391</v>
      </c>
      <c r="AC103" t="n">
        <v>231.4648963573264</v>
      </c>
      <c r="AD103" t="n">
        <v>187018.0366523761</v>
      </c>
      <c r="AE103" t="n">
        <v>255886.3284011391</v>
      </c>
      <c r="AF103" t="n">
        <v>3.85209739395035e-06</v>
      </c>
      <c r="AG103" t="n">
        <v>8</v>
      </c>
      <c r="AH103" t="n">
        <v>231464.8963573264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5.3224</v>
      </c>
      <c r="E104" t="n">
        <v>18.79</v>
      </c>
      <c r="F104" t="n">
        <v>15.53</v>
      </c>
      <c r="G104" t="n">
        <v>116.48</v>
      </c>
      <c r="H104" t="n">
        <v>1.5</v>
      </c>
      <c r="I104" t="n">
        <v>8</v>
      </c>
      <c r="J104" t="n">
        <v>315.04</v>
      </c>
      <c r="K104" t="n">
        <v>59.89</v>
      </c>
      <c r="L104" t="n">
        <v>26.5</v>
      </c>
      <c r="M104" t="n">
        <v>6</v>
      </c>
      <c r="N104" t="n">
        <v>93.65000000000001</v>
      </c>
      <c r="O104" t="n">
        <v>39089.29</v>
      </c>
      <c r="P104" t="n">
        <v>247.61</v>
      </c>
      <c r="Q104" t="n">
        <v>467.08</v>
      </c>
      <c r="R104" t="n">
        <v>56.45</v>
      </c>
      <c r="S104" t="n">
        <v>39.61</v>
      </c>
      <c r="T104" t="n">
        <v>3475.99</v>
      </c>
      <c r="U104" t="n">
        <v>0.7</v>
      </c>
      <c r="V104" t="n">
        <v>0.75</v>
      </c>
      <c r="W104" t="n">
        <v>2.62</v>
      </c>
      <c r="X104" t="n">
        <v>0.2</v>
      </c>
      <c r="Y104" t="n">
        <v>1</v>
      </c>
      <c r="Z104" t="n">
        <v>10</v>
      </c>
      <c r="AA104" t="n">
        <v>186.9386216308797</v>
      </c>
      <c r="AB104" t="n">
        <v>255.7776692651843</v>
      </c>
      <c r="AC104" t="n">
        <v>231.3666074968031</v>
      </c>
      <c r="AD104" t="n">
        <v>186938.6216308797</v>
      </c>
      <c r="AE104" t="n">
        <v>255777.6692651843</v>
      </c>
      <c r="AF104" t="n">
        <v>3.851880280602202e-06</v>
      </c>
      <c r="AG104" t="n">
        <v>8</v>
      </c>
      <c r="AH104" t="n">
        <v>231366.6074968031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5.3272</v>
      </c>
      <c r="E105" t="n">
        <v>18.77</v>
      </c>
      <c r="F105" t="n">
        <v>15.51</v>
      </c>
      <c r="G105" t="n">
        <v>116.36</v>
      </c>
      <c r="H105" t="n">
        <v>1.51</v>
      </c>
      <c r="I105" t="n">
        <v>8</v>
      </c>
      <c r="J105" t="n">
        <v>315.6</v>
      </c>
      <c r="K105" t="n">
        <v>59.89</v>
      </c>
      <c r="L105" t="n">
        <v>26.75</v>
      </c>
      <c r="M105" t="n">
        <v>6</v>
      </c>
      <c r="N105" t="n">
        <v>93.95999999999999</v>
      </c>
      <c r="O105" t="n">
        <v>39157.74</v>
      </c>
      <c r="P105" t="n">
        <v>247.4</v>
      </c>
      <c r="Q105" t="n">
        <v>467.07</v>
      </c>
      <c r="R105" t="n">
        <v>55.97</v>
      </c>
      <c r="S105" t="n">
        <v>39.61</v>
      </c>
      <c r="T105" t="n">
        <v>3235.18</v>
      </c>
      <c r="U105" t="n">
        <v>0.71</v>
      </c>
      <c r="V105" t="n">
        <v>0.75</v>
      </c>
      <c r="W105" t="n">
        <v>2.62</v>
      </c>
      <c r="X105" t="n">
        <v>0.18</v>
      </c>
      <c r="Y105" t="n">
        <v>1</v>
      </c>
      <c r="Z105" t="n">
        <v>10</v>
      </c>
      <c r="AA105" t="n">
        <v>186.7193986479272</v>
      </c>
      <c r="AB105" t="n">
        <v>255.4777187084734</v>
      </c>
      <c r="AC105" t="n">
        <v>231.0952838002413</v>
      </c>
      <c r="AD105" t="n">
        <v>186719.3986479272</v>
      </c>
      <c r="AE105" t="n">
        <v>255477.7187084734</v>
      </c>
      <c r="AF105" t="n">
        <v>3.855354094172564e-06</v>
      </c>
      <c r="AG105" t="n">
        <v>8</v>
      </c>
      <c r="AH105" t="n">
        <v>231095.2838002413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5.3228</v>
      </c>
      <c r="E106" t="n">
        <v>18.79</v>
      </c>
      <c r="F106" t="n">
        <v>15.53</v>
      </c>
      <c r="G106" t="n">
        <v>116.47</v>
      </c>
      <c r="H106" t="n">
        <v>1.52</v>
      </c>
      <c r="I106" t="n">
        <v>8</v>
      </c>
      <c r="J106" t="n">
        <v>316.15</v>
      </c>
      <c r="K106" t="n">
        <v>59.89</v>
      </c>
      <c r="L106" t="n">
        <v>27</v>
      </c>
      <c r="M106" t="n">
        <v>6</v>
      </c>
      <c r="N106" t="n">
        <v>94.26000000000001</v>
      </c>
      <c r="O106" t="n">
        <v>39226.32</v>
      </c>
      <c r="P106" t="n">
        <v>247.99</v>
      </c>
      <c r="Q106" t="n">
        <v>467.1</v>
      </c>
      <c r="R106" t="n">
        <v>56.27</v>
      </c>
      <c r="S106" t="n">
        <v>39.61</v>
      </c>
      <c r="T106" t="n">
        <v>3385.09</v>
      </c>
      <c r="U106" t="n">
        <v>0.7</v>
      </c>
      <c r="V106" t="n">
        <v>0.75</v>
      </c>
      <c r="W106" t="n">
        <v>2.62</v>
      </c>
      <c r="X106" t="n">
        <v>0.2</v>
      </c>
      <c r="Y106" t="n">
        <v>1</v>
      </c>
      <c r="Z106" t="n">
        <v>10</v>
      </c>
      <c r="AA106" t="n">
        <v>187.1020629071146</v>
      </c>
      <c r="AB106" t="n">
        <v>256.001296829849</v>
      </c>
      <c r="AC106" t="n">
        <v>231.5688923605595</v>
      </c>
      <c r="AD106" t="n">
        <v>187102.0629071146</v>
      </c>
      <c r="AE106" t="n">
        <v>256001.296829849</v>
      </c>
      <c r="AF106" t="n">
        <v>3.852169765066399e-06</v>
      </c>
      <c r="AG106" t="n">
        <v>8</v>
      </c>
      <c r="AH106" t="n">
        <v>231568.8923605595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5.3216</v>
      </c>
      <c r="E107" t="n">
        <v>18.79</v>
      </c>
      <c r="F107" t="n">
        <v>15.53</v>
      </c>
      <c r="G107" t="n">
        <v>116.5</v>
      </c>
      <c r="H107" t="n">
        <v>1.53</v>
      </c>
      <c r="I107" t="n">
        <v>8</v>
      </c>
      <c r="J107" t="n">
        <v>316.71</v>
      </c>
      <c r="K107" t="n">
        <v>59.89</v>
      </c>
      <c r="L107" t="n">
        <v>27.25</v>
      </c>
      <c r="M107" t="n">
        <v>6</v>
      </c>
      <c r="N107" t="n">
        <v>94.56999999999999</v>
      </c>
      <c r="O107" t="n">
        <v>39295.05</v>
      </c>
      <c r="P107" t="n">
        <v>247.72</v>
      </c>
      <c r="Q107" t="n">
        <v>467.07</v>
      </c>
      <c r="R107" t="n">
        <v>56.44</v>
      </c>
      <c r="S107" t="n">
        <v>39.61</v>
      </c>
      <c r="T107" t="n">
        <v>3469.69</v>
      </c>
      <c r="U107" t="n">
        <v>0.7</v>
      </c>
      <c r="V107" t="n">
        <v>0.75</v>
      </c>
      <c r="W107" t="n">
        <v>2.62</v>
      </c>
      <c r="X107" t="n">
        <v>0.2</v>
      </c>
      <c r="Y107" t="n">
        <v>1</v>
      </c>
      <c r="Z107" t="n">
        <v>10</v>
      </c>
      <c r="AA107" t="n">
        <v>187.0070772699614</v>
      </c>
      <c r="AB107" t="n">
        <v>255.8713332906254</v>
      </c>
      <c r="AC107" t="n">
        <v>231.4513323591144</v>
      </c>
      <c r="AD107" t="n">
        <v>187007.0772699614</v>
      </c>
      <c r="AE107" t="n">
        <v>255871.3332906255</v>
      </c>
      <c r="AF107" t="n">
        <v>3.851301311673808e-06</v>
      </c>
      <c r="AG107" t="n">
        <v>8</v>
      </c>
      <c r="AH107" t="n">
        <v>231451.3323591145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5.3222</v>
      </c>
      <c r="E108" t="n">
        <v>18.79</v>
      </c>
      <c r="F108" t="n">
        <v>15.53</v>
      </c>
      <c r="G108" t="n">
        <v>116.49</v>
      </c>
      <c r="H108" t="n">
        <v>1.54</v>
      </c>
      <c r="I108" t="n">
        <v>8</v>
      </c>
      <c r="J108" t="n">
        <v>317.27</v>
      </c>
      <c r="K108" t="n">
        <v>59.89</v>
      </c>
      <c r="L108" t="n">
        <v>27.5</v>
      </c>
      <c r="M108" t="n">
        <v>6</v>
      </c>
      <c r="N108" t="n">
        <v>94.88</v>
      </c>
      <c r="O108" t="n">
        <v>39363.91</v>
      </c>
      <c r="P108" t="n">
        <v>247.36</v>
      </c>
      <c r="Q108" t="n">
        <v>467.07</v>
      </c>
      <c r="R108" t="n">
        <v>56.51</v>
      </c>
      <c r="S108" t="n">
        <v>39.61</v>
      </c>
      <c r="T108" t="n">
        <v>3506.82</v>
      </c>
      <c r="U108" t="n">
        <v>0.7</v>
      </c>
      <c r="V108" t="n">
        <v>0.75</v>
      </c>
      <c r="W108" t="n">
        <v>2.62</v>
      </c>
      <c r="X108" t="n">
        <v>0.2</v>
      </c>
      <c r="Y108" t="n">
        <v>1</v>
      </c>
      <c r="Z108" t="n">
        <v>10</v>
      </c>
      <c r="AA108" t="n">
        <v>186.8296250678624</v>
      </c>
      <c r="AB108" t="n">
        <v>255.6285353590751</v>
      </c>
      <c r="AC108" t="n">
        <v>231.2317067213821</v>
      </c>
      <c r="AD108" t="n">
        <v>186829.6250678624</v>
      </c>
      <c r="AE108" t="n">
        <v>255628.5353590751</v>
      </c>
      <c r="AF108" t="n">
        <v>3.851735538370103e-06</v>
      </c>
      <c r="AG108" t="n">
        <v>8</v>
      </c>
      <c r="AH108" t="n">
        <v>231231.7067213821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5.3228</v>
      </c>
      <c r="E109" t="n">
        <v>18.79</v>
      </c>
      <c r="F109" t="n">
        <v>15.53</v>
      </c>
      <c r="G109" t="n">
        <v>116.47</v>
      </c>
      <c r="H109" t="n">
        <v>1.56</v>
      </c>
      <c r="I109" t="n">
        <v>8</v>
      </c>
      <c r="J109" t="n">
        <v>317.83</v>
      </c>
      <c r="K109" t="n">
        <v>59.89</v>
      </c>
      <c r="L109" t="n">
        <v>27.75</v>
      </c>
      <c r="M109" t="n">
        <v>6</v>
      </c>
      <c r="N109" t="n">
        <v>95.19</v>
      </c>
      <c r="O109" t="n">
        <v>39432.92</v>
      </c>
      <c r="P109" t="n">
        <v>246.78</v>
      </c>
      <c r="Q109" t="n">
        <v>467.07</v>
      </c>
      <c r="R109" t="n">
        <v>56.38</v>
      </c>
      <c r="S109" t="n">
        <v>39.61</v>
      </c>
      <c r="T109" t="n">
        <v>3442.84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186.5522461969437</v>
      </c>
      <c r="AB109" t="n">
        <v>255.2490133507922</v>
      </c>
      <c r="AC109" t="n">
        <v>230.8884057609071</v>
      </c>
      <c r="AD109" t="n">
        <v>186552.2461969437</v>
      </c>
      <c r="AE109" t="n">
        <v>255249.0133507922</v>
      </c>
      <c r="AF109" t="n">
        <v>3.852169765066399e-06</v>
      </c>
      <c r="AG109" t="n">
        <v>8</v>
      </c>
      <c r="AH109" t="n">
        <v>230888.4057609071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5.3204</v>
      </c>
      <c r="E110" t="n">
        <v>18.8</v>
      </c>
      <c r="F110" t="n">
        <v>15.54</v>
      </c>
      <c r="G110" t="n">
        <v>116.54</v>
      </c>
      <c r="H110" t="n">
        <v>1.57</v>
      </c>
      <c r="I110" t="n">
        <v>8</v>
      </c>
      <c r="J110" t="n">
        <v>318.39</v>
      </c>
      <c r="K110" t="n">
        <v>59.89</v>
      </c>
      <c r="L110" t="n">
        <v>28</v>
      </c>
      <c r="M110" t="n">
        <v>6</v>
      </c>
      <c r="N110" t="n">
        <v>95.5</v>
      </c>
      <c r="O110" t="n">
        <v>39502.07</v>
      </c>
      <c r="P110" t="n">
        <v>246.55</v>
      </c>
      <c r="Q110" t="n">
        <v>467.07</v>
      </c>
      <c r="R110" t="n">
        <v>56.74</v>
      </c>
      <c r="S110" t="n">
        <v>39.61</v>
      </c>
      <c r="T110" t="n">
        <v>3618.53</v>
      </c>
      <c r="U110" t="n">
        <v>0.7</v>
      </c>
      <c r="V110" t="n">
        <v>0.75</v>
      </c>
      <c r="W110" t="n">
        <v>2.62</v>
      </c>
      <c r="X110" t="n">
        <v>0.2</v>
      </c>
      <c r="Y110" t="n">
        <v>1</v>
      </c>
      <c r="Z110" t="n">
        <v>10</v>
      </c>
      <c r="AA110" t="n">
        <v>186.5095328430486</v>
      </c>
      <c r="AB110" t="n">
        <v>255.1905710556128</v>
      </c>
      <c r="AC110" t="n">
        <v>230.8355411163554</v>
      </c>
      <c r="AD110" t="n">
        <v>186509.5328430487</v>
      </c>
      <c r="AE110" t="n">
        <v>255190.5710556128</v>
      </c>
      <c r="AF110" t="n">
        <v>3.850432858281218e-06</v>
      </c>
      <c r="AG110" t="n">
        <v>8</v>
      </c>
      <c r="AH110" t="n">
        <v>230835.5411163554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5.3221</v>
      </c>
      <c r="E111" t="n">
        <v>18.79</v>
      </c>
      <c r="F111" t="n">
        <v>15.53</v>
      </c>
      <c r="G111" t="n">
        <v>116.49</v>
      </c>
      <c r="H111" t="n">
        <v>1.58</v>
      </c>
      <c r="I111" t="n">
        <v>8</v>
      </c>
      <c r="J111" t="n">
        <v>318.95</v>
      </c>
      <c r="K111" t="n">
        <v>59.89</v>
      </c>
      <c r="L111" t="n">
        <v>28.25</v>
      </c>
      <c r="M111" t="n">
        <v>6</v>
      </c>
      <c r="N111" t="n">
        <v>95.81</v>
      </c>
      <c r="O111" t="n">
        <v>39571.36</v>
      </c>
      <c r="P111" t="n">
        <v>246.21</v>
      </c>
      <c r="Q111" t="n">
        <v>467.07</v>
      </c>
      <c r="R111" t="n">
        <v>56.49</v>
      </c>
      <c r="S111" t="n">
        <v>39.61</v>
      </c>
      <c r="T111" t="n">
        <v>3493.57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186.3093086304067</v>
      </c>
      <c r="AB111" t="n">
        <v>254.9166154546074</v>
      </c>
      <c r="AC111" t="n">
        <v>230.5877314534108</v>
      </c>
      <c r="AD111" t="n">
        <v>186309.3086304067</v>
      </c>
      <c r="AE111" t="n">
        <v>254916.6154546074</v>
      </c>
      <c r="AF111" t="n">
        <v>3.851663167254054e-06</v>
      </c>
      <c r="AG111" t="n">
        <v>8</v>
      </c>
      <c r="AH111" t="n">
        <v>230587.7314534108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5.3228</v>
      </c>
      <c r="E112" t="n">
        <v>18.79</v>
      </c>
      <c r="F112" t="n">
        <v>15.53</v>
      </c>
      <c r="G112" t="n">
        <v>116.47</v>
      </c>
      <c r="H112" t="n">
        <v>1.59</v>
      </c>
      <c r="I112" t="n">
        <v>8</v>
      </c>
      <c r="J112" t="n">
        <v>319.51</v>
      </c>
      <c r="K112" t="n">
        <v>59.89</v>
      </c>
      <c r="L112" t="n">
        <v>28.5</v>
      </c>
      <c r="M112" t="n">
        <v>6</v>
      </c>
      <c r="N112" t="n">
        <v>96.13</v>
      </c>
      <c r="O112" t="n">
        <v>39640.79</v>
      </c>
      <c r="P112" t="n">
        <v>246.45</v>
      </c>
      <c r="Q112" t="n">
        <v>467.07</v>
      </c>
      <c r="R112" t="n">
        <v>56.41</v>
      </c>
      <c r="S112" t="n">
        <v>39.61</v>
      </c>
      <c r="T112" t="n">
        <v>3453.84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186.4022961850789</v>
      </c>
      <c r="AB112" t="n">
        <v>255.0438451292312</v>
      </c>
      <c r="AC112" t="n">
        <v>230.7028185064565</v>
      </c>
      <c r="AD112" t="n">
        <v>186402.2961850789</v>
      </c>
      <c r="AE112" t="n">
        <v>255043.8451292312</v>
      </c>
      <c r="AF112" t="n">
        <v>3.852169765066399e-06</v>
      </c>
      <c r="AG112" t="n">
        <v>8</v>
      </c>
      <c r="AH112" t="n">
        <v>230702.8185064565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5.3225</v>
      </c>
      <c r="E113" t="n">
        <v>18.79</v>
      </c>
      <c r="F113" t="n">
        <v>15.53</v>
      </c>
      <c r="G113" t="n">
        <v>116.48</v>
      </c>
      <c r="H113" t="n">
        <v>1.6</v>
      </c>
      <c r="I113" t="n">
        <v>8</v>
      </c>
      <c r="J113" t="n">
        <v>320.08</v>
      </c>
      <c r="K113" t="n">
        <v>59.89</v>
      </c>
      <c r="L113" t="n">
        <v>28.75</v>
      </c>
      <c r="M113" t="n">
        <v>6</v>
      </c>
      <c r="N113" t="n">
        <v>96.44</v>
      </c>
      <c r="O113" t="n">
        <v>39710.36</v>
      </c>
      <c r="P113" t="n">
        <v>245.79</v>
      </c>
      <c r="Q113" t="n">
        <v>467.14</v>
      </c>
      <c r="R113" t="n">
        <v>56.37</v>
      </c>
      <c r="S113" t="n">
        <v>39.61</v>
      </c>
      <c r="T113" t="n">
        <v>3437.65</v>
      </c>
      <c r="U113" t="n">
        <v>0.7</v>
      </c>
      <c r="V113" t="n">
        <v>0.75</v>
      </c>
      <c r="W113" t="n">
        <v>2.62</v>
      </c>
      <c r="X113" t="n">
        <v>0.2</v>
      </c>
      <c r="Y113" t="n">
        <v>1</v>
      </c>
      <c r="Z113" t="n">
        <v>10</v>
      </c>
      <c r="AA113" t="n">
        <v>186.1092707438418</v>
      </c>
      <c r="AB113" t="n">
        <v>254.6429147931608</v>
      </c>
      <c r="AC113" t="n">
        <v>230.3401523989512</v>
      </c>
      <c r="AD113" t="n">
        <v>186109.2707438419</v>
      </c>
      <c r="AE113" t="n">
        <v>254642.9147931608</v>
      </c>
      <c r="AF113" t="n">
        <v>3.851952651718251e-06</v>
      </c>
      <c r="AG113" t="n">
        <v>8</v>
      </c>
      <c r="AH113" t="n">
        <v>230340.1523989512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5.3166</v>
      </c>
      <c r="E114" t="n">
        <v>18.81</v>
      </c>
      <c r="F114" t="n">
        <v>15.55</v>
      </c>
      <c r="G114" t="n">
        <v>116.64</v>
      </c>
      <c r="H114" t="n">
        <v>1.61</v>
      </c>
      <c r="I114" t="n">
        <v>8</v>
      </c>
      <c r="J114" t="n">
        <v>320.64</v>
      </c>
      <c r="K114" t="n">
        <v>59.89</v>
      </c>
      <c r="L114" t="n">
        <v>29</v>
      </c>
      <c r="M114" t="n">
        <v>6</v>
      </c>
      <c r="N114" t="n">
        <v>96.75</v>
      </c>
      <c r="O114" t="n">
        <v>39780.08</v>
      </c>
      <c r="P114" t="n">
        <v>245.18</v>
      </c>
      <c r="Q114" t="n">
        <v>467.12</v>
      </c>
      <c r="R114" t="n">
        <v>57.14</v>
      </c>
      <c r="S114" t="n">
        <v>39.61</v>
      </c>
      <c r="T114" t="n">
        <v>3818.5</v>
      </c>
      <c r="U114" t="n">
        <v>0.6899999999999999</v>
      </c>
      <c r="V114" t="n">
        <v>0.75</v>
      </c>
      <c r="W114" t="n">
        <v>2.62</v>
      </c>
      <c r="X114" t="n">
        <v>0.22</v>
      </c>
      <c r="Y114" t="n">
        <v>1</v>
      </c>
      <c r="Z114" t="n">
        <v>10</v>
      </c>
      <c r="AA114" t="n">
        <v>185.98038066223</v>
      </c>
      <c r="AB114" t="n">
        <v>254.4665616972705</v>
      </c>
      <c r="AC114" t="n">
        <v>230.1806301950195</v>
      </c>
      <c r="AD114" t="n">
        <v>185980.38066223</v>
      </c>
      <c r="AE114" t="n">
        <v>254466.5616972705</v>
      </c>
      <c r="AF114" t="n">
        <v>3.847682755871349e-06</v>
      </c>
      <c r="AG114" t="n">
        <v>8</v>
      </c>
      <c r="AH114" t="n">
        <v>230180.6301950195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5.3428</v>
      </c>
      <c r="E115" t="n">
        <v>18.72</v>
      </c>
      <c r="F115" t="n">
        <v>15.51</v>
      </c>
      <c r="G115" t="n">
        <v>132.94</v>
      </c>
      <c r="H115" t="n">
        <v>1.62</v>
      </c>
      <c r="I115" t="n">
        <v>7</v>
      </c>
      <c r="J115" t="n">
        <v>321.21</v>
      </c>
      <c r="K115" t="n">
        <v>59.89</v>
      </c>
      <c r="L115" t="n">
        <v>29.25</v>
      </c>
      <c r="M115" t="n">
        <v>5</v>
      </c>
      <c r="N115" t="n">
        <v>97.06999999999999</v>
      </c>
      <c r="O115" t="n">
        <v>39849.95</v>
      </c>
      <c r="P115" t="n">
        <v>244.23</v>
      </c>
      <c r="Q115" t="n">
        <v>467.07</v>
      </c>
      <c r="R115" t="n">
        <v>55.74</v>
      </c>
      <c r="S115" t="n">
        <v>39.61</v>
      </c>
      <c r="T115" t="n">
        <v>3127.86</v>
      </c>
      <c r="U115" t="n">
        <v>0.71</v>
      </c>
      <c r="V115" t="n">
        <v>0.75</v>
      </c>
      <c r="W115" t="n">
        <v>2.62</v>
      </c>
      <c r="X115" t="n">
        <v>0.18</v>
      </c>
      <c r="Y115" t="n">
        <v>1</v>
      </c>
      <c r="Z115" t="n">
        <v>10</v>
      </c>
      <c r="AA115" t="n">
        <v>184.9264402002919</v>
      </c>
      <c r="AB115" t="n">
        <v>253.0245138606759</v>
      </c>
      <c r="AC115" t="n">
        <v>228.8762093800223</v>
      </c>
      <c r="AD115" t="n">
        <v>184926.440200292</v>
      </c>
      <c r="AE115" t="n">
        <v>253024.5138606759</v>
      </c>
      <c r="AF115" t="n">
        <v>3.866643988276237e-06</v>
      </c>
      <c r="AG115" t="n">
        <v>8</v>
      </c>
      <c r="AH115" t="n">
        <v>228876.2093800223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5.3405</v>
      </c>
      <c r="E116" t="n">
        <v>18.73</v>
      </c>
      <c r="F116" t="n">
        <v>15.52</v>
      </c>
      <c r="G116" t="n">
        <v>133.01</v>
      </c>
      <c r="H116" t="n">
        <v>1.63</v>
      </c>
      <c r="I116" t="n">
        <v>7</v>
      </c>
      <c r="J116" t="n">
        <v>321.78</v>
      </c>
      <c r="K116" t="n">
        <v>59.89</v>
      </c>
      <c r="L116" t="n">
        <v>29.5</v>
      </c>
      <c r="M116" t="n">
        <v>5</v>
      </c>
      <c r="N116" t="n">
        <v>97.39</v>
      </c>
      <c r="O116" t="n">
        <v>39919.96</v>
      </c>
      <c r="P116" t="n">
        <v>244.89</v>
      </c>
      <c r="Q116" t="n">
        <v>467.07</v>
      </c>
      <c r="R116" t="n">
        <v>55.95</v>
      </c>
      <c r="S116" t="n">
        <v>39.61</v>
      </c>
      <c r="T116" t="n">
        <v>3231.08</v>
      </c>
      <c r="U116" t="n">
        <v>0.71</v>
      </c>
      <c r="V116" t="n">
        <v>0.75</v>
      </c>
      <c r="W116" t="n">
        <v>2.62</v>
      </c>
      <c r="X116" t="n">
        <v>0.18</v>
      </c>
      <c r="Y116" t="n">
        <v>1</v>
      </c>
      <c r="Z116" t="n">
        <v>10</v>
      </c>
      <c r="AA116" t="n">
        <v>185.2839654923619</v>
      </c>
      <c r="AB116" t="n">
        <v>253.5136957381884</v>
      </c>
      <c r="AC116" t="n">
        <v>229.3187044257162</v>
      </c>
      <c r="AD116" t="n">
        <v>185283.9654923619</v>
      </c>
      <c r="AE116" t="n">
        <v>253513.6957381884</v>
      </c>
      <c r="AF116" t="n">
        <v>3.864979452607106e-06</v>
      </c>
      <c r="AG116" t="n">
        <v>8</v>
      </c>
      <c r="AH116" t="n">
        <v>229318.7044257162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5.3405</v>
      </c>
      <c r="E117" t="n">
        <v>18.72</v>
      </c>
      <c r="F117" t="n">
        <v>15.52</v>
      </c>
      <c r="G117" t="n">
        <v>133.01</v>
      </c>
      <c r="H117" t="n">
        <v>1.64</v>
      </c>
      <c r="I117" t="n">
        <v>7</v>
      </c>
      <c r="J117" t="n">
        <v>322.34</v>
      </c>
      <c r="K117" t="n">
        <v>59.89</v>
      </c>
      <c r="L117" t="n">
        <v>29.75</v>
      </c>
      <c r="M117" t="n">
        <v>5</v>
      </c>
      <c r="N117" t="n">
        <v>97.70999999999999</v>
      </c>
      <c r="O117" t="n">
        <v>39990.12</v>
      </c>
      <c r="P117" t="n">
        <v>245.34</v>
      </c>
      <c r="Q117" t="n">
        <v>467.07</v>
      </c>
      <c r="R117" t="n">
        <v>56.03</v>
      </c>
      <c r="S117" t="n">
        <v>39.61</v>
      </c>
      <c r="T117" t="n">
        <v>3271.85</v>
      </c>
      <c r="U117" t="n">
        <v>0.71</v>
      </c>
      <c r="V117" t="n">
        <v>0.75</v>
      </c>
      <c r="W117" t="n">
        <v>2.62</v>
      </c>
      <c r="X117" t="n">
        <v>0.18</v>
      </c>
      <c r="Y117" t="n">
        <v>1</v>
      </c>
      <c r="Z117" t="n">
        <v>10</v>
      </c>
      <c r="AA117" t="n">
        <v>185.487765082923</v>
      </c>
      <c r="AB117" t="n">
        <v>253.7925433289974</v>
      </c>
      <c r="AC117" t="n">
        <v>229.5709391938235</v>
      </c>
      <c r="AD117" t="n">
        <v>185487.765082923</v>
      </c>
      <c r="AE117" t="n">
        <v>253792.5433289974</v>
      </c>
      <c r="AF117" t="n">
        <v>3.864979452607106e-06</v>
      </c>
      <c r="AG117" t="n">
        <v>8</v>
      </c>
      <c r="AH117" t="n">
        <v>229570.9391938235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5.3416</v>
      </c>
      <c r="E118" t="n">
        <v>18.72</v>
      </c>
      <c r="F118" t="n">
        <v>15.51</v>
      </c>
      <c r="G118" t="n">
        <v>132.98</v>
      </c>
      <c r="H118" t="n">
        <v>1.66</v>
      </c>
      <c r="I118" t="n">
        <v>7</v>
      </c>
      <c r="J118" t="n">
        <v>322.91</v>
      </c>
      <c r="K118" t="n">
        <v>59.89</v>
      </c>
      <c r="L118" t="n">
        <v>30</v>
      </c>
      <c r="M118" t="n">
        <v>5</v>
      </c>
      <c r="N118" t="n">
        <v>98.03</v>
      </c>
      <c r="O118" t="n">
        <v>40060.43</v>
      </c>
      <c r="P118" t="n">
        <v>245.85</v>
      </c>
      <c r="Q118" t="n">
        <v>467.07</v>
      </c>
      <c r="R118" t="n">
        <v>55.93</v>
      </c>
      <c r="S118" t="n">
        <v>39.61</v>
      </c>
      <c r="T118" t="n">
        <v>3223.13</v>
      </c>
      <c r="U118" t="n">
        <v>0.71</v>
      </c>
      <c r="V118" t="n">
        <v>0.75</v>
      </c>
      <c r="W118" t="n">
        <v>2.62</v>
      </c>
      <c r="X118" t="n">
        <v>0.18</v>
      </c>
      <c r="Y118" t="n">
        <v>1</v>
      </c>
      <c r="Z118" t="n">
        <v>10</v>
      </c>
      <c r="AA118" t="n">
        <v>185.6871034626708</v>
      </c>
      <c r="AB118" t="n">
        <v>254.0652868943568</v>
      </c>
      <c r="AC118" t="n">
        <v>229.8176524961031</v>
      </c>
      <c r="AD118" t="n">
        <v>185687.1034626708</v>
      </c>
      <c r="AE118" t="n">
        <v>254065.2868943568</v>
      </c>
      <c r="AF118" t="n">
        <v>3.865775534883647e-06</v>
      </c>
      <c r="AG118" t="n">
        <v>8</v>
      </c>
      <c r="AH118" t="n">
        <v>229817.6524961031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5.3444</v>
      </c>
      <c r="E119" t="n">
        <v>18.71</v>
      </c>
      <c r="F119" t="n">
        <v>15.5</v>
      </c>
      <c r="G119" t="n">
        <v>132.89</v>
      </c>
      <c r="H119" t="n">
        <v>1.67</v>
      </c>
      <c r="I119" t="n">
        <v>7</v>
      </c>
      <c r="J119" t="n">
        <v>323.49</v>
      </c>
      <c r="K119" t="n">
        <v>59.89</v>
      </c>
      <c r="L119" t="n">
        <v>30.25</v>
      </c>
      <c r="M119" t="n">
        <v>5</v>
      </c>
      <c r="N119" t="n">
        <v>98.34999999999999</v>
      </c>
      <c r="O119" t="n">
        <v>40131.01</v>
      </c>
      <c r="P119" t="n">
        <v>245.59</v>
      </c>
      <c r="Q119" t="n">
        <v>467.11</v>
      </c>
      <c r="R119" t="n">
        <v>55.51</v>
      </c>
      <c r="S119" t="n">
        <v>39.61</v>
      </c>
      <c r="T119" t="n">
        <v>3009.72</v>
      </c>
      <c r="U119" t="n">
        <v>0.71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185.4991628751047</v>
      </c>
      <c r="AB119" t="n">
        <v>253.8081382910955</v>
      </c>
      <c r="AC119" t="n">
        <v>229.5850457946266</v>
      </c>
      <c r="AD119" t="n">
        <v>185499.1628751047</v>
      </c>
      <c r="AE119" t="n">
        <v>253808.1382910955</v>
      </c>
      <c r="AF119" t="n">
        <v>3.867801926133024e-06</v>
      </c>
      <c r="AG119" t="n">
        <v>8</v>
      </c>
      <c r="AH119" t="n">
        <v>229585.0457946266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5.3414</v>
      </c>
      <c r="E120" t="n">
        <v>18.72</v>
      </c>
      <c r="F120" t="n">
        <v>15.51</v>
      </c>
      <c r="G120" t="n">
        <v>132.98</v>
      </c>
      <c r="H120" t="n">
        <v>1.68</v>
      </c>
      <c r="I120" t="n">
        <v>7</v>
      </c>
      <c r="J120" t="n">
        <v>324.06</v>
      </c>
      <c r="K120" t="n">
        <v>59.89</v>
      </c>
      <c r="L120" t="n">
        <v>30.5</v>
      </c>
      <c r="M120" t="n">
        <v>5</v>
      </c>
      <c r="N120" t="n">
        <v>98.67</v>
      </c>
      <c r="O120" t="n">
        <v>40201.62</v>
      </c>
      <c r="P120" t="n">
        <v>246.21</v>
      </c>
      <c r="Q120" t="n">
        <v>467.07</v>
      </c>
      <c r="R120" t="n">
        <v>55.9</v>
      </c>
      <c r="S120" t="n">
        <v>39.61</v>
      </c>
      <c r="T120" t="n">
        <v>3206.98</v>
      </c>
      <c r="U120" t="n">
        <v>0.71</v>
      </c>
      <c r="V120" t="n">
        <v>0.75</v>
      </c>
      <c r="W120" t="n">
        <v>2.62</v>
      </c>
      <c r="X120" t="n">
        <v>0.18</v>
      </c>
      <c r="Y120" t="n">
        <v>1</v>
      </c>
      <c r="Z120" t="n">
        <v>10</v>
      </c>
      <c r="AA120" t="n">
        <v>185.8546669520901</v>
      </c>
      <c r="AB120" t="n">
        <v>254.2945546529597</v>
      </c>
      <c r="AC120" t="n">
        <v>230.0250392616043</v>
      </c>
      <c r="AD120" t="n">
        <v>185854.6669520901</v>
      </c>
      <c r="AE120" t="n">
        <v>254294.5546529597</v>
      </c>
      <c r="AF120" t="n">
        <v>3.865630792651549e-06</v>
      </c>
      <c r="AG120" t="n">
        <v>8</v>
      </c>
      <c r="AH120" t="n">
        <v>230025.0392616043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5.3424</v>
      </c>
      <c r="E121" t="n">
        <v>18.72</v>
      </c>
      <c r="F121" t="n">
        <v>15.51</v>
      </c>
      <c r="G121" t="n">
        <v>132.95</v>
      </c>
      <c r="H121" t="n">
        <v>1.69</v>
      </c>
      <c r="I121" t="n">
        <v>7</v>
      </c>
      <c r="J121" t="n">
        <v>324.63</v>
      </c>
      <c r="K121" t="n">
        <v>59.89</v>
      </c>
      <c r="L121" t="n">
        <v>30.75</v>
      </c>
      <c r="M121" t="n">
        <v>5</v>
      </c>
      <c r="N121" t="n">
        <v>99</v>
      </c>
      <c r="O121" t="n">
        <v>40272.38</v>
      </c>
      <c r="P121" t="n">
        <v>246.68</v>
      </c>
      <c r="Q121" t="n">
        <v>467.07</v>
      </c>
      <c r="R121" t="n">
        <v>55.83</v>
      </c>
      <c r="S121" t="n">
        <v>39.61</v>
      </c>
      <c r="T121" t="n">
        <v>3170.9</v>
      </c>
      <c r="U121" t="n">
        <v>0.71</v>
      </c>
      <c r="V121" t="n">
        <v>0.75</v>
      </c>
      <c r="W121" t="n">
        <v>2.62</v>
      </c>
      <c r="X121" t="n">
        <v>0.18</v>
      </c>
      <c r="Y121" t="n">
        <v>1</v>
      </c>
      <c r="Z121" t="n">
        <v>10</v>
      </c>
      <c r="AA121" t="n">
        <v>186.0446650534277</v>
      </c>
      <c r="AB121" t="n">
        <v>254.5545184373343</v>
      </c>
      <c r="AC121" t="n">
        <v>230.2601924672597</v>
      </c>
      <c r="AD121" t="n">
        <v>186044.6650534277</v>
      </c>
      <c r="AE121" t="n">
        <v>254554.5184373343</v>
      </c>
      <c r="AF121" t="n">
        <v>3.86635450381204e-06</v>
      </c>
      <c r="AG121" t="n">
        <v>8</v>
      </c>
      <c r="AH121" t="n">
        <v>230260.1924672597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5.3443</v>
      </c>
      <c r="E122" t="n">
        <v>18.71</v>
      </c>
      <c r="F122" t="n">
        <v>15.5</v>
      </c>
      <c r="G122" t="n">
        <v>132.9</v>
      </c>
      <c r="H122" t="n">
        <v>1.7</v>
      </c>
      <c r="I122" t="n">
        <v>7</v>
      </c>
      <c r="J122" t="n">
        <v>325.21</v>
      </c>
      <c r="K122" t="n">
        <v>59.89</v>
      </c>
      <c r="L122" t="n">
        <v>31</v>
      </c>
      <c r="M122" t="n">
        <v>5</v>
      </c>
      <c r="N122" t="n">
        <v>99.31999999999999</v>
      </c>
      <c r="O122" t="n">
        <v>40343.29</v>
      </c>
      <c r="P122" t="n">
        <v>246.52</v>
      </c>
      <c r="Q122" t="n">
        <v>467.07</v>
      </c>
      <c r="R122" t="n">
        <v>55.57</v>
      </c>
      <c r="S122" t="n">
        <v>39.61</v>
      </c>
      <c r="T122" t="n">
        <v>3039.12</v>
      </c>
      <c r="U122" t="n">
        <v>0.71</v>
      </c>
      <c r="V122" t="n">
        <v>0.75</v>
      </c>
      <c r="W122" t="n">
        <v>2.62</v>
      </c>
      <c r="X122" t="n">
        <v>0.17</v>
      </c>
      <c r="Y122" t="n">
        <v>1</v>
      </c>
      <c r="Z122" t="n">
        <v>10</v>
      </c>
      <c r="AA122" t="n">
        <v>185.9223201091896</v>
      </c>
      <c r="AB122" t="n">
        <v>254.3871206871498</v>
      </c>
      <c r="AC122" t="n">
        <v>230.1087709234085</v>
      </c>
      <c r="AD122" t="n">
        <v>185922.3201091896</v>
      </c>
      <c r="AE122" t="n">
        <v>254387.1206871498</v>
      </c>
      <c r="AF122" t="n">
        <v>3.867729555016975e-06</v>
      </c>
      <c r="AG122" t="n">
        <v>8</v>
      </c>
      <c r="AH122" t="n">
        <v>230108.7709234085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5.3438</v>
      </c>
      <c r="E123" t="n">
        <v>18.71</v>
      </c>
      <c r="F123" t="n">
        <v>15.51</v>
      </c>
      <c r="G123" t="n">
        <v>132.91</v>
      </c>
      <c r="H123" t="n">
        <v>1.71</v>
      </c>
      <c r="I123" t="n">
        <v>7</v>
      </c>
      <c r="J123" t="n">
        <v>325.78</v>
      </c>
      <c r="K123" t="n">
        <v>59.89</v>
      </c>
      <c r="L123" t="n">
        <v>31.25</v>
      </c>
      <c r="M123" t="n">
        <v>5</v>
      </c>
      <c r="N123" t="n">
        <v>99.65000000000001</v>
      </c>
      <c r="O123" t="n">
        <v>40414.36</v>
      </c>
      <c r="P123" t="n">
        <v>246.61</v>
      </c>
      <c r="Q123" t="n">
        <v>467.07</v>
      </c>
      <c r="R123" t="n">
        <v>55.62</v>
      </c>
      <c r="S123" t="n">
        <v>39.61</v>
      </c>
      <c r="T123" t="n">
        <v>3064.24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185.9810440860329</v>
      </c>
      <c r="AB123" t="n">
        <v>254.4674694229858</v>
      </c>
      <c r="AC123" t="n">
        <v>230.1814512886666</v>
      </c>
      <c r="AD123" t="n">
        <v>185981.0440860329</v>
      </c>
      <c r="AE123" t="n">
        <v>254467.4694229858</v>
      </c>
      <c r="AF123" t="n">
        <v>3.867367699436729e-06</v>
      </c>
      <c r="AG123" t="n">
        <v>8</v>
      </c>
      <c r="AH123" t="n">
        <v>230181.4512886666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5.3418</v>
      </c>
      <c r="E124" t="n">
        <v>18.72</v>
      </c>
      <c r="F124" t="n">
        <v>15.51</v>
      </c>
      <c r="G124" t="n">
        <v>132.97</v>
      </c>
      <c r="H124" t="n">
        <v>1.72</v>
      </c>
      <c r="I124" t="n">
        <v>7</v>
      </c>
      <c r="J124" t="n">
        <v>326.36</v>
      </c>
      <c r="K124" t="n">
        <v>59.89</v>
      </c>
      <c r="L124" t="n">
        <v>31.5</v>
      </c>
      <c r="M124" t="n">
        <v>5</v>
      </c>
      <c r="N124" t="n">
        <v>99.97</v>
      </c>
      <c r="O124" t="n">
        <v>40485.58</v>
      </c>
      <c r="P124" t="n">
        <v>246.34</v>
      </c>
      <c r="Q124" t="n">
        <v>467.07</v>
      </c>
      <c r="R124" t="n">
        <v>55.84</v>
      </c>
      <c r="S124" t="n">
        <v>39.61</v>
      </c>
      <c r="T124" t="n">
        <v>3174.52</v>
      </c>
      <c r="U124" t="n">
        <v>0.71</v>
      </c>
      <c r="V124" t="n">
        <v>0.75</v>
      </c>
      <c r="W124" t="n">
        <v>2.62</v>
      </c>
      <c r="X124" t="n">
        <v>0.18</v>
      </c>
      <c r="Y124" t="n">
        <v>1</v>
      </c>
      <c r="Z124" t="n">
        <v>10</v>
      </c>
      <c r="AA124" t="n">
        <v>185.9044136187604</v>
      </c>
      <c r="AB124" t="n">
        <v>254.362620236966</v>
      </c>
      <c r="AC124" t="n">
        <v>230.0866087618037</v>
      </c>
      <c r="AD124" t="n">
        <v>185904.4136187604</v>
      </c>
      <c r="AE124" t="n">
        <v>254362.620236966</v>
      </c>
      <c r="AF124" t="n">
        <v>3.865920277115745e-06</v>
      </c>
      <c r="AG124" t="n">
        <v>8</v>
      </c>
      <c r="AH124" t="n">
        <v>230086.6087618037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5.3451</v>
      </c>
      <c r="E125" t="n">
        <v>18.71</v>
      </c>
      <c r="F125" t="n">
        <v>15.5</v>
      </c>
      <c r="G125" t="n">
        <v>132.87</v>
      </c>
      <c r="H125" t="n">
        <v>1.73</v>
      </c>
      <c r="I125" t="n">
        <v>7</v>
      </c>
      <c r="J125" t="n">
        <v>326.94</v>
      </c>
      <c r="K125" t="n">
        <v>59.89</v>
      </c>
      <c r="L125" t="n">
        <v>31.75</v>
      </c>
      <c r="M125" t="n">
        <v>5</v>
      </c>
      <c r="N125" t="n">
        <v>100.3</v>
      </c>
      <c r="O125" t="n">
        <v>40556.96</v>
      </c>
      <c r="P125" t="n">
        <v>245.75</v>
      </c>
      <c r="Q125" t="n">
        <v>467.07</v>
      </c>
      <c r="R125" t="n">
        <v>55.44</v>
      </c>
      <c r="S125" t="n">
        <v>39.61</v>
      </c>
      <c r="T125" t="n">
        <v>2977.73</v>
      </c>
      <c r="U125" t="n">
        <v>0.71</v>
      </c>
      <c r="V125" t="n">
        <v>0.75</v>
      </c>
      <c r="W125" t="n">
        <v>2.62</v>
      </c>
      <c r="X125" t="n">
        <v>0.17</v>
      </c>
      <c r="Y125" t="n">
        <v>1</v>
      </c>
      <c r="Z125" t="n">
        <v>10</v>
      </c>
      <c r="AA125" t="n">
        <v>185.5556687211841</v>
      </c>
      <c r="AB125" t="n">
        <v>253.8854520825633</v>
      </c>
      <c r="AC125" t="n">
        <v>229.6549808663474</v>
      </c>
      <c r="AD125" t="n">
        <v>185555.6687211841</v>
      </c>
      <c r="AE125" t="n">
        <v>253885.4520825633</v>
      </c>
      <c r="AF125" t="n">
        <v>3.868308523945369e-06</v>
      </c>
      <c r="AG125" t="n">
        <v>8</v>
      </c>
      <c r="AH125" t="n">
        <v>229654.9808663474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5.3458</v>
      </c>
      <c r="E126" t="n">
        <v>18.71</v>
      </c>
      <c r="F126" t="n">
        <v>15.5</v>
      </c>
      <c r="G126" t="n">
        <v>132.85</v>
      </c>
      <c r="H126" t="n">
        <v>1.74</v>
      </c>
      <c r="I126" t="n">
        <v>7</v>
      </c>
      <c r="J126" t="n">
        <v>327.52</v>
      </c>
      <c r="K126" t="n">
        <v>59.89</v>
      </c>
      <c r="L126" t="n">
        <v>32</v>
      </c>
      <c r="M126" t="n">
        <v>5</v>
      </c>
      <c r="N126" t="n">
        <v>100.63</v>
      </c>
      <c r="O126" t="n">
        <v>40628.49</v>
      </c>
      <c r="P126" t="n">
        <v>245.52</v>
      </c>
      <c r="Q126" t="n">
        <v>467.07</v>
      </c>
      <c r="R126" t="n">
        <v>55.35</v>
      </c>
      <c r="S126" t="n">
        <v>39.61</v>
      </c>
      <c r="T126" t="n">
        <v>2932.58</v>
      </c>
      <c r="U126" t="n">
        <v>0.72</v>
      </c>
      <c r="V126" t="n">
        <v>0.75</v>
      </c>
      <c r="W126" t="n">
        <v>2.62</v>
      </c>
      <c r="X126" t="n">
        <v>0.17</v>
      </c>
      <c r="Y126" t="n">
        <v>1</v>
      </c>
      <c r="Z126" t="n">
        <v>10</v>
      </c>
      <c r="AA126" t="n">
        <v>185.4357085703207</v>
      </c>
      <c r="AB126" t="n">
        <v>253.7213173118837</v>
      </c>
      <c r="AC126" t="n">
        <v>229.5065108878167</v>
      </c>
      <c r="AD126" t="n">
        <v>185435.7085703207</v>
      </c>
      <c r="AE126" t="n">
        <v>253721.3173118837</v>
      </c>
      <c r="AF126" t="n">
        <v>3.868815121757713e-06</v>
      </c>
      <c r="AG126" t="n">
        <v>8</v>
      </c>
      <c r="AH126" t="n">
        <v>229506.5108878168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5.3468</v>
      </c>
      <c r="E127" t="n">
        <v>18.7</v>
      </c>
      <c r="F127" t="n">
        <v>15.5</v>
      </c>
      <c r="G127" t="n">
        <v>132.82</v>
      </c>
      <c r="H127" t="n">
        <v>1.75</v>
      </c>
      <c r="I127" t="n">
        <v>7</v>
      </c>
      <c r="J127" t="n">
        <v>328.1</v>
      </c>
      <c r="K127" t="n">
        <v>59.89</v>
      </c>
      <c r="L127" t="n">
        <v>32.25</v>
      </c>
      <c r="M127" t="n">
        <v>5</v>
      </c>
      <c r="N127" t="n">
        <v>100.96</v>
      </c>
      <c r="O127" t="n">
        <v>40700.18</v>
      </c>
      <c r="P127" t="n">
        <v>245.59</v>
      </c>
      <c r="Q127" t="n">
        <v>467.07</v>
      </c>
      <c r="R127" t="n">
        <v>55.3</v>
      </c>
      <c r="S127" t="n">
        <v>39.61</v>
      </c>
      <c r="T127" t="n">
        <v>2906.56</v>
      </c>
      <c r="U127" t="n">
        <v>0.72</v>
      </c>
      <c r="V127" t="n">
        <v>0.75</v>
      </c>
      <c r="W127" t="n">
        <v>2.62</v>
      </c>
      <c r="X127" t="n">
        <v>0.16</v>
      </c>
      <c r="Y127" t="n">
        <v>1</v>
      </c>
      <c r="Z127" t="n">
        <v>10</v>
      </c>
      <c r="AA127" t="n">
        <v>185.4446869338606</v>
      </c>
      <c r="AB127" t="n">
        <v>253.7336019049764</v>
      </c>
      <c r="AC127" t="n">
        <v>229.5176230565862</v>
      </c>
      <c r="AD127" t="n">
        <v>185444.6869338606</v>
      </c>
      <c r="AE127" t="n">
        <v>253733.6019049764</v>
      </c>
      <c r="AF127" t="n">
        <v>3.869538832918204e-06</v>
      </c>
      <c r="AG127" t="n">
        <v>8</v>
      </c>
      <c r="AH127" t="n">
        <v>229517.6230565862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5.3452</v>
      </c>
      <c r="E128" t="n">
        <v>18.71</v>
      </c>
      <c r="F128" t="n">
        <v>15.5</v>
      </c>
      <c r="G128" t="n">
        <v>132.87</v>
      </c>
      <c r="H128" t="n">
        <v>1.76</v>
      </c>
      <c r="I128" t="n">
        <v>7</v>
      </c>
      <c r="J128" t="n">
        <v>328.68</v>
      </c>
      <c r="K128" t="n">
        <v>59.89</v>
      </c>
      <c r="L128" t="n">
        <v>32.5</v>
      </c>
      <c r="M128" t="n">
        <v>5</v>
      </c>
      <c r="N128" t="n">
        <v>101.3</v>
      </c>
      <c r="O128" t="n">
        <v>40772.03</v>
      </c>
      <c r="P128" t="n">
        <v>245.56</v>
      </c>
      <c r="Q128" t="n">
        <v>467.07</v>
      </c>
      <c r="R128" t="n">
        <v>55.41</v>
      </c>
      <c r="S128" t="n">
        <v>39.61</v>
      </c>
      <c r="T128" t="n">
        <v>2959.37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185.4674240997971</v>
      </c>
      <c r="AB128" t="n">
        <v>253.7647118985037</v>
      </c>
      <c r="AC128" t="n">
        <v>229.5457639559945</v>
      </c>
      <c r="AD128" t="n">
        <v>185467.4240997971</v>
      </c>
      <c r="AE128" t="n">
        <v>253764.7118985037</v>
      </c>
      <c r="AF128" t="n">
        <v>3.868380895061417e-06</v>
      </c>
      <c r="AG128" t="n">
        <v>8</v>
      </c>
      <c r="AH128" t="n">
        <v>229545.7639559945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5.3455</v>
      </c>
      <c r="E129" t="n">
        <v>18.71</v>
      </c>
      <c r="F129" t="n">
        <v>15.5</v>
      </c>
      <c r="G129" t="n">
        <v>132.86</v>
      </c>
      <c r="H129" t="n">
        <v>1.77</v>
      </c>
      <c r="I129" t="n">
        <v>7</v>
      </c>
      <c r="J129" t="n">
        <v>329.27</v>
      </c>
      <c r="K129" t="n">
        <v>59.89</v>
      </c>
      <c r="L129" t="n">
        <v>32.75</v>
      </c>
      <c r="M129" t="n">
        <v>5</v>
      </c>
      <c r="N129" t="n">
        <v>101.63</v>
      </c>
      <c r="O129" t="n">
        <v>40844.03</v>
      </c>
      <c r="P129" t="n">
        <v>245.18</v>
      </c>
      <c r="Q129" t="n">
        <v>467.07</v>
      </c>
      <c r="R129" t="n">
        <v>55.34</v>
      </c>
      <c r="S129" t="n">
        <v>39.61</v>
      </c>
      <c r="T129" t="n">
        <v>2926.77</v>
      </c>
      <c r="U129" t="n">
        <v>0.72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185.2886782744391</v>
      </c>
      <c r="AB129" t="n">
        <v>253.5201439745398</v>
      </c>
      <c r="AC129" t="n">
        <v>229.3245372514404</v>
      </c>
      <c r="AD129" t="n">
        <v>185288.6782744392</v>
      </c>
      <c r="AE129" t="n">
        <v>253520.1439745398</v>
      </c>
      <c r="AF129" t="n">
        <v>3.868598008409565e-06</v>
      </c>
      <c r="AG129" t="n">
        <v>8</v>
      </c>
      <c r="AH129" t="n">
        <v>229324.5372514404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5.3467</v>
      </c>
      <c r="E130" t="n">
        <v>18.7</v>
      </c>
      <c r="F130" t="n">
        <v>15.5</v>
      </c>
      <c r="G130" t="n">
        <v>132.82</v>
      </c>
      <c r="H130" t="n">
        <v>1.78</v>
      </c>
      <c r="I130" t="n">
        <v>7</v>
      </c>
      <c r="J130" t="n">
        <v>329.85</v>
      </c>
      <c r="K130" t="n">
        <v>59.89</v>
      </c>
      <c r="L130" t="n">
        <v>33</v>
      </c>
      <c r="M130" t="n">
        <v>5</v>
      </c>
      <c r="N130" t="n">
        <v>101.97</v>
      </c>
      <c r="O130" t="n">
        <v>40916.2</v>
      </c>
      <c r="P130" t="n">
        <v>244.99</v>
      </c>
      <c r="Q130" t="n">
        <v>467.11</v>
      </c>
      <c r="R130" t="n">
        <v>55.18</v>
      </c>
      <c r="S130" t="n">
        <v>39.61</v>
      </c>
      <c r="T130" t="n">
        <v>2843.69</v>
      </c>
      <c r="U130" t="n">
        <v>0.72</v>
      </c>
      <c r="V130" t="n">
        <v>0.75</v>
      </c>
      <c r="W130" t="n">
        <v>2.62</v>
      </c>
      <c r="X130" t="n">
        <v>0.16</v>
      </c>
      <c r="Y130" t="n">
        <v>1</v>
      </c>
      <c r="Z130" t="n">
        <v>10</v>
      </c>
      <c r="AA130" t="n">
        <v>185.1755381005604</v>
      </c>
      <c r="AB130" t="n">
        <v>253.3653405972468</v>
      </c>
      <c r="AC130" t="n">
        <v>229.1845080912082</v>
      </c>
      <c r="AD130" t="n">
        <v>185175.5381005604</v>
      </c>
      <c r="AE130" t="n">
        <v>253365.3405972467</v>
      </c>
      <c r="AF130" t="n">
        <v>3.869466461802156e-06</v>
      </c>
      <c r="AG130" t="n">
        <v>8</v>
      </c>
      <c r="AH130" t="n">
        <v>229184.5080912082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5.347</v>
      </c>
      <c r="E131" t="n">
        <v>18.7</v>
      </c>
      <c r="F131" t="n">
        <v>15.49</v>
      </c>
      <c r="G131" t="n">
        <v>132.81</v>
      </c>
      <c r="H131" t="n">
        <v>1.79</v>
      </c>
      <c r="I131" t="n">
        <v>7</v>
      </c>
      <c r="J131" t="n">
        <v>330.44</v>
      </c>
      <c r="K131" t="n">
        <v>59.89</v>
      </c>
      <c r="L131" t="n">
        <v>33.25</v>
      </c>
      <c r="M131" t="n">
        <v>5</v>
      </c>
      <c r="N131" t="n">
        <v>102.3</v>
      </c>
      <c r="O131" t="n">
        <v>40988.53</v>
      </c>
      <c r="P131" t="n">
        <v>244.8</v>
      </c>
      <c r="Q131" t="n">
        <v>467.07</v>
      </c>
      <c r="R131" t="n">
        <v>55.16</v>
      </c>
      <c r="S131" t="n">
        <v>39.61</v>
      </c>
      <c r="T131" t="n">
        <v>2836.76</v>
      </c>
      <c r="U131" t="n">
        <v>0.72</v>
      </c>
      <c r="V131" t="n">
        <v>0.75</v>
      </c>
      <c r="W131" t="n">
        <v>2.62</v>
      </c>
      <c r="X131" t="n">
        <v>0.16</v>
      </c>
      <c r="Y131" t="n">
        <v>1</v>
      </c>
      <c r="Z131" t="n">
        <v>10</v>
      </c>
      <c r="AA131" t="n">
        <v>185.0762127437153</v>
      </c>
      <c r="AB131" t="n">
        <v>253.2294392620859</v>
      </c>
      <c r="AC131" t="n">
        <v>229.0615769887363</v>
      </c>
      <c r="AD131" t="n">
        <v>185076.2127437153</v>
      </c>
      <c r="AE131" t="n">
        <v>253229.4392620859</v>
      </c>
      <c r="AF131" t="n">
        <v>3.869683575150303e-06</v>
      </c>
      <c r="AG131" t="n">
        <v>8</v>
      </c>
      <c r="AH131" t="n">
        <v>229061.5769887363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5.3447</v>
      </c>
      <c r="E132" t="n">
        <v>18.71</v>
      </c>
      <c r="F132" t="n">
        <v>15.5</v>
      </c>
      <c r="G132" t="n">
        <v>132.88</v>
      </c>
      <c r="H132" t="n">
        <v>1.8</v>
      </c>
      <c r="I132" t="n">
        <v>7</v>
      </c>
      <c r="J132" t="n">
        <v>331.03</v>
      </c>
      <c r="K132" t="n">
        <v>59.89</v>
      </c>
      <c r="L132" t="n">
        <v>33.5</v>
      </c>
      <c r="M132" t="n">
        <v>5</v>
      </c>
      <c r="N132" t="n">
        <v>102.64</v>
      </c>
      <c r="O132" t="n">
        <v>41061.02</v>
      </c>
      <c r="P132" t="n">
        <v>244.63</v>
      </c>
      <c r="Q132" t="n">
        <v>467.07</v>
      </c>
      <c r="R132" t="n">
        <v>55.34</v>
      </c>
      <c r="S132" t="n">
        <v>39.61</v>
      </c>
      <c r="T132" t="n">
        <v>2924.91</v>
      </c>
      <c r="U132" t="n">
        <v>0.72</v>
      </c>
      <c r="V132" t="n">
        <v>0.75</v>
      </c>
      <c r="W132" t="n">
        <v>2.62</v>
      </c>
      <c r="X132" t="n">
        <v>0.17</v>
      </c>
      <c r="Y132" t="n">
        <v>1</v>
      </c>
      <c r="Z132" t="n">
        <v>10</v>
      </c>
      <c r="AA132" t="n">
        <v>185.0579199022095</v>
      </c>
      <c r="AB132" t="n">
        <v>253.2044101893145</v>
      </c>
      <c r="AC132" t="n">
        <v>229.0389366555417</v>
      </c>
      <c r="AD132" t="n">
        <v>185057.9199022095</v>
      </c>
      <c r="AE132" t="n">
        <v>253204.4101893145</v>
      </c>
      <c r="AF132" t="n">
        <v>3.868019039481171e-06</v>
      </c>
      <c r="AG132" t="n">
        <v>8</v>
      </c>
      <c r="AH132" t="n">
        <v>229038.9366555417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5.3447</v>
      </c>
      <c r="E133" t="n">
        <v>18.71</v>
      </c>
      <c r="F133" t="n">
        <v>15.5</v>
      </c>
      <c r="G133" t="n">
        <v>132.88</v>
      </c>
      <c r="H133" t="n">
        <v>1.81</v>
      </c>
      <c r="I133" t="n">
        <v>7</v>
      </c>
      <c r="J133" t="n">
        <v>331.62</v>
      </c>
      <c r="K133" t="n">
        <v>59.89</v>
      </c>
      <c r="L133" t="n">
        <v>33.75</v>
      </c>
      <c r="M133" t="n">
        <v>5</v>
      </c>
      <c r="N133" t="n">
        <v>102.98</v>
      </c>
      <c r="O133" t="n">
        <v>41133.67</v>
      </c>
      <c r="P133" t="n">
        <v>244.43</v>
      </c>
      <c r="Q133" t="n">
        <v>467.07</v>
      </c>
      <c r="R133" t="n">
        <v>55.47</v>
      </c>
      <c r="S133" t="n">
        <v>39.61</v>
      </c>
      <c r="T133" t="n">
        <v>2988.76</v>
      </c>
      <c r="U133" t="n">
        <v>0.71</v>
      </c>
      <c r="V133" t="n">
        <v>0.75</v>
      </c>
      <c r="W133" t="n">
        <v>2.62</v>
      </c>
      <c r="X133" t="n">
        <v>0.17</v>
      </c>
      <c r="Y133" t="n">
        <v>1</v>
      </c>
      <c r="Z133" t="n">
        <v>10</v>
      </c>
      <c r="AA133" t="n">
        <v>184.9674134845629</v>
      </c>
      <c r="AB133" t="n">
        <v>253.0805753158291</v>
      </c>
      <c r="AC133" t="n">
        <v>228.9269204085784</v>
      </c>
      <c r="AD133" t="n">
        <v>184967.4134845629</v>
      </c>
      <c r="AE133" t="n">
        <v>253080.5753158291</v>
      </c>
      <c r="AF133" t="n">
        <v>3.868019039481171e-06</v>
      </c>
      <c r="AG133" t="n">
        <v>8</v>
      </c>
      <c r="AH133" t="n">
        <v>228926.9204085784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5.3431</v>
      </c>
      <c r="E134" t="n">
        <v>18.72</v>
      </c>
      <c r="F134" t="n">
        <v>15.51</v>
      </c>
      <c r="G134" t="n">
        <v>132.93</v>
      </c>
      <c r="H134" t="n">
        <v>1.82</v>
      </c>
      <c r="I134" t="n">
        <v>7</v>
      </c>
      <c r="J134" t="n">
        <v>332.21</v>
      </c>
      <c r="K134" t="n">
        <v>59.89</v>
      </c>
      <c r="L134" t="n">
        <v>34</v>
      </c>
      <c r="M134" t="n">
        <v>5</v>
      </c>
      <c r="N134" t="n">
        <v>103.32</v>
      </c>
      <c r="O134" t="n">
        <v>41206.49</v>
      </c>
      <c r="P134" t="n">
        <v>244.35</v>
      </c>
      <c r="Q134" t="n">
        <v>467.07</v>
      </c>
      <c r="R134" t="n">
        <v>55.63</v>
      </c>
      <c r="S134" t="n">
        <v>39.61</v>
      </c>
      <c r="T134" t="n">
        <v>3070.57</v>
      </c>
      <c r="U134" t="n">
        <v>0.71</v>
      </c>
      <c r="V134" t="n">
        <v>0.75</v>
      </c>
      <c r="W134" t="n">
        <v>2.62</v>
      </c>
      <c r="X134" t="n">
        <v>0.18</v>
      </c>
      <c r="Y134" t="n">
        <v>1</v>
      </c>
      <c r="Z134" t="n">
        <v>10</v>
      </c>
      <c r="AA134" t="n">
        <v>184.973978260914</v>
      </c>
      <c r="AB134" t="n">
        <v>253.0895575324502</v>
      </c>
      <c r="AC134" t="n">
        <v>228.9350453750518</v>
      </c>
      <c r="AD134" t="n">
        <v>184973.978260914</v>
      </c>
      <c r="AE134" t="n">
        <v>253089.5575324502</v>
      </c>
      <c r="AF134" t="n">
        <v>3.866861101624384e-06</v>
      </c>
      <c r="AG134" t="n">
        <v>8</v>
      </c>
      <c r="AH134" t="n">
        <v>228935.0453750518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5.3455</v>
      </c>
      <c r="E135" t="n">
        <v>18.71</v>
      </c>
      <c r="F135" t="n">
        <v>15.5</v>
      </c>
      <c r="G135" t="n">
        <v>132.86</v>
      </c>
      <c r="H135" t="n">
        <v>1.83</v>
      </c>
      <c r="I135" t="n">
        <v>7</v>
      </c>
      <c r="J135" t="n">
        <v>332.8</v>
      </c>
      <c r="K135" t="n">
        <v>59.89</v>
      </c>
      <c r="L135" t="n">
        <v>34.25</v>
      </c>
      <c r="M135" t="n">
        <v>5</v>
      </c>
      <c r="N135" t="n">
        <v>103.66</v>
      </c>
      <c r="O135" t="n">
        <v>41279.48</v>
      </c>
      <c r="P135" t="n">
        <v>244.02</v>
      </c>
      <c r="Q135" t="n">
        <v>467.07</v>
      </c>
      <c r="R135" t="n">
        <v>55.38</v>
      </c>
      <c r="S135" t="n">
        <v>39.61</v>
      </c>
      <c r="T135" t="n">
        <v>2947.02</v>
      </c>
      <c r="U135" t="n">
        <v>0.72</v>
      </c>
      <c r="V135" t="n">
        <v>0.75</v>
      </c>
      <c r="W135" t="n">
        <v>2.62</v>
      </c>
      <c r="X135" t="n">
        <v>0.17</v>
      </c>
      <c r="Y135" t="n">
        <v>1</v>
      </c>
      <c r="Z135" t="n">
        <v>10</v>
      </c>
      <c r="AA135" t="n">
        <v>184.7638196134536</v>
      </c>
      <c r="AB135" t="n">
        <v>252.8020091994497</v>
      </c>
      <c r="AC135" t="n">
        <v>228.6749402513762</v>
      </c>
      <c r="AD135" t="n">
        <v>184763.8196134536</v>
      </c>
      <c r="AE135" t="n">
        <v>252802.0091994497</v>
      </c>
      <c r="AF135" t="n">
        <v>3.868598008409565e-06</v>
      </c>
      <c r="AG135" t="n">
        <v>8</v>
      </c>
      <c r="AH135" t="n">
        <v>228674.9402513762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5.3449</v>
      </c>
      <c r="E136" t="n">
        <v>18.71</v>
      </c>
      <c r="F136" t="n">
        <v>15.5</v>
      </c>
      <c r="G136" t="n">
        <v>132.88</v>
      </c>
      <c r="H136" t="n">
        <v>1.84</v>
      </c>
      <c r="I136" t="n">
        <v>7</v>
      </c>
      <c r="J136" t="n">
        <v>333.39</v>
      </c>
      <c r="K136" t="n">
        <v>59.89</v>
      </c>
      <c r="L136" t="n">
        <v>34.5</v>
      </c>
      <c r="M136" t="n">
        <v>5</v>
      </c>
      <c r="N136" t="n">
        <v>104.01</v>
      </c>
      <c r="O136" t="n">
        <v>41352.63</v>
      </c>
      <c r="P136" t="n">
        <v>243.57</v>
      </c>
      <c r="Q136" t="n">
        <v>467.07</v>
      </c>
      <c r="R136" t="n">
        <v>55.49</v>
      </c>
      <c r="S136" t="n">
        <v>39.61</v>
      </c>
      <c r="T136" t="n">
        <v>3000.21</v>
      </c>
      <c r="U136" t="n">
        <v>0.71</v>
      </c>
      <c r="V136" t="n">
        <v>0.75</v>
      </c>
      <c r="W136" t="n">
        <v>2.62</v>
      </c>
      <c r="X136" t="n">
        <v>0.17</v>
      </c>
      <c r="Y136" t="n">
        <v>1</v>
      </c>
      <c r="Z136" t="n">
        <v>10</v>
      </c>
      <c r="AA136" t="n">
        <v>184.5737290731838</v>
      </c>
      <c r="AB136" t="n">
        <v>252.5419189360501</v>
      </c>
      <c r="AC136" t="n">
        <v>228.4396726376763</v>
      </c>
      <c r="AD136" t="n">
        <v>184573.7290731838</v>
      </c>
      <c r="AE136" t="n">
        <v>252541.9189360501</v>
      </c>
      <c r="AF136" t="n">
        <v>3.86816378171327e-06</v>
      </c>
      <c r="AG136" t="n">
        <v>8</v>
      </c>
      <c r="AH136" t="n">
        <v>228439.6726376763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5.3675</v>
      </c>
      <c r="E137" t="n">
        <v>18.63</v>
      </c>
      <c r="F137" t="n">
        <v>15.47</v>
      </c>
      <c r="G137" t="n">
        <v>154.74</v>
      </c>
      <c r="H137" t="n">
        <v>1.85</v>
      </c>
      <c r="I137" t="n">
        <v>6</v>
      </c>
      <c r="J137" t="n">
        <v>333.99</v>
      </c>
      <c r="K137" t="n">
        <v>59.89</v>
      </c>
      <c r="L137" t="n">
        <v>34.75</v>
      </c>
      <c r="M137" t="n">
        <v>4</v>
      </c>
      <c r="N137" t="n">
        <v>104.35</v>
      </c>
      <c r="O137" t="n">
        <v>41426.07</v>
      </c>
      <c r="P137" t="n">
        <v>242.34</v>
      </c>
      <c r="Q137" t="n">
        <v>467.07</v>
      </c>
      <c r="R137" t="n">
        <v>54.46</v>
      </c>
      <c r="S137" t="n">
        <v>39.61</v>
      </c>
      <c r="T137" t="n">
        <v>2492.54</v>
      </c>
      <c r="U137" t="n">
        <v>0.73</v>
      </c>
      <c r="V137" t="n">
        <v>0.75</v>
      </c>
      <c r="W137" t="n">
        <v>2.62</v>
      </c>
      <c r="X137" t="n">
        <v>0.14</v>
      </c>
      <c r="Y137" t="n">
        <v>1</v>
      </c>
      <c r="Z137" t="n">
        <v>10</v>
      </c>
      <c r="AA137" t="n">
        <v>183.4926771217337</v>
      </c>
      <c r="AB137" t="n">
        <v>251.0627759634307</v>
      </c>
      <c r="AC137" t="n">
        <v>227.1016969943729</v>
      </c>
      <c r="AD137" t="n">
        <v>183492.6771217337</v>
      </c>
      <c r="AE137" t="n">
        <v>251062.7759634306</v>
      </c>
      <c r="AF137" t="n">
        <v>3.884519653940388e-06</v>
      </c>
      <c r="AG137" t="n">
        <v>8</v>
      </c>
      <c r="AH137" t="n">
        <v>227101.6969943729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5.3698</v>
      </c>
      <c r="E138" t="n">
        <v>18.62</v>
      </c>
      <c r="F138" t="n">
        <v>15.47</v>
      </c>
      <c r="G138" t="n">
        <v>154.66</v>
      </c>
      <c r="H138" t="n">
        <v>1.86</v>
      </c>
      <c r="I138" t="n">
        <v>6</v>
      </c>
      <c r="J138" t="n">
        <v>334.58</v>
      </c>
      <c r="K138" t="n">
        <v>59.89</v>
      </c>
      <c r="L138" t="n">
        <v>35</v>
      </c>
      <c r="M138" t="n">
        <v>4</v>
      </c>
      <c r="N138" t="n">
        <v>104.7</v>
      </c>
      <c r="O138" t="n">
        <v>41499.57</v>
      </c>
      <c r="P138" t="n">
        <v>242.42</v>
      </c>
      <c r="Q138" t="n">
        <v>467.07</v>
      </c>
      <c r="R138" t="n">
        <v>54.24</v>
      </c>
      <c r="S138" t="n">
        <v>39.61</v>
      </c>
      <c r="T138" t="n">
        <v>2381.31</v>
      </c>
      <c r="U138" t="n">
        <v>0.73</v>
      </c>
      <c r="V138" t="n">
        <v>0.75</v>
      </c>
      <c r="W138" t="n">
        <v>2.62</v>
      </c>
      <c r="X138" t="n">
        <v>0.13</v>
      </c>
      <c r="Y138" t="n">
        <v>1</v>
      </c>
      <c r="Z138" t="n">
        <v>10</v>
      </c>
      <c r="AA138" t="n">
        <v>183.4775873877629</v>
      </c>
      <c r="AB138" t="n">
        <v>251.0421295236997</v>
      </c>
      <c r="AC138" t="n">
        <v>227.0830210218726</v>
      </c>
      <c r="AD138" t="n">
        <v>183477.5873877629</v>
      </c>
      <c r="AE138" t="n">
        <v>251042.1295236998</v>
      </c>
      <c r="AF138" t="n">
        <v>3.886184189609518e-06</v>
      </c>
      <c r="AG138" t="n">
        <v>8</v>
      </c>
      <c r="AH138" t="n">
        <v>227083.0210218726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5.3692</v>
      </c>
      <c r="E139" t="n">
        <v>18.62</v>
      </c>
      <c r="F139" t="n">
        <v>15.47</v>
      </c>
      <c r="G139" t="n">
        <v>154.68</v>
      </c>
      <c r="H139" t="n">
        <v>1.87</v>
      </c>
      <c r="I139" t="n">
        <v>6</v>
      </c>
      <c r="J139" t="n">
        <v>335.18</v>
      </c>
      <c r="K139" t="n">
        <v>59.89</v>
      </c>
      <c r="L139" t="n">
        <v>35.25</v>
      </c>
      <c r="M139" t="n">
        <v>4</v>
      </c>
      <c r="N139" t="n">
        <v>105.04</v>
      </c>
      <c r="O139" t="n">
        <v>41573.23</v>
      </c>
      <c r="P139" t="n">
        <v>242.49</v>
      </c>
      <c r="Q139" t="n">
        <v>467.07</v>
      </c>
      <c r="R139" t="n">
        <v>54.35</v>
      </c>
      <c r="S139" t="n">
        <v>39.61</v>
      </c>
      <c r="T139" t="n">
        <v>2438.07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183.522456348317</v>
      </c>
      <c r="AB139" t="n">
        <v>251.1035212150088</v>
      </c>
      <c r="AC139" t="n">
        <v>227.1385535763268</v>
      </c>
      <c r="AD139" t="n">
        <v>183522.456348317</v>
      </c>
      <c r="AE139" t="n">
        <v>251103.5212150087</v>
      </c>
      <c r="AF139" t="n">
        <v>3.885749962913224e-06</v>
      </c>
      <c r="AG139" t="n">
        <v>8</v>
      </c>
      <c r="AH139" t="n">
        <v>227138.5535763268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5.3686</v>
      </c>
      <c r="E140" t="n">
        <v>18.63</v>
      </c>
      <c r="F140" t="n">
        <v>15.47</v>
      </c>
      <c r="G140" t="n">
        <v>154.7</v>
      </c>
      <c r="H140" t="n">
        <v>1.88</v>
      </c>
      <c r="I140" t="n">
        <v>6</v>
      </c>
      <c r="J140" t="n">
        <v>335.78</v>
      </c>
      <c r="K140" t="n">
        <v>59.89</v>
      </c>
      <c r="L140" t="n">
        <v>35.5</v>
      </c>
      <c r="M140" t="n">
        <v>4</v>
      </c>
      <c r="N140" t="n">
        <v>105.39</v>
      </c>
      <c r="O140" t="n">
        <v>41647.07</v>
      </c>
      <c r="P140" t="n">
        <v>243.03</v>
      </c>
      <c r="Q140" t="n">
        <v>467.08</v>
      </c>
      <c r="R140" t="n">
        <v>54.36</v>
      </c>
      <c r="S140" t="n">
        <v>39.61</v>
      </c>
      <c r="T140" t="n">
        <v>2441.71</v>
      </c>
      <c r="U140" t="n">
        <v>0.73</v>
      </c>
      <c r="V140" t="n">
        <v>0.75</v>
      </c>
      <c r="W140" t="n">
        <v>2.62</v>
      </c>
      <c r="X140" t="n">
        <v>0.14</v>
      </c>
      <c r="Y140" t="n">
        <v>1</v>
      </c>
      <c r="Z140" t="n">
        <v>10</v>
      </c>
      <c r="AA140" t="n">
        <v>183.779078563199</v>
      </c>
      <c r="AB140" t="n">
        <v>251.4546430507831</v>
      </c>
      <c r="AC140" t="n">
        <v>227.4561648368976</v>
      </c>
      <c r="AD140" t="n">
        <v>183779.078563199</v>
      </c>
      <c r="AE140" t="n">
        <v>251454.6430507831</v>
      </c>
      <c r="AF140" t="n">
        <v>3.885315736216929e-06</v>
      </c>
      <c r="AG140" t="n">
        <v>8</v>
      </c>
      <c r="AH140" t="n">
        <v>227456.1648368975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5.3663</v>
      </c>
      <c r="E141" t="n">
        <v>18.63</v>
      </c>
      <c r="F141" t="n">
        <v>15.48</v>
      </c>
      <c r="G141" t="n">
        <v>154.78</v>
      </c>
      <c r="H141" t="n">
        <v>1.89</v>
      </c>
      <c r="I141" t="n">
        <v>6</v>
      </c>
      <c r="J141" t="n">
        <v>336.38</v>
      </c>
      <c r="K141" t="n">
        <v>59.89</v>
      </c>
      <c r="L141" t="n">
        <v>35.75</v>
      </c>
      <c r="M141" t="n">
        <v>4</v>
      </c>
      <c r="N141" t="n">
        <v>105.74</v>
      </c>
      <c r="O141" t="n">
        <v>41721.08</v>
      </c>
      <c r="P141" t="n">
        <v>243.1</v>
      </c>
      <c r="Q141" t="n">
        <v>467.07</v>
      </c>
      <c r="R141" t="n">
        <v>54.68</v>
      </c>
      <c r="S141" t="n">
        <v>39.61</v>
      </c>
      <c r="T141" t="n">
        <v>2601.26</v>
      </c>
      <c r="U141" t="n">
        <v>0.72</v>
      </c>
      <c r="V141" t="n">
        <v>0.75</v>
      </c>
      <c r="W141" t="n">
        <v>2.62</v>
      </c>
      <c r="X141" t="n">
        <v>0.15</v>
      </c>
      <c r="Y141" t="n">
        <v>1</v>
      </c>
      <c r="Z141" t="n">
        <v>10</v>
      </c>
      <c r="AA141" t="n">
        <v>183.8684739421127</v>
      </c>
      <c r="AB141" t="n">
        <v>251.5769577520586</v>
      </c>
      <c r="AC141" t="n">
        <v>227.5668059947531</v>
      </c>
      <c r="AD141" t="n">
        <v>183868.4739421127</v>
      </c>
      <c r="AE141" t="n">
        <v>251576.9577520586</v>
      </c>
      <c r="AF141" t="n">
        <v>3.883651200547797e-06</v>
      </c>
      <c r="AG141" t="n">
        <v>8</v>
      </c>
      <c r="AH141" t="n">
        <v>227566.8059947531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5.3647</v>
      </c>
      <c r="E142" t="n">
        <v>18.64</v>
      </c>
      <c r="F142" t="n">
        <v>15.48</v>
      </c>
      <c r="G142" t="n">
        <v>154.84</v>
      </c>
      <c r="H142" t="n">
        <v>1.9</v>
      </c>
      <c r="I142" t="n">
        <v>6</v>
      </c>
      <c r="J142" t="n">
        <v>336.98</v>
      </c>
      <c r="K142" t="n">
        <v>59.89</v>
      </c>
      <c r="L142" t="n">
        <v>36</v>
      </c>
      <c r="M142" t="n">
        <v>4</v>
      </c>
      <c r="N142" t="n">
        <v>106.09</v>
      </c>
      <c r="O142" t="n">
        <v>41795.26</v>
      </c>
      <c r="P142" t="n">
        <v>243.37</v>
      </c>
      <c r="Q142" t="n">
        <v>467.07</v>
      </c>
      <c r="R142" t="n">
        <v>54.78</v>
      </c>
      <c r="S142" t="n">
        <v>39.61</v>
      </c>
      <c r="T142" t="n">
        <v>2652.02</v>
      </c>
      <c r="U142" t="n">
        <v>0.72</v>
      </c>
      <c r="V142" t="n">
        <v>0.75</v>
      </c>
      <c r="W142" t="n">
        <v>2.62</v>
      </c>
      <c r="X142" t="n">
        <v>0.15</v>
      </c>
      <c r="Y142" t="n">
        <v>1</v>
      </c>
      <c r="Z142" t="n">
        <v>10</v>
      </c>
      <c r="AA142" t="n">
        <v>184.0259118667258</v>
      </c>
      <c r="AB142" t="n">
        <v>251.7923712661851</v>
      </c>
      <c r="AC142" t="n">
        <v>227.7616607454262</v>
      </c>
      <c r="AD142" t="n">
        <v>184025.9118667258</v>
      </c>
      <c r="AE142" t="n">
        <v>251792.3712661851</v>
      </c>
      <c r="AF142" t="n">
        <v>3.88249326269101e-06</v>
      </c>
      <c r="AG142" t="n">
        <v>8</v>
      </c>
      <c r="AH142" t="n">
        <v>227761.6607454262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5.3653</v>
      </c>
      <c r="E143" t="n">
        <v>18.64</v>
      </c>
      <c r="F143" t="n">
        <v>15.48</v>
      </c>
      <c r="G143" t="n">
        <v>154.82</v>
      </c>
      <c r="H143" t="n">
        <v>1.91</v>
      </c>
      <c r="I143" t="n">
        <v>6</v>
      </c>
      <c r="J143" t="n">
        <v>337.58</v>
      </c>
      <c r="K143" t="n">
        <v>59.89</v>
      </c>
      <c r="L143" t="n">
        <v>36.25</v>
      </c>
      <c r="M143" t="n">
        <v>4</v>
      </c>
      <c r="N143" t="n">
        <v>106.45</v>
      </c>
      <c r="O143" t="n">
        <v>41869.62</v>
      </c>
      <c r="P143" t="n">
        <v>243.34</v>
      </c>
      <c r="Q143" t="n">
        <v>467.08</v>
      </c>
      <c r="R143" t="n">
        <v>54.73</v>
      </c>
      <c r="S143" t="n">
        <v>39.61</v>
      </c>
      <c r="T143" t="n">
        <v>2626.11</v>
      </c>
      <c r="U143" t="n">
        <v>0.72</v>
      </c>
      <c r="V143" t="n">
        <v>0.75</v>
      </c>
      <c r="W143" t="n">
        <v>2.62</v>
      </c>
      <c r="X143" t="n">
        <v>0.15</v>
      </c>
      <c r="Y143" t="n">
        <v>1</v>
      </c>
      <c r="Z143" t="n">
        <v>10</v>
      </c>
      <c r="AA143" t="n">
        <v>183.9989807561419</v>
      </c>
      <c r="AB143" t="n">
        <v>251.7555229325675</v>
      </c>
      <c r="AC143" t="n">
        <v>227.7283291650522</v>
      </c>
      <c r="AD143" t="n">
        <v>183998.9807561419</v>
      </c>
      <c r="AE143" t="n">
        <v>251755.5229325675</v>
      </c>
      <c r="AF143" t="n">
        <v>3.882927489387306e-06</v>
      </c>
      <c r="AG143" t="n">
        <v>8</v>
      </c>
      <c r="AH143" t="n">
        <v>227728.3291650522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5.3662</v>
      </c>
      <c r="E144" t="n">
        <v>18.64</v>
      </c>
      <c r="F144" t="n">
        <v>15.48</v>
      </c>
      <c r="G144" t="n">
        <v>154.79</v>
      </c>
      <c r="H144" t="n">
        <v>1.92</v>
      </c>
      <c r="I144" t="n">
        <v>6</v>
      </c>
      <c r="J144" t="n">
        <v>338.19</v>
      </c>
      <c r="K144" t="n">
        <v>59.89</v>
      </c>
      <c r="L144" t="n">
        <v>36.5</v>
      </c>
      <c r="M144" t="n">
        <v>4</v>
      </c>
      <c r="N144" t="n">
        <v>106.8</v>
      </c>
      <c r="O144" t="n">
        <v>41944.15</v>
      </c>
      <c r="P144" t="n">
        <v>243.17</v>
      </c>
      <c r="Q144" t="n">
        <v>467.07</v>
      </c>
      <c r="R144" t="n">
        <v>54.74</v>
      </c>
      <c r="S144" t="n">
        <v>39.61</v>
      </c>
      <c r="T144" t="n">
        <v>2631.17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183.9022555083089</v>
      </c>
      <c r="AB144" t="n">
        <v>251.6231791812657</v>
      </c>
      <c r="AC144" t="n">
        <v>227.6086161156289</v>
      </c>
      <c r="AD144" t="n">
        <v>183902.2555083089</v>
      </c>
      <c r="AE144" t="n">
        <v>251623.1791812657</v>
      </c>
      <c r="AF144" t="n">
        <v>3.883578829431749e-06</v>
      </c>
      <c r="AG144" t="n">
        <v>8</v>
      </c>
      <c r="AH144" t="n">
        <v>227608.6161156289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5.3695</v>
      </c>
      <c r="E145" t="n">
        <v>18.62</v>
      </c>
      <c r="F145" t="n">
        <v>15.47</v>
      </c>
      <c r="G145" t="n">
        <v>154.67</v>
      </c>
      <c r="H145" t="n">
        <v>1.93</v>
      </c>
      <c r="I145" t="n">
        <v>6</v>
      </c>
      <c r="J145" t="n">
        <v>338.79</v>
      </c>
      <c r="K145" t="n">
        <v>59.89</v>
      </c>
      <c r="L145" t="n">
        <v>36.75</v>
      </c>
      <c r="M145" t="n">
        <v>4</v>
      </c>
      <c r="N145" t="n">
        <v>107.16</v>
      </c>
      <c r="O145" t="n">
        <v>42018.86</v>
      </c>
      <c r="P145" t="n">
        <v>243.24</v>
      </c>
      <c r="Q145" t="n">
        <v>467.07</v>
      </c>
      <c r="R145" t="n">
        <v>54.38</v>
      </c>
      <c r="S145" t="n">
        <v>39.61</v>
      </c>
      <c r="T145" t="n">
        <v>2449.06</v>
      </c>
      <c r="U145" t="n">
        <v>0.73</v>
      </c>
      <c r="V145" t="n">
        <v>0.75</v>
      </c>
      <c r="W145" t="n">
        <v>2.62</v>
      </c>
      <c r="X145" t="n">
        <v>0.13</v>
      </c>
      <c r="Y145" t="n">
        <v>1</v>
      </c>
      <c r="Z145" t="n">
        <v>10</v>
      </c>
      <c r="AA145" t="n">
        <v>183.8536175748025</v>
      </c>
      <c r="AB145" t="n">
        <v>251.5566306148881</v>
      </c>
      <c r="AC145" t="n">
        <v>227.5484188510248</v>
      </c>
      <c r="AD145" t="n">
        <v>183853.6175748025</v>
      </c>
      <c r="AE145" t="n">
        <v>251556.6306148881</v>
      </c>
      <c r="AF145" t="n">
        <v>3.885967076261372e-06</v>
      </c>
      <c r="AG145" t="n">
        <v>8</v>
      </c>
      <c r="AH145" t="n">
        <v>227548.4188510248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5.3706</v>
      </c>
      <c r="E146" t="n">
        <v>18.62</v>
      </c>
      <c r="F146" t="n">
        <v>15.46</v>
      </c>
      <c r="G146" t="n">
        <v>154.63</v>
      </c>
      <c r="H146" t="n">
        <v>1.94</v>
      </c>
      <c r="I146" t="n">
        <v>6</v>
      </c>
      <c r="J146" t="n">
        <v>339.4</v>
      </c>
      <c r="K146" t="n">
        <v>59.89</v>
      </c>
      <c r="L146" t="n">
        <v>37</v>
      </c>
      <c r="M146" t="n">
        <v>4</v>
      </c>
      <c r="N146" t="n">
        <v>107.51</v>
      </c>
      <c r="O146" t="n">
        <v>42093.75</v>
      </c>
      <c r="P146" t="n">
        <v>243.23</v>
      </c>
      <c r="Q146" t="n">
        <v>467.07</v>
      </c>
      <c r="R146" t="n">
        <v>54.13</v>
      </c>
      <c r="S146" t="n">
        <v>39.61</v>
      </c>
      <c r="T146" t="n">
        <v>2327.06</v>
      </c>
      <c r="U146" t="n">
        <v>0.73</v>
      </c>
      <c r="V146" t="n">
        <v>0.75</v>
      </c>
      <c r="W146" t="n">
        <v>2.62</v>
      </c>
      <c r="X146" t="n">
        <v>0.13</v>
      </c>
      <c r="Y146" t="n">
        <v>1</v>
      </c>
      <c r="Z146" t="n">
        <v>10</v>
      </c>
      <c r="AA146" t="n">
        <v>183.8180324186727</v>
      </c>
      <c r="AB146" t="n">
        <v>251.507941434365</v>
      </c>
      <c r="AC146" t="n">
        <v>227.5043764975552</v>
      </c>
      <c r="AD146" t="n">
        <v>183818.0324186727</v>
      </c>
      <c r="AE146" t="n">
        <v>251507.941434365</v>
      </c>
      <c r="AF146" t="n">
        <v>3.886763158537912e-06</v>
      </c>
      <c r="AG146" t="n">
        <v>8</v>
      </c>
      <c r="AH146" t="n">
        <v>227504.3764975552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5.3712</v>
      </c>
      <c r="E147" t="n">
        <v>18.62</v>
      </c>
      <c r="F147" t="n">
        <v>15.46</v>
      </c>
      <c r="G147" t="n">
        <v>154.61</v>
      </c>
      <c r="H147" t="n">
        <v>1.95</v>
      </c>
      <c r="I147" t="n">
        <v>6</v>
      </c>
      <c r="J147" t="n">
        <v>340.01</v>
      </c>
      <c r="K147" t="n">
        <v>59.89</v>
      </c>
      <c r="L147" t="n">
        <v>37.25</v>
      </c>
      <c r="M147" t="n">
        <v>4</v>
      </c>
      <c r="N147" t="n">
        <v>107.87</v>
      </c>
      <c r="O147" t="n">
        <v>42168.82</v>
      </c>
      <c r="P147" t="n">
        <v>243.24</v>
      </c>
      <c r="Q147" t="n">
        <v>467.1</v>
      </c>
      <c r="R147" t="n">
        <v>54.12</v>
      </c>
      <c r="S147" t="n">
        <v>39.61</v>
      </c>
      <c r="T147" t="n">
        <v>2322.8</v>
      </c>
      <c r="U147" t="n">
        <v>0.73</v>
      </c>
      <c r="V147" t="n">
        <v>0.75</v>
      </c>
      <c r="W147" t="n">
        <v>2.62</v>
      </c>
      <c r="X147" t="n">
        <v>0.13</v>
      </c>
      <c r="Y147" t="n">
        <v>1</v>
      </c>
      <c r="Z147" t="n">
        <v>10</v>
      </c>
      <c r="AA147" t="n">
        <v>183.8091660890132</v>
      </c>
      <c r="AB147" t="n">
        <v>251.49581013097</v>
      </c>
      <c r="AC147" t="n">
        <v>227.4934029887298</v>
      </c>
      <c r="AD147" t="n">
        <v>183809.1660890132</v>
      </c>
      <c r="AE147" t="n">
        <v>251495.81013097</v>
      </c>
      <c r="AF147" t="n">
        <v>3.887197385234208e-06</v>
      </c>
      <c r="AG147" t="n">
        <v>8</v>
      </c>
      <c r="AH147" t="n">
        <v>227493.4029887298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5.3686</v>
      </c>
      <c r="E148" t="n">
        <v>18.63</v>
      </c>
      <c r="F148" t="n">
        <v>15.47</v>
      </c>
      <c r="G148" t="n">
        <v>154.7</v>
      </c>
      <c r="H148" t="n">
        <v>1.96</v>
      </c>
      <c r="I148" t="n">
        <v>6</v>
      </c>
      <c r="J148" t="n">
        <v>340.62</v>
      </c>
      <c r="K148" t="n">
        <v>59.89</v>
      </c>
      <c r="L148" t="n">
        <v>37.5</v>
      </c>
      <c r="M148" t="n">
        <v>4</v>
      </c>
      <c r="N148" t="n">
        <v>108.23</v>
      </c>
      <c r="O148" t="n">
        <v>42244.08</v>
      </c>
      <c r="P148" t="n">
        <v>243.24</v>
      </c>
      <c r="Q148" t="n">
        <v>467.07</v>
      </c>
      <c r="R148" t="n">
        <v>54.4</v>
      </c>
      <c r="S148" t="n">
        <v>39.61</v>
      </c>
      <c r="T148" t="n">
        <v>2463.4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183.8736872382569</v>
      </c>
      <c r="AB148" t="n">
        <v>251.5840908138375</v>
      </c>
      <c r="AC148" t="n">
        <v>227.5732582871271</v>
      </c>
      <c r="AD148" t="n">
        <v>183873.6872382569</v>
      </c>
      <c r="AE148" t="n">
        <v>251584.0908138375</v>
      </c>
      <c r="AF148" t="n">
        <v>3.885315736216929e-06</v>
      </c>
      <c r="AG148" t="n">
        <v>8</v>
      </c>
      <c r="AH148" t="n">
        <v>227573.2582871272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5.3666</v>
      </c>
      <c r="E149" t="n">
        <v>18.63</v>
      </c>
      <c r="F149" t="n">
        <v>15.48</v>
      </c>
      <c r="G149" t="n">
        <v>154.77</v>
      </c>
      <c r="H149" t="n">
        <v>1.97</v>
      </c>
      <c r="I149" t="n">
        <v>6</v>
      </c>
      <c r="J149" t="n">
        <v>341.23</v>
      </c>
      <c r="K149" t="n">
        <v>59.89</v>
      </c>
      <c r="L149" t="n">
        <v>37.75</v>
      </c>
      <c r="M149" t="n">
        <v>4</v>
      </c>
      <c r="N149" t="n">
        <v>108.59</v>
      </c>
      <c r="O149" t="n">
        <v>42319.51</v>
      </c>
      <c r="P149" t="n">
        <v>243.13</v>
      </c>
      <c r="Q149" t="n">
        <v>467.07</v>
      </c>
      <c r="R149" t="n">
        <v>54.66</v>
      </c>
      <c r="S149" t="n">
        <v>39.61</v>
      </c>
      <c r="T149" t="n">
        <v>2591.78</v>
      </c>
      <c r="U149" t="n">
        <v>0.72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183.8753012925597</v>
      </c>
      <c r="AB149" t="n">
        <v>251.5862992341415</v>
      </c>
      <c r="AC149" t="n">
        <v>227.5752559388969</v>
      </c>
      <c r="AD149" t="n">
        <v>183875.3012925597</v>
      </c>
      <c r="AE149" t="n">
        <v>251586.2992341415</v>
      </c>
      <c r="AF149" t="n">
        <v>3.883868313895945e-06</v>
      </c>
      <c r="AG149" t="n">
        <v>8</v>
      </c>
      <c r="AH149" t="n">
        <v>227575.2559388969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5.3684</v>
      </c>
      <c r="E150" t="n">
        <v>18.63</v>
      </c>
      <c r="F150" t="n">
        <v>15.47</v>
      </c>
      <c r="G150" t="n">
        <v>154.71</v>
      </c>
      <c r="H150" t="n">
        <v>1.98</v>
      </c>
      <c r="I150" t="n">
        <v>6</v>
      </c>
      <c r="J150" t="n">
        <v>341.84</v>
      </c>
      <c r="K150" t="n">
        <v>59.89</v>
      </c>
      <c r="L150" t="n">
        <v>38</v>
      </c>
      <c r="M150" t="n">
        <v>4</v>
      </c>
      <c r="N150" t="n">
        <v>108.96</v>
      </c>
      <c r="O150" t="n">
        <v>42395.13</v>
      </c>
      <c r="P150" t="n">
        <v>242.99</v>
      </c>
      <c r="Q150" t="n">
        <v>467.08</v>
      </c>
      <c r="R150" t="n">
        <v>54.41</v>
      </c>
      <c r="S150" t="n">
        <v>39.61</v>
      </c>
      <c r="T150" t="n">
        <v>2466.28</v>
      </c>
      <c r="U150" t="n">
        <v>0.73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183.7655145062382</v>
      </c>
      <c r="AB150" t="n">
        <v>251.4360841096455</v>
      </c>
      <c r="AC150" t="n">
        <v>227.4393771350545</v>
      </c>
      <c r="AD150" t="n">
        <v>183765.5145062382</v>
      </c>
      <c r="AE150" t="n">
        <v>251436.0841096455</v>
      </c>
      <c r="AF150" t="n">
        <v>3.885170993984831e-06</v>
      </c>
      <c r="AG150" t="n">
        <v>8</v>
      </c>
      <c r="AH150" t="n">
        <v>227439.3771350545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5.3688</v>
      </c>
      <c r="E151" t="n">
        <v>18.63</v>
      </c>
      <c r="F151" t="n">
        <v>15.47</v>
      </c>
      <c r="G151" t="n">
        <v>154.7</v>
      </c>
      <c r="H151" t="n">
        <v>1.99</v>
      </c>
      <c r="I151" t="n">
        <v>6</v>
      </c>
      <c r="J151" t="n">
        <v>342.46</v>
      </c>
      <c r="K151" t="n">
        <v>59.89</v>
      </c>
      <c r="L151" t="n">
        <v>38.25</v>
      </c>
      <c r="M151" t="n">
        <v>4</v>
      </c>
      <c r="N151" t="n">
        <v>109.32</v>
      </c>
      <c r="O151" t="n">
        <v>42470.94</v>
      </c>
      <c r="P151" t="n">
        <v>242.62</v>
      </c>
      <c r="Q151" t="n">
        <v>467.07</v>
      </c>
      <c r="R151" t="n">
        <v>54.46</v>
      </c>
      <c r="S151" t="n">
        <v>39.61</v>
      </c>
      <c r="T151" t="n">
        <v>2492.23</v>
      </c>
      <c r="U151" t="n">
        <v>0.73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183.5899162867119</v>
      </c>
      <c r="AB151" t="n">
        <v>251.195822878843</v>
      </c>
      <c r="AC151" t="n">
        <v>227.2220460989109</v>
      </c>
      <c r="AD151" t="n">
        <v>183589.9162867119</v>
      </c>
      <c r="AE151" t="n">
        <v>251195.822878843</v>
      </c>
      <c r="AF151" t="n">
        <v>3.885460478449027e-06</v>
      </c>
      <c r="AG151" t="n">
        <v>8</v>
      </c>
      <c r="AH151" t="n">
        <v>227222.0460989109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5.3678</v>
      </c>
      <c r="E152" t="n">
        <v>18.63</v>
      </c>
      <c r="F152" t="n">
        <v>15.47</v>
      </c>
      <c r="G152" t="n">
        <v>154.73</v>
      </c>
      <c r="H152" t="n">
        <v>2</v>
      </c>
      <c r="I152" t="n">
        <v>6</v>
      </c>
      <c r="J152" t="n">
        <v>343.08</v>
      </c>
      <c r="K152" t="n">
        <v>59.89</v>
      </c>
      <c r="L152" t="n">
        <v>38.5</v>
      </c>
      <c r="M152" t="n">
        <v>4</v>
      </c>
      <c r="N152" t="n">
        <v>109.69</v>
      </c>
      <c r="O152" t="n">
        <v>42546.93</v>
      </c>
      <c r="P152" t="n">
        <v>242.31</v>
      </c>
      <c r="Q152" t="n">
        <v>467.07</v>
      </c>
      <c r="R152" t="n">
        <v>54.59</v>
      </c>
      <c r="S152" t="n">
        <v>39.61</v>
      </c>
      <c r="T152" t="n">
        <v>2556.01</v>
      </c>
      <c r="U152" t="n">
        <v>0.73</v>
      </c>
      <c r="V152" t="n">
        <v>0.75</v>
      </c>
      <c r="W152" t="n">
        <v>2.62</v>
      </c>
      <c r="X152" t="n">
        <v>0.14</v>
      </c>
      <c r="Y152" t="n">
        <v>1</v>
      </c>
      <c r="Z152" t="n">
        <v>10</v>
      </c>
      <c r="AA152" t="n">
        <v>183.4724888700916</v>
      </c>
      <c r="AB152" t="n">
        <v>251.0351535068912</v>
      </c>
      <c r="AC152" t="n">
        <v>227.0767107863173</v>
      </c>
      <c r="AD152" t="n">
        <v>183472.4888700916</v>
      </c>
      <c r="AE152" t="n">
        <v>251035.1535068912</v>
      </c>
      <c r="AF152" t="n">
        <v>3.884736767288535e-06</v>
      </c>
      <c r="AG152" t="n">
        <v>8</v>
      </c>
      <c r="AH152" t="n">
        <v>227076.7107863173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5.3677</v>
      </c>
      <c r="E153" t="n">
        <v>18.63</v>
      </c>
      <c r="F153" t="n">
        <v>15.47</v>
      </c>
      <c r="G153" t="n">
        <v>154.74</v>
      </c>
      <c r="H153" t="n">
        <v>2.01</v>
      </c>
      <c r="I153" t="n">
        <v>6</v>
      </c>
      <c r="J153" t="n">
        <v>343.69</v>
      </c>
      <c r="K153" t="n">
        <v>59.89</v>
      </c>
      <c r="L153" t="n">
        <v>38.75</v>
      </c>
      <c r="M153" t="n">
        <v>4</v>
      </c>
      <c r="N153" t="n">
        <v>110.06</v>
      </c>
      <c r="O153" t="n">
        <v>42623.24</v>
      </c>
      <c r="P153" t="n">
        <v>242.15</v>
      </c>
      <c r="Q153" t="n">
        <v>467.07</v>
      </c>
      <c r="R153" t="n">
        <v>54.58</v>
      </c>
      <c r="S153" t="n">
        <v>39.61</v>
      </c>
      <c r="T153" t="n">
        <v>2549.49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183.4026172200477</v>
      </c>
      <c r="AB153" t="n">
        <v>250.9395520327815</v>
      </c>
      <c r="AC153" t="n">
        <v>226.9902333827191</v>
      </c>
      <c r="AD153" t="n">
        <v>183402.6172200477</v>
      </c>
      <c r="AE153" t="n">
        <v>250939.5520327815</v>
      </c>
      <c r="AF153" t="n">
        <v>3.884664396172486e-06</v>
      </c>
      <c r="AG153" t="n">
        <v>8</v>
      </c>
      <c r="AH153" t="n">
        <v>226990.2333827191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5.3668</v>
      </c>
      <c r="E154" t="n">
        <v>18.63</v>
      </c>
      <c r="F154" t="n">
        <v>15.48</v>
      </c>
      <c r="G154" t="n">
        <v>154.77</v>
      </c>
      <c r="H154" t="n">
        <v>2.02</v>
      </c>
      <c r="I154" t="n">
        <v>6</v>
      </c>
      <c r="J154" t="n">
        <v>344.31</v>
      </c>
      <c r="K154" t="n">
        <v>59.89</v>
      </c>
      <c r="L154" t="n">
        <v>39</v>
      </c>
      <c r="M154" t="n">
        <v>4</v>
      </c>
      <c r="N154" t="n">
        <v>110.43</v>
      </c>
      <c r="O154" t="n">
        <v>42699.62</v>
      </c>
      <c r="P154" t="n">
        <v>242.65</v>
      </c>
      <c r="Q154" t="n">
        <v>467.07</v>
      </c>
      <c r="R154" t="n">
        <v>54.64</v>
      </c>
      <c r="S154" t="n">
        <v>39.61</v>
      </c>
      <c r="T154" t="n">
        <v>2580.77</v>
      </c>
      <c r="U154" t="n">
        <v>0.72</v>
      </c>
      <c r="V154" t="n">
        <v>0.75</v>
      </c>
      <c r="W154" t="n">
        <v>2.62</v>
      </c>
      <c r="X154" t="n">
        <v>0.14</v>
      </c>
      <c r="Y154" t="n">
        <v>1</v>
      </c>
      <c r="Z154" t="n">
        <v>10</v>
      </c>
      <c r="AA154" t="n">
        <v>183.6545181345906</v>
      </c>
      <c r="AB154" t="n">
        <v>251.2842139771429</v>
      </c>
      <c r="AC154" t="n">
        <v>227.3020012748469</v>
      </c>
      <c r="AD154" t="n">
        <v>183654.5181345906</v>
      </c>
      <c r="AE154" t="n">
        <v>251284.2139771429</v>
      </c>
      <c r="AF154" t="n">
        <v>3.884013056128043e-06</v>
      </c>
      <c r="AG154" t="n">
        <v>8</v>
      </c>
      <c r="AH154" t="n">
        <v>227302.0012748469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5.3664</v>
      </c>
      <c r="E155" t="n">
        <v>18.63</v>
      </c>
      <c r="F155" t="n">
        <v>15.48</v>
      </c>
      <c r="G155" t="n">
        <v>154.78</v>
      </c>
      <c r="H155" t="n">
        <v>2.03</v>
      </c>
      <c r="I155" t="n">
        <v>6</v>
      </c>
      <c r="J155" t="n">
        <v>344.93</v>
      </c>
      <c r="K155" t="n">
        <v>59.89</v>
      </c>
      <c r="L155" t="n">
        <v>39.25</v>
      </c>
      <c r="M155" t="n">
        <v>4</v>
      </c>
      <c r="N155" t="n">
        <v>110.8</v>
      </c>
      <c r="O155" t="n">
        <v>42776.18</v>
      </c>
      <c r="P155" t="n">
        <v>242.41</v>
      </c>
      <c r="Q155" t="n">
        <v>467.07</v>
      </c>
      <c r="R155" t="n">
        <v>54.63</v>
      </c>
      <c r="S155" t="n">
        <v>39.61</v>
      </c>
      <c r="T155" t="n">
        <v>2576.54</v>
      </c>
      <c r="U155" t="n">
        <v>0.73</v>
      </c>
      <c r="V155" t="n">
        <v>0.75</v>
      </c>
      <c r="W155" t="n">
        <v>2.62</v>
      </c>
      <c r="X155" t="n">
        <v>0.14</v>
      </c>
      <c r="Y155" t="n">
        <v>1</v>
      </c>
      <c r="Z155" t="n">
        <v>10</v>
      </c>
      <c r="AA155" t="n">
        <v>183.5552582748589</v>
      </c>
      <c r="AB155" t="n">
        <v>251.1484022580221</v>
      </c>
      <c r="AC155" t="n">
        <v>227.1791512355859</v>
      </c>
      <c r="AD155" t="n">
        <v>183555.2582748589</v>
      </c>
      <c r="AE155" t="n">
        <v>251148.4022580221</v>
      </c>
      <c r="AF155" t="n">
        <v>3.883723571663847e-06</v>
      </c>
      <c r="AG155" t="n">
        <v>8</v>
      </c>
      <c r="AH155" t="n">
        <v>227179.1512355859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5.3678</v>
      </c>
      <c r="E156" t="n">
        <v>18.63</v>
      </c>
      <c r="F156" t="n">
        <v>15.47</v>
      </c>
      <c r="G156" t="n">
        <v>154.73</v>
      </c>
      <c r="H156" t="n">
        <v>2.04</v>
      </c>
      <c r="I156" t="n">
        <v>6</v>
      </c>
      <c r="J156" t="n">
        <v>345.56</v>
      </c>
      <c r="K156" t="n">
        <v>59.89</v>
      </c>
      <c r="L156" t="n">
        <v>39.5</v>
      </c>
      <c r="M156" t="n">
        <v>4</v>
      </c>
      <c r="N156" t="n">
        <v>111.17</v>
      </c>
      <c r="O156" t="n">
        <v>42852.94</v>
      </c>
      <c r="P156" t="n">
        <v>241.55</v>
      </c>
      <c r="Q156" t="n">
        <v>467.07</v>
      </c>
      <c r="R156" t="n">
        <v>54.6</v>
      </c>
      <c r="S156" t="n">
        <v>39.61</v>
      </c>
      <c r="T156" t="n">
        <v>2561.49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183.1300445406632</v>
      </c>
      <c r="AB156" t="n">
        <v>250.5666060677899</v>
      </c>
      <c r="AC156" t="n">
        <v>226.6528808571932</v>
      </c>
      <c r="AD156" t="n">
        <v>183130.0445406632</v>
      </c>
      <c r="AE156" t="n">
        <v>250566.6060677899</v>
      </c>
      <c r="AF156" t="n">
        <v>3.884736767288535e-06</v>
      </c>
      <c r="AG156" t="n">
        <v>8</v>
      </c>
      <c r="AH156" t="n">
        <v>226652.8808571932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5.3656</v>
      </c>
      <c r="E157" t="n">
        <v>18.64</v>
      </c>
      <c r="F157" t="n">
        <v>15.48</v>
      </c>
      <c r="G157" t="n">
        <v>154.81</v>
      </c>
      <c r="H157" t="n">
        <v>2.05</v>
      </c>
      <c r="I157" t="n">
        <v>6</v>
      </c>
      <c r="J157" t="n">
        <v>346.18</v>
      </c>
      <c r="K157" t="n">
        <v>59.89</v>
      </c>
      <c r="L157" t="n">
        <v>39.75</v>
      </c>
      <c r="M157" t="n">
        <v>4</v>
      </c>
      <c r="N157" t="n">
        <v>111.54</v>
      </c>
      <c r="O157" t="n">
        <v>42929.9</v>
      </c>
      <c r="P157" t="n">
        <v>241.85</v>
      </c>
      <c r="Q157" t="n">
        <v>467.07</v>
      </c>
      <c r="R157" t="n">
        <v>54.7</v>
      </c>
      <c r="S157" t="n">
        <v>39.61</v>
      </c>
      <c r="T157" t="n">
        <v>2611.72</v>
      </c>
      <c r="U157" t="n">
        <v>0.72</v>
      </c>
      <c r="V157" t="n">
        <v>0.75</v>
      </c>
      <c r="W157" t="n">
        <v>2.62</v>
      </c>
      <c r="X157" t="n">
        <v>0.15</v>
      </c>
      <c r="Y157" t="n">
        <v>1</v>
      </c>
      <c r="Z157" t="n">
        <v>10</v>
      </c>
      <c r="AA157" t="n">
        <v>183.3206326056746</v>
      </c>
      <c r="AB157" t="n">
        <v>250.8273770664904</v>
      </c>
      <c r="AC157" t="n">
        <v>226.8887642377722</v>
      </c>
      <c r="AD157" t="n">
        <v>183320.6326056746</v>
      </c>
      <c r="AE157" t="n">
        <v>250827.3770664904</v>
      </c>
      <c r="AF157" t="n">
        <v>3.883144602735452e-06</v>
      </c>
      <c r="AG157" t="n">
        <v>8</v>
      </c>
      <c r="AH157" t="n">
        <v>226888.7642377722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5.3646</v>
      </c>
      <c r="E158" t="n">
        <v>18.64</v>
      </c>
      <c r="F158" t="n">
        <v>15.48</v>
      </c>
      <c r="G158" t="n">
        <v>154.84</v>
      </c>
      <c r="H158" t="n">
        <v>2.06</v>
      </c>
      <c r="I158" t="n">
        <v>6</v>
      </c>
      <c r="J158" t="n">
        <v>346.81</v>
      </c>
      <c r="K158" t="n">
        <v>59.89</v>
      </c>
      <c r="L158" t="n">
        <v>40</v>
      </c>
      <c r="M158" t="n">
        <v>4</v>
      </c>
      <c r="N158" t="n">
        <v>111.92</v>
      </c>
      <c r="O158" t="n">
        <v>43007.05</v>
      </c>
      <c r="P158" t="n">
        <v>241.87</v>
      </c>
      <c r="Q158" t="n">
        <v>467.12</v>
      </c>
      <c r="R158" t="n">
        <v>54.88</v>
      </c>
      <c r="S158" t="n">
        <v>39.61</v>
      </c>
      <c r="T158" t="n">
        <v>2700.55</v>
      </c>
      <c r="U158" t="n">
        <v>0.72</v>
      </c>
      <c r="V158" t="n">
        <v>0.75</v>
      </c>
      <c r="W158" t="n">
        <v>2.62</v>
      </c>
      <c r="X158" t="n">
        <v>0.15</v>
      </c>
      <c r="Y158" t="n">
        <v>1</v>
      </c>
      <c r="Z158" t="n">
        <v>10</v>
      </c>
      <c r="AA158" t="n">
        <v>183.3518665751297</v>
      </c>
      <c r="AB158" t="n">
        <v>250.8701127614442</v>
      </c>
      <c r="AC158" t="n">
        <v>226.9274212979796</v>
      </c>
      <c r="AD158" t="n">
        <v>183351.8665751297</v>
      </c>
      <c r="AE158" t="n">
        <v>250870.1127614442</v>
      </c>
      <c r="AF158" t="n">
        <v>3.882420891574961e-06</v>
      </c>
      <c r="AG158" t="n">
        <v>8</v>
      </c>
      <c r="AH158" t="n">
        <v>226927.4212979796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3.4268</v>
      </c>
      <c r="E2" t="n">
        <v>29.18</v>
      </c>
      <c r="F2" t="n">
        <v>20.86</v>
      </c>
      <c r="G2" t="n">
        <v>6.73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255.9</v>
      </c>
      <c r="Q2" t="n">
        <v>467.23</v>
      </c>
      <c r="R2" t="n">
        <v>229.97</v>
      </c>
      <c r="S2" t="n">
        <v>39.61</v>
      </c>
      <c r="T2" t="n">
        <v>89344.48</v>
      </c>
      <c r="U2" t="n">
        <v>0.17</v>
      </c>
      <c r="V2" t="n">
        <v>0.5600000000000001</v>
      </c>
      <c r="W2" t="n">
        <v>2.93</v>
      </c>
      <c r="X2" t="n">
        <v>5.53</v>
      </c>
      <c r="Y2" t="n">
        <v>1</v>
      </c>
      <c r="Z2" t="n">
        <v>10</v>
      </c>
      <c r="AA2" t="n">
        <v>290.9498467037905</v>
      </c>
      <c r="AB2" t="n">
        <v>398.0904160614584</v>
      </c>
      <c r="AC2" t="n">
        <v>360.0972254759601</v>
      </c>
      <c r="AD2" t="n">
        <v>290949.8467037905</v>
      </c>
      <c r="AE2" t="n">
        <v>398090.4160614584</v>
      </c>
      <c r="AF2" t="n">
        <v>2.555719965389618e-06</v>
      </c>
      <c r="AG2" t="n">
        <v>12</v>
      </c>
      <c r="AH2" t="n">
        <v>360097.2254759601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3.8254</v>
      </c>
      <c r="E3" t="n">
        <v>26.14</v>
      </c>
      <c r="F3" t="n">
        <v>19.37</v>
      </c>
      <c r="G3" t="n">
        <v>8.42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237.06</v>
      </c>
      <c r="Q3" t="n">
        <v>467.17</v>
      </c>
      <c r="R3" t="n">
        <v>181.58</v>
      </c>
      <c r="S3" t="n">
        <v>39.61</v>
      </c>
      <c r="T3" t="n">
        <v>65393.19</v>
      </c>
      <c r="U3" t="n">
        <v>0.22</v>
      </c>
      <c r="V3" t="n">
        <v>0.6</v>
      </c>
      <c r="W3" t="n">
        <v>2.84</v>
      </c>
      <c r="X3" t="n">
        <v>4.03</v>
      </c>
      <c r="Y3" t="n">
        <v>1</v>
      </c>
      <c r="Z3" t="n">
        <v>10</v>
      </c>
      <c r="AA3" t="n">
        <v>249.6718451195661</v>
      </c>
      <c r="AB3" t="n">
        <v>341.612033236855</v>
      </c>
      <c r="AC3" t="n">
        <v>309.0090602403315</v>
      </c>
      <c r="AD3" t="n">
        <v>249671.8451195661</v>
      </c>
      <c r="AE3" t="n">
        <v>341612.0332368551</v>
      </c>
      <c r="AF3" t="n">
        <v>2.852997302323288e-06</v>
      </c>
      <c r="AG3" t="n">
        <v>11</v>
      </c>
      <c r="AH3" t="n">
        <v>309009.0602403315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4.1007</v>
      </c>
      <c r="E4" t="n">
        <v>24.39</v>
      </c>
      <c r="F4" t="n">
        <v>18.52</v>
      </c>
      <c r="G4" t="n">
        <v>10.1</v>
      </c>
      <c r="H4" t="n">
        <v>0.17</v>
      </c>
      <c r="I4" t="n">
        <v>110</v>
      </c>
      <c r="J4" t="n">
        <v>159.83</v>
      </c>
      <c r="K4" t="n">
        <v>50.28</v>
      </c>
      <c r="L4" t="n">
        <v>1.5</v>
      </c>
      <c r="M4" t="n">
        <v>108</v>
      </c>
      <c r="N4" t="n">
        <v>28.05</v>
      </c>
      <c r="O4" t="n">
        <v>19946.71</v>
      </c>
      <c r="P4" t="n">
        <v>226.03</v>
      </c>
      <c r="Q4" t="n">
        <v>467.08</v>
      </c>
      <c r="R4" t="n">
        <v>154.18</v>
      </c>
      <c r="S4" t="n">
        <v>39.61</v>
      </c>
      <c r="T4" t="n">
        <v>51828.7</v>
      </c>
      <c r="U4" t="n">
        <v>0.26</v>
      </c>
      <c r="V4" t="n">
        <v>0.63</v>
      </c>
      <c r="W4" t="n">
        <v>2.77</v>
      </c>
      <c r="X4" t="n">
        <v>3.18</v>
      </c>
      <c r="Y4" t="n">
        <v>1</v>
      </c>
      <c r="Z4" t="n">
        <v>10</v>
      </c>
      <c r="AA4" t="n">
        <v>223.9171086496304</v>
      </c>
      <c r="AB4" t="n">
        <v>306.3732665799242</v>
      </c>
      <c r="AC4" t="n">
        <v>277.1334320152071</v>
      </c>
      <c r="AD4" t="n">
        <v>223917.1086496304</v>
      </c>
      <c r="AE4" t="n">
        <v>306373.2665799242</v>
      </c>
      <c r="AF4" t="n">
        <v>3.058317048579784e-06</v>
      </c>
      <c r="AG4" t="n">
        <v>10</v>
      </c>
      <c r="AH4" t="n">
        <v>277133.4320152071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4.3053</v>
      </c>
      <c r="E5" t="n">
        <v>23.23</v>
      </c>
      <c r="F5" t="n">
        <v>17.97</v>
      </c>
      <c r="G5" t="n">
        <v>11.85</v>
      </c>
      <c r="H5" t="n">
        <v>0.19</v>
      </c>
      <c r="I5" t="n">
        <v>91</v>
      </c>
      <c r="J5" t="n">
        <v>160.19</v>
      </c>
      <c r="K5" t="n">
        <v>50.28</v>
      </c>
      <c r="L5" t="n">
        <v>1.75</v>
      </c>
      <c r="M5" t="n">
        <v>89</v>
      </c>
      <c r="N5" t="n">
        <v>28.16</v>
      </c>
      <c r="O5" t="n">
        <v>19990.53</v>
      </c>
      <c r="P5" t="n">
        <v>218.82</v>
      </c>
      <c r="Q5" t="n">
        <v>467.21</v>
      </c>
      <c r="R5" t="n">
        <v>135.69</v>
      </c>
      <c r="S5" t="n">
        <v>39.61</v>
      </c>
      <c r="T5" t="n">
        <v>42682.07</v>
      </c>
      <c r="U5" t="n">
        <v>0.29</v>
      </c>
      <c r="V5" t="n">
        <v>0.65</v>
      </c>
      <c r="W5" t="n">
        <v>2.76</v>
      </c>
      <c r="X5" t="n">
        <v>2.63</v>
      </c>
      <c r="Y5" t="n">
        <v>1</v>
      </c>
      <c r="Z5" t="n">
        <v>10</v>
      </c>
      <c r="AA5" t="n">
        <v>204.9289059378335</v>
      </c>
      <c r="AB5" t="n">
        <v>280.3927699292748</v>
      </c>
      <c r="AC5" t="n">
        <v>253.6324775010314</v>
      </c>
      <c r="AD5" t="n">
        <v>204928.9059378335</v>
      </c>
      <c r="AE5" t="n">
        <v>280392.7699292749</v>
      </c>
      <c r="AF5" t="n">
        <v>3.210908476418793e-06</v>
      </c>
      <c r="AG5" t="n">
        <v>9</v>
      </c>
      <c r="AH5" t="n">
        <v>253632.4775010314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4.4619</v>
      </c>
      <c r="E6" t="n">
        <v>22.41</v>
      </c>
      <c r="F6" t="n">
        <v>17.57</v>
      </c>
      <c r="G6" t="n">
        <v>13.52</v>
      </c>
      <c r="H6" t="n">
        <v>0.22</v>
      </c>
      <c r="I6" t="n">
        <v>78</v>
      </c>
      <c r="J6" t="n">
        <v>160.54</v>
      </c>
      <c r="K6" t="n">
        <v>50.28</v>
      </c>
      <c r="L6" t="n">
        <v>2</v>
      </c>
      <c r="M6" t="n">
        <v>76</v>
      </c>
      <c r="N6" t="n">
        <v>28.26</v>
      </c>
      <c r="O6" t="n">
        <v>20034.4</v>
      </c>
      <c r="P6" t="n">
        <v>213.61</v>
      </c>
      <c r="Q6" t="n">
        <v>467.16</v>
      </c>
      <c r="R6" t="n">
        <v>123.04</v>
      </c>
      <c r="S6" t="n">
        <v>39.61</v>
      </c>
      <c r="T6" t="n">
        <v>36422.95</v>
      </c>
      <c r="U6" t="n">
        <v>0.32</v>
      </c>
      <c r="V6" t="n">
        <v>0.66</v>
      </c>
      <c r="W6" t="n">
        <v>2.73</v>
      </c>
      <c r="X6" t="n">
        <v>2.24</v>
      </c>
      <c r="Y6" t="n">
        <v>1</v>
      </c>
      <c r="Z6" t="n">
        <v>10</v>
      </c>
      <c r="AA6" t="n">
        <v>197.1164964597973</v>
      </c>
      <c r="AB6" t="n">
        <v>269.7034866222498</v>
      </c>
      <c r="AC6" t="n">
        <v>243.9633643903221</v>
      </c>
      <c r="AD6" t="n">
        <v>197116.4964597973</v>
      </c>
      <c r="AE6" t="n">
        <v>269703.4866222498</v>
      </c>
      <c r="AF6" t="n">
        <v>3.3277013288117e-06</v>
      </c>
      <c r="AG6" t="n">
        <v>9</v>
      </c>
      <c r="AH6" t="n">
        <v>243963.3643903221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4.5911</v>
      </c>
      <c r="E7" t="n">
        <v>21.78</v>
      </c>
      <c r="F7" t="n">
        <v>17.27</v>
      </c>
      <c r="G7" t="n">
        <v>15.23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209.29</v>
      </c>
      <c r="Q7" t="n">
        <v>467.2</v>
      </c>
      <c r="R7" t="n">
        <v>112.72</v>
      </c>
      <c r="S7" t="n">
        <v>39.61</v>
      </c>
      <c r="T7" t="n">
        <v>31308.97</v>
      </c>
      <c r="U7" t="n">
        <v>0.35</v>
      </c>
      <c r="V7" t="n">
        <v>0.68</v>
      </c>
      <c r="W7" t="n">
        <v>2.72</v>
      </c>
      <c r="X7" t="n">
        <v>1.93</v>
      </c>
      <c r="Y7" t="n">
        <v>1</v>
      </c>
      <c r="Z7" t="n">
        <v>10</v>
      </c>
      <c r="AA7" t="n">
        <v>191.0795279085363</v>
      </c>
      <c r="AB7" t="n">
        <v>261.4434399181629</v>
      </c>
      <c r="AC7" t="n">
        <v>236.4916449506223</v>
      </c>
      <c r="AD7" t="n">
        <v>191079.5279085363</v>
      </c>
      <c r="AE7" t="n">
        <v>261443.4399181629</v>
      </c>
      <c r="AF7" t="n">
        <v>3.424059161054125e-06</v>
      </c>
      <c r="AG7" t="n">
        <v>9</v>
      </c>
      <c r="AH7" t="n">
        <v>236491.6449506223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4.6836</v>
      </c>
      <c r="E8" t="n">
        <v>21.35</v>
      </c>
      <c r="F8" t="n">
        <v>17.06</v>
      </c>
      <c r="G8" t="n">
        <v>16.78</v>
      </c>
      <c r="H8" t="n">
        <v>0.27</v>
      </c>
      <c r="I8" t="n">
        <v>61</v>
      </c>
      <c r="J8" t="n">
        <v>161.26</v>
      </c>
      <c r="K8" t="n">
        <v>50.28</v>
      </c>
      <c r="L8" t="n">
        <v>2.5</v>
      </c>
      <c r="M8" t="n">
        <v>59</v>
      </c>
      <c r="N8" t="n">
        <v>28.48</v>
      </c>
      <c r="O8" t="n">
        <v>20122.23</v>
      </c>
      <c r="P8" t="n">
        <v>206.31</v>
      </c>
      <c r="Q8" t="n">
        <v>467.09</v>
      </c>
      <c r="R8" t="n">
        <v>106.25</v>
      </c>
      <c r="S8" t="n">
        <v>39.61</v>
      </c>
      <c r="T8" t="n">
        <v>28110.79</v>
      </c>
      <c r="U8" t="n">
        <v>0.37</v>
      </c>
      <c r="V8" t="n">
        <v>0.68</v>
      </c>
      <c r="W8" t="n">
        <v>2.71</v>
      </c>
      <c r="X8" t="n">
        <v>1.73</v>
      </c>
      <c r="Y8" t="n">
        <v>1</v>
      </c>
      <c r="Z8" t="n">
        <v>10</v>
      </c>
      <c r="AA8" t="n">
        <v>187.0231903725434</v>
      </c>
      <c r="AB8" t="n">
        <v>255.893379948438</v>
      </c>
      <c r="AC8" t="n">
        <v>231.471274914848</v>
      </c>
      <c r="AD8" t="n">
        <v>187023.1903725434</v>
      </c>
      <c r="AE8" t="n">
        <v>255893.379948438</v>
      </c>
      <c r="AF8" t="n">
        <v>3.493045999153383e-06</v>
      </c>
      <c r="AG8" t="n">
        <v>9</v>
      </c>
      <c r="AH8" t="n">
        <v>231471.274914848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4.7631</v>
      </c>
      <c r="E9" t="n">
        <v>20.99</v>
      </c>
      <c r="F9" t="n">
        <v>16.9</v>
      </c>
      <c r="G9" t="n">
        <v>18.43</v>
      </c>
      <c r="H9" t="n">
        <v>0.3</v>
      </c>
      <c r="I9" t="n">
        <v>55</v>
      </c>
      <c r="J9" t="n">
        <v>161.61</v>
      </c>
      <c r="K9" t="n">
        <v>50.28</v>
      </c>
      <c r="L9" t="n">
        <v>2.75</v>
      </c>
      <c r="M9" t="n">
        <v>53</v>
      </c>
      <c r="N9" t="n">
        <v>28.58</v>
      </c>
      <c r="O9" t="n">
        <v>20166.2</v>
      </c>
      <c r="P9" t="n">
        <v>203.86</v>
      </c>
      <c r="Q9" t="n">
        <v>467.09</v>
      </c>
      <c r="R9" t="n">
        <v>101.06</v>
      </c>
      <c r="S9" t="n">
        <v>39.61</v>
      </c>
      <c r="T9" t="n">
        <v>25544.73</v>
      </c>
      <c r="U9" t="n">
        <v>0.39</v>
      </c>
      <c r="V9" t="n">
        <v>0.6899999999999999</v>
      </c>
      <c r="W9" t="n">
        <v>2.69</v>
      </c>
      <c r="X9" t="n">
        <v>1.56</v>
      </c>
      <c r="Y9" t="n">
        <v>1</v>
      </c>
      <c r="Z9" t="n">
        <v>10</v>
      </c>
      <c r="AA9" t="n">
        <v>183.7315573092624</v>
      </c>
      <c r="AB9" t="n">
        <v>251.3896223746573</v>
      </c>
      <c r="AC9" t="n">
        <v>227.3973496428441</v>
      </c>
      <c r="AD9" t="n">
        <v>183731.5573092624</v>
      </c>
      <c r="AE9" t="n">
        <v>251389.6223746573</v>
      </c>
      <c r="AF9" t="n">
        <v>3.552337389735989e-06</v>
      </c>
      <c r="AG9" t="n">
        <v>9</v>
      </c>
      <c r="AH9" t="n">
        <v>227397.3496428441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4.8325</v>
      </c>
      <c r="E10" t="n">
        <v>20.69</v>
      </c>
      <c r="F10" t="n">
        <v>16.76</v>
      </c>
      <c r="G10" t="n">
        <v>20.11</v>
      </c>
      <c r="H10" t="n">
        <v>0.33</v>
      </c>
      <c r="I10" t="n">
        <v>50</v>
      </c>
      <c r="J10" t="n">
        <v>161.97</v>
      </c>
      <c r="K10" t="n">
        <v>50.28</v>
      </c>
      <c r="L10" t="n">
        <v>3</v>
      </c>
      <c r="M10" t="n">
        <v>48</v>
      </c>
      <c r="N10" t="n">
        <v>28.69</v>
      </c>
      <c r="O10" t="n">
        <v>20210.21</v>
      </c>
      <c r="P10" t="n">
        <v>201.63</v>
      </c>
      <c r="Q10" t="n">
        <v>467.1</v>
      </c>
      <c r="R10" t="n">
        <v>96.48</v>
      </c>
      <c r="S10" t="n">
        <v>39.61</v>
      </c>
      <c r="T10" t="n">
        <v>23280.32</v>
      </c>
      <c r="U10" t="n">
        <v>0.41</v>
      </c>
      <c r="V10" t="n">
        <v>0.7</v>
      </c>
      <c r="W10" t="n">
        <v>2.69</v>
      </c>
      <c r="X10" t="n">
        <v>1.42</v>
      </c>
      <c r="Y10" t="n">
        <v>1</v>
      </c>
      <c r="Z10" t="n">
        <v>10</v>
      </c>
      <c r="AA10" t="n">
        <v>173.2754456940958</v>
      </c>
      <c r="AB10" t="n">
        <v>237.0831091717054</v>
      </c>
      <c r="AC10" t="n">
        <v>214.45622998066</v>
      </c>
      <c r="AD10" t="n">
        <v>173275.4456940958</v>
      </c>
      <c r="AE10" t="n">
        <v>237083.1091717053</v>
      </c>
      <c r="AF10" t="n">
        <v>3.604096163401811e-06</v>
      </c>
      <c r="AG10" t="n">
        <v>8</v>
      </c>
      <c r="AH10" t="n">
        <v>214456.22998066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4.9084</v>
      </c>
      <c r="E11" t="n">
        <v>20.37</v>
      </c>
      <c r="F11" t="n">
        <v>16.6</v>
      </c>
      <c r="G11" t="n">
        <v>22.13</v>
      </c>
      <c r="H11" t="n">
        <v>0.35</v>
      </c>
      <c r="I11" t="n">
        <v>45</v>
      </c>
      <c r="J11" t="n">
        <v>162.33</v>
      </c>
      <c r="K11" t="n">
        <v>50.28</v>
      </c>
      <c r="L11" t="n">
        <v>3.25</v>
      </c>
      <c r="M11" t="n">
        <v>43</v>
      </c>
      <c r="N11" t="n">
        <v>28.8</v>
      </c>
      <c r="O11" t="n">
        <v>20254.26</v>
      </c>
      <c r="P11" t="n">
        <v>199.35</v>
      </c>
      <c r="Q11" t="n">
        <v>467.15</v>
      </c>
      <c r="R11" t="n">
        <v>91.26000000000001</v>
      </c>
      <c r="S11" t="n">
        <v>39.61</v>
      </c>
      <c r="T11" t="n">
        <v>20696.18</v>
      </c>
      <c r="U11" t="n">
        <v>0.43</v>
      </c>
      <c r="V11" t="n">
        <v>0.7</v>
      </c>
      <c r="W11" t="n">
        <v>2.68</v>
      </c>
      <c r="X11" t="n">
        <v>1.26</v>
      </c>
      <c r="Y11" t="n">
        <v>1</v>
      </c>
      <c r="Z11" t="n">
        <v>10</v>
      </c>
      <c r="AA11" t="n">
        <v>170.3454568462956</v>
      </c>
      <c r="AB11" t="n">
        <v>233.074169168162</v>
      </c>
      <c r="AC11" t="n">
        <v>210.8298975844709</v>
      </c>
      <c r="AD11" t="n">
        <v>170345.4568462956</v>
      </c>
      <c r="AE11" t="n">
        <v>233074.169168162</v>
      </c>
      <c r="AF11" t="n">
        <v>3.66070266082596e-06</v>
      </c>
      <c r="AG11" t="n">
        <v>8</v>
      </c>
      <c r="AH11" t="n">
        <v>210829.8975844709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16.49</v>
      </c>
      <c r="G12" t="n">
        <v>23.56</v>
      </c>
      <c r="H12" t="n">
        <v>0.38</v>
      </c>
      <c r="I12" t="n">
        <v>42</v>
      </c>
      <c r="J12" t="n">
        <v>162.68</v>
      </c>
      <c r="K12" t="n">
        <v>50.28</v>
      </c>
      <c r="L12" t="n">
        <v>3.5</v>
      </c>
      <c r="M12" t="n">
        <v>40</v>
      </c>
      <c r="N12" t="n">
        <v>28.9</v>
      </c>
      <c r="O12" t="n">
        <v>20298.34</v>
      </c>
      <c r="P12" t="n">
        <v>197.59</v>
      </c>
      <c r="Q12" t="n">
        <v>467.1</v>
      </c>
      <c r="R12" t="n">
        <v>87.81999999999999</v>
      </c>
      <c r="S12" t="n">
        <v>39.61</v>
      </c>
      <c r="T12" t="n">
        <v>18990.53</v>
      </c>
      <c r="U12" t="n">
        <v>0.45</v>
      </c>
      <c r="V12" t="n">
        <v>0.71</v>
      </c>
      <c r="W12" t="n">
        <v>2.67</v>
      </c>
      <c r="X12" t="n">
        <v>1.16</v>
      </c>
      <c r="Y12" t="n">
        <v>1</v>
      </c>
      <c r="Z12" t="n">
        <v>10</v>
      </c>
      <c r="AA12" t="n">
        <v>168.3571515258577</v>
      </c>
      <c r="AB12" t="n">
        <v>230.3536821109003</v>
      </c>
      <c r="AC12" t="n">
        <v>208.3690499937258</v>
      </c>
      <c r="AD12" t="n">
        <v>168357.1515258577</v>
      </c>
      <c r="AE12" t="n">
        <v>230353.6821109003</v>
      </c>
      <c r="AF12" t="n">
        <v>3.697247039927189e-06</v>
      </c>
      <c r="AG12" t="n">
        <v>8</v>
      </c>
      <c r="AH12" t="n">
        <v>208369.0499937258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4.9909</v>
      </c>
      <c r="E13" t="n">
        <v>20.04</v>
      </c>
      <c r="F13" t="n">
        <v>16.46</v>
      </c>
      <c r="G13" t="n">
        <v>25.32</v>
      </c>
      <c r="H13" t="n">
        <v>0.41</v>
      </c>
      <c r="I13" t="n">
        <v>39</v>
      </c>
      <c r="J13" t="n">
        <v>163.04</v>
      </c>
      <c r="K13" t="n">
        <v>50.28</v>
      </c>
      <c r="L13" t="n">
        <v>3.75</v>
      </c>
      <c r="M13" t="n">
        <v>37</v>
      </c>
      <c r="N13" t="n">
        <v>29.01</v>
      </c>
      <c r="O13" t="n">
        <v>20342.46</v>
      </c>
      <c r="P13" t="n">
        <v>196.62</v>
      </c>
      <c r="Q13" t="n">
        <v>467.07</v>
      </c>
      <c r="R13" t="n">
        <v>86.2</v>
      </c>
      <c r="S13" t="n">
        <v>39.61</v>
      </c>
      <c r="T13" t="n">
        <v>18194.27</v>
      </c>
      <c r="U13" t="n">
        <v>0.46</v>
      </c>
      <c r="V13" t="n">
        <v>0.71</v>
      </c>
      <c r="W13" t="n">
        <v>2.68</v>
      </c>
      <c r="X13" t="n">
        <v>1.12</v>
      </c>
      <c r="Y13" t="n">
        <v>1</v>
      </c>
      <c r="Z13" t="n">
        <v>10</v>
      </c>
      <c r="AA13" t="n">
        <v>167.1591557410815</v>
      </c>
      <c r="AB13" t="n">
        <v>228.7145314263265</v>
      </c>
      <c r="AC13" t="n">
        <v>206.8863375499247</v>
      </c>
      <c r="AD13" t="n">
        <v>167159.1557410815</v>
      </c>
      <c r="AE13" t="n">
        <v>228714.5314263265</v>
      </c>
      <c r="AF13" t="n">
        <v>3.722231462373947e-06</v>
      </c>
      <c r="AG13" t="n">
        <v>8</v>
      </c>
      <c r="AH13" t="n">
        <v>206886.3375499247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5.0415</v>
      </c>
      <c r="E14" t="n">
        <v>19.84</v>
      </c>
      <c r="F14" t="n">
        <v>16.35</v>
      </c>
      <c r="G14" t="n">
        <v>27.25</v>
      </c>
      <c r="H14" t="n">
        <v>0.43</v>
      </c>
      <c r="I14" t="n">
        <v>36</v>
      </c>
      <c r="J14" t="n">
        <v>163.4</v>
      </c>
      <c r="K14" t="n">
        <v>50.28</v>
      </c>
      <c r="L14" t="n">
        <v>4</v>
      </c>
      <c r="M14" t="n">
        <v>34</v>
      </c>
      <c r="N14" t="n">
        <v>29.12</v>
      </c>
      <c r="O14" t="n">
        <v>20386.62</v>
      </c>
      <c r="P14" t="n">
        <v>194.7</v>
      </c>
      <c r="Q14" t="n">
        <v>467.1</v>
      </c>
      <c r="R14" t="n">
        <v>82.66</v>
      </c>
      <c r="S14" t="n">
        <v>39.61</v>
      </c>
      <c r="T14" t="n">
        <v>16442.72</v>
      </c>
      <c r="U14" t="n">
        <v>0.48</v>
      </c>
      <c r="V14" t="n">
        <v>0.71</v>
      </c>
      <c r="W14" t="n">
        <v>2.68</v>
      </c>
      <c r="X14" t="n">
        <v>1.02</v>
      </c>
      <c r="Y14" t="n">
        <v>1</v>
      </c>
      <c r="Z14" t="n">
        <v>10</v>
      </c>
      <c r="AA14" t="n">
        <v>165.1250010996091</v>
      </c>
      <c r="AB14" t="n">
        <v>225.9313113052962</v>
      </c>
      <c r="AC14" t="n">
        <v>204.3687440509707</v>
      </c>
      <c r="AD14" t="n">
        <v>165125.0010996091</v>
      </c>
      <c r="AE14" t="n">
        <v>225931.3113052962</v>
      </c>
      <c r="AF14" t="n">
        <v>3.75996912732338e-06</v>
      </c>
      <c r="AG14" t="n">
        <v>8</v>
      </c>
      <c r="AH14" t="n">
        <v>204368.7440509707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5.0763</v>
      </c>
      <c r="E15" t="n">
        <v>19.7</v>
      </c>
      <c r="F15" t="n">
        <v>16.28</v>
      </c>
      <c r="G15" t="n">
        <v>28.73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193.46</v>
      </c>
      <c r="Q15" t="n">
        <v>467.07</v>
      </c>
      <c r="R15" t="n">
        <v>80.72</v>
      </c>
      <c r="S15" t="n">
        <v>39.61</v>
      </c>
      <c r="T15" t="n">
        <v>15483.22</v>
      </c>
      <c r="U15" t="n">
        <v>0.49</v>
      </c>
      <c r="V15" t="n">
        <v>0.72</v>
      </c>
      <c r="W15" t="n">
        <v>2.66</v>
      </c>
      <c r="X15" t="n">
        <v>0.95</v>
      </c>
      <c r="Y15" t="n">
        <v>1</v>
      </c>
      <c r="Z15" t="n">
        <v>10</v>
      </c>
      <c r="AA15" t="n">
        <v>163.7910723736099</v>
      </c>
      <c r="AB15" t="n">
        <v>224.1061711736029</v>
      </c>
      <c r="AC15" t="n">
        <v>202.7177927318454</v>
      </c>
      <c r="AD15" t="n">
        <v>163791.0723736099</v>
      </c>
      <c r="AE15" t="n">
        <v>224106.171173603</v>
      </c>
      <c r="AF15" t="n">
        <v>3.785923094521803e-06</v>
      </c>
      <c r="AG15" t="n">
        <v>8</v>
      </c>
      <c r="AH15" t="n">
        <v>202717.7927318454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5.108</v>
      </c>
      <c r="E16" t="n">
        <v>19.58</v>
      </c>
      <c r="F16" t="n">
        <v>16.22</v>
      </c>
      <c r="G16" t="n">
        <v>30.42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</v>
      </c>
      <c r="Q16" t="n">
        <v>467.1</v>
      </c>
      <c r="R16" t="n">
        <v>78.62</v>
      </c>
      <c r="S16" t="n">
        <v>39.61</v>
      </c>
      <c r="T16" t="n">
        <v>14442.62</v>
      </c>
      <c r="U16" t="n">
        <v>0.5</v>
      </c>
      <c r="V16" t="n">
        <v>0.72</v>
      </c>
      <c r="W16" t="n">
        <v>2.67</v>
      </c>
      <c r="X16" t="n">
        <v>0.89</v>
      </c>
      <c r="Y16" t="n">
        <v>1</v>
      </c>
      <c r="Z16" t="n">
        <v>10</v>
      </c>
      <c r="AA16" t="n">
        <v>162.6268199301398</v>
      </c>
      <c r="AB16" t="n">
        <v>222.5131896172551</v>
      </c>
      <c r="AC16" t="n">
        <v>201.2768430994713</v>
      </c>
      <c r="AD16" t="n">
        <v>162626.8199301398</v>
      </c>
      <c r="AE16" t="n">
        <v>222513.1896172551</v>
      </c>
      <c r="AF16" t="n">
        <v>3.809565070389333e-06</v>
      </c>
      <c r="AG16" t="n">
        <v>8</v>
      </c>
      <c r="AH16" t="n">
        <v>201276.8430994713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5.1365</v>
      </c>
      <c r="E17" t="n">
        <v>19.47</v>
      </c>
      <c r="F17" t="n">
        <v>16.18</v>
      </c>
      <c r="G17" t="n">
        <v>32.35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191.29</v>
      </c>
      <c r="Q17" t="n">
        <v>467.08</v>
      </c>
      <c r="R17" t="n">
        <v>77.47</v>
      </c>
      <c r="S17" t="n">
        <v>39.61</v>
      </c>
      <c r="T17" t="n">
        <v>13876.71</v>
      </c>
      <c r="U17" t="n">
        <v>0.51</v>
      </c>
      <c r="V17" t="n">
        <v>0.72</v>
      </c>
      <c r="W17" t="n">
        <v>2.66</v>
      </c>
      <c r="X17" t="n">
        <v>0.84</v>
      </c>
      <c r="Y17" t="n">
        <v>1</v>
      </c>
      <c r="Z17" t="n">
        <v>10</v>
      </c>
      <c r="AA17" t="n">
        <v>161.5261785777186</v>
      </c>
      <c r="AB17" t="n">
        <v>221.0072435620037</v>
      </c>
      <c r="AC17" t="n">
        <v>199.9146224221241</v>
      </c>
      <c r="AD17" t="n">
        <v>161526.1785777186</v>
      </c>
      <c r="AE17" t="n">
        <v>221007.2435620037</v>
      </c>
      <c r="AF17" t="n">
        <v>3.830820474560456e-06</v>
      </c>
      <c r="AG17" t="n">
        <v>8</v>
      </c>
      <c r="AH17" t="n">
        <v>199914.6224221241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5.1529</v>
      </c>
      <c r="E18" t="n">
        <v>19.41</v>
      </c>
      <c r="F18" t="n">
        <v>16.15</v>
      </c>
      <c r="G18" t="n">
        <v>33.41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27</v>
      </c>
      <c r="N18" t="n">
        <v>29.55</v>
      </c>
      <c r="O18" t="n">
        <v>20563.61</v>
      </c>
      <c r="P18" t="n">
        <v>190.46</v>
      </c>
      <c r="Q18" t="n">
        <v>467.1</v>
      </c>
      <c r="R18" t="n">
        <v>76.47</v>
      </c>
      <c r="S18" t="n">
        <v>39.61</v>
      </c>
      <c r="T18" t="n">
        <v>13381.99</v>
      </c>
      <c r="U18" t="n">
        <v>0.52</v>
      </c>
      <c r="V18" t="n">
        <v>0.72</v>
      </c>
      <c r="W18" t="n">
        <v>2.66</v>
      </c>
      <c r="X18" t="n">
        <v>0.8100000000000001</v>
      </c>
      <c r="Y18" t="n">
        <v>1</v>
      </c>
      <c r="Z18" t="n">
        <v>10</v>
      </c>
      <c r="AA18" t="n">
        <v>160.8047051605427</v>
      </c>
      <c r="AB18" t="n">
        <v>220.0200918034633</v>
      </c>
      <c r="AC18" t="n">
        <v>199.0216830419423</v>
      </c>
      <c r="AD18" t="n">
        <v>160804.7051605427</v>
      </c>
      <c r="AE18" t="n">
        <v>220020.0918034634</v>
      </c>
      <c r="AF18" t="n">
        <v>3.843051654504541e-06</v>
      </c>
      <c r="AG18" t="n">
        <v>8</v>
      </c>
      <c r="AH18" t="n">
        <v>199021.6830419423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5.1834</v>
      </c>
      <c r="E19" t="n">
        <v>19.29</v>
      </c>
      <c r="F19" t="n">
        <v>16.1</v>
      </c>
      <c r="G19" t="n">
        <v>35.77</v>
      </c>
      <c r="H19" t="n">
        <v>0.5600000000000001</v>
      </c>
      <c r="I19" t="n">
        <v>27</v>
      </c>
      <c r="J19" t="n">
        <v>165.19</v>
      </c>
      <c r="K19" t="n">
        <v>50.28</v>
      </c>
      <c r="L19" t="n">
        <v>5.25</v>
      </c>
      <c r="M19" t="n">
        <v>25</v>
      </c>
      <c r="N19" t="n">
        <v>29.66</v>
      </c>
      <c r="O19" t="n">
        <v>20607.95</v>
      </c>
      <c r="P19" t="n">
        <v>189.49</v>
      </c>
      <c r="Q19" t="n">
        <v>467.11</v>
      </c>
      <c r="R19" t="n">
        <v>74.73</v>
      </c>
      <c r="S19" t="n">
        <v>39.61</v>
      </c>
      <c r="T19" t="n">
        <v>12520.29</v>
      </c>
      <c r="U19" t="n">
        <v>0.53</v>
      </c>
      <c r="V19" t="n">
        <v>0.72</v>
      </c>
      <c r="W19" t="n">
        <v>2.66</v>
      </c>
      <c r="X19" t="n">
        <v>0.76</v>
      </c>
      <c r="Y19" t="n">
        <v>1</v>
      </c>
      <c r="Z19" t="n">
        <v>10</v>
      </c>
      <c r="AA19" t="n">
        <v>159.7459184134665</v>
      </c>
      <c r="AB19" t="n">
        <v>218.5714130657398</v>
      </c>
      <c r="AC19" t="n">
        <v>197.7112641697132</v>
      </c>
      <c r="AD19" t="n">
        <v>159745.9184134665</v>
      </c>
      <c r="AE19" t="n">
        <v>218571.4130657398</v>
      </c>
      <c r="AF19" t="n">
        <v>3.865798665985918e-06</v>
      </c>
      <c r="AG19" t="n">
        <v>8</v>
      </c>
      <c r="AH19" t="n">
        <v>197711.2641697132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5.2042</v>
      </c>
      <c r="E20" t="n">
        <v>19.22</v>
      </c>
      <c r="F20" t="n">
        <v>16.05</v>
      </c>
      <c r="G20" t="n">
        <v>37.05</v>
      </c>
      <c r="H20" t="n">
        <v>0.59</v>
      </c>
      <c r="I20" t="n">
        <v>26</v>
      </c>
      <c r="J20" t="n">
        <v>165.55</v>
      </c>
      <c r="K20" t="n">
        <v>50.28</v>
      </c>
      <c r="L20" t="n">
        <v>5.5</v>
      </c>
      <c r="M20" t="n">
        <v>24</v>
      </c>
      <c r="N20" t="n">
        <v>29.77</v>
      </c>
      <c r="O20" t="n">
        <v>20652.33</v>
      </c>
      <c r="P20" t="n">
        <v>188.49</v>
      </c>
      <c r="Q20" t="n">
        <v>467.08</v>
      </c>
      <c r="R20" t="n">
        <v>73.15000000000001</v>
      </c>
      <c r="S20" t="n">
        <v>39.61</v>
      </c>
      <c r="T20" t="n">
        <v>11738.04</v>
      </c>
      <c r="U20" t="n">
        <v>0.54</v>
      </c>
      <c r="V20" t="n">
        <v>0.73</v>
      </c>
      <c r="W20" t="n">
        <v>2.66</v>
      </c>
      <c r="X20" t="n">
        <v>0.72</v>
      </c>
      <c r="Y20" t="n">
        <v>1</v>
      </c>
      <c r="Z20" t="n">
        <v>10</v>
      </c>
      <c r="AA20" t="n">
        <v>158.8649462236969</v>
      </c>
      <c r="AB20" t="n">
        <v>217.3660280499476</v>
      </c>
      <c r="AC20" t="n">
        <v>196.6209194080593</v>
      </c>
      <c r="AD20" t="n">
        <v>158864.9462236969</v>
      </c>
      <c r="AE20" t="n">
        <v>217366.0280499476</v>
      </c>
      <c r="AF20" t="n">
        <v>3.881311382012563e-06</v>
      </c>
      <c r="AG20" t="n">
        <v>8</v>
      </c>
      <c r="AH20" t="n">
        <v>196620.9194080593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5.2205</v>
      </c>
      <c r="E21" t="n">
        <v>19.16</v>
      </c>
      <c r="F21" t="n">
        <v>16.03</v>
      </c>
      <c r="G21" t="n">
        <v>38.46</v>
      </c>
      <c r="H21" t="n">
        <v>0.61</v>
      </c>
      <c r="I21" t="n">
        <v>25</v>
      </c>
      <c r="J21" t="n">
        <v>165.91</v>
      </c>
      <c r="K21" t="n">
        <v>50.28</v>
      </c>
      <c r="L21" t="n">
        <v>5.75</v>
      </c>
      <c r="M21" t="n">
        <v>23</v>
      </c>
      <c r="N21" t="n">
        <v>29.88</v>
      </c>
      <c r="O21" t="n">
        <v>20696.74</v>
      </c>
      <c r="P21" t="n">
        <v>187.48</v>
      </c>
      <c r="Q21" t="n">
        <v>467.07</v>
      </c>
      <c r="R21" t="n">
        <v>72.56999999999999</v>
      </c>
      <c r="S21" t="n">
        <v>39.61</v>
      </c>
      <c r="T21" t="n">
        <v>11453.02</v>
      </c>
      <c r="U21" t="n">
        <v>0.55</v>
      </c>
      <c r="V21" t="n">
        <v>0.73</v>
      </c>
      <c r="W21" t="n">
        <v>2.65</v>
      </c>
      <c r="X21" t="n">
        <v>0.6899999999999999</v>
      </c>
      <c r="Y21" t="n">
        <v>1</v>
      </c>
      <c r="Z21" t="n">
        <v>10</v>
      </c>
      <c r="AA21" t="n">
        <v>158.0850936096254</v>
      </c>
      <c r="AB21" t="n">
        <v>216.2989992987064</v>
      </c>
      <c r="AC21" t="n">
        <v>195.655726383252</v>
      </c>
      <c r="AD21" t="n">
        <v>158085.0936096254</v>
      </c>
      <c r="AE21" t="n">
        <v>216298.9992987064</v>
      </c>
      <c r="AF21" t="n">
        <v>3.893467981591135e-06</v>
      </c>
      <c r="AG21" t="n">
        <v>8</v>
      </c>
      <c r="AH21" t="n">
        <v>195655.726383252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5.2388</v>
      </c>
      <c r="E22" t="n">
        <v>19.09</v>
      </c>
      <c r="F22" t="n">
        <v>15.99</v>
      </c>
      <c r="G22" t="n">
        <v>39.98</v>
      </c>
      <c r="H22" t="n">
        <v>0.64</v>
      </c>
      <c r="I22" t="n">
        <v>24</v>
      </c>
      <c r="J22" t="n">
        <v>166.27</v>
      </c>
      <c r="K22" t="n">
        <v>50.28</v>
      </c>
      <c r="L22" t="n">
        <v>6</v>
      </c>
      <c r="M22" t="n">
        <v>22</v>
      </c>
      <c r="N22" t="n">
        <v>29.99</v>
      </c>
      <c r="O22" t="n">
        <v>20741.2</v>
      </c>
      <c r="P22" t="n">
        <v>186.52</v>
      </c>
      <c r="Q22" t="n">
        <v>467.12</v>
      </c>
      <c r="R22" t="n">
        <v>71.47</v>
      </c>
      <c r="S22" t="n">
        <v>39.61</v>
      </c>
      <c r="T22" t="n">
        <v>10905.07</v>
      </c>
      <c r="U22" t="n">
        <v>0.55</v>
      </c>
      <c r="V22" t="n">
        <v>0.73</v>
      </c>
      <c r="W22" t="n">
        <v>2.64</v>
      </c>
      <c r="X22" t="n">
        <v>0.66</v>
      </c>
      <c r="Y22" t="n">
        <v>1</v>
      </c>
      <c r="Z22" t="n">
        <v>10</v>
      </c>
      <c r="AA22" t="n">
        <v>157.2860782723159</v>
      </c>
      <c r="AB22" t="n">
        <v>215.2057512641312</v>
      </c>
      <c r="AC22" t="n">
        <v>194.6668164067131</v>
      </c>
      <c r="AD22" t="n">
        <v>157286.0782723159</v>
      </c>
      <c r="AE22" t="n">
        <v>215205.7512641312</v>
      </c>
      <c r="AF22" t="n">
        <v>3.907116188479961e-06</v>
      </c>
      <c r="AG22" t="n">
        <v>8</v>
      </c>
      <c r="AH22" t="n">
        <v>194666.8164067131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5.254</v>
      </c>
      <c r="E23" t="n">
        <v>19.03</v>
      </c>
      <c r="F23" t="n">
        <v>15.97</v>
      </c>
      <c r="G23" t="n">
        <v>41.65</v>
      </c>
      <c r="H23" t="n">
        <v>0.66</v>
      </c>
      <c r="I23" t="n">
        <v>23</v>
      </c>
      <c r="J23" t="n">
        <v>166.64</v>
      </c>
      <c r="K23" t="n">
        <v>50.28</v>
      </c>
      <c r="L23" t="n">
        <v>6.25</v>
      </c>
      <c r="M23" t="n">
        <v>21</v>
      </c>
      <c r="N23" t="n">
        <v>30.11</v>
      </c>
      <c r="O23" t="n">
        <v>20785.69</v>
      </c>
      <c r="P23" t="n">
        <v>185.69</v>
      </c>
      <c r="Q23" t="n">
        <v>467.07</v>
      </c>
      <c r="R23" t="n">
        <v>70.61</v>
      </c>
      <c r="S23" t="n">
        <v>39.61</v>
      </c>
      <c r="T23" t="n">
        <v>10479.68</v>
      </c>
      <c r="U23" t="n">
        <v>0.5600000000000001</v>
      </c>
      <c r="V23" t="n">
        <v>0.73</v>
      </c>
      <c r="W23" t="n">
        <v>2.65</v>
      </c>
      <c r="X23" t="n">
        <v>0.63</v>
      </c>
      <c r="Y23" t="n">
        <v>1</v>
      </c>
      <c r="Z23" t="n">
        <v>10</v>
      </c>
      <c r="AA23" t="n">
        <v>156.6188104753031</v>
      </c>
      <c r="AB23" t="n">
        <v>214.2927660264812</v>
      </c>
      <c r="AC23" t="n">
        <v>193.8409651987613</v>
      </c>
      <c r="AD23" t="n">
        <v>156618.8104753032</v>
      </c>
      <c r="AE23" t="n">
        <v>214292.7660264812</v>
      </c>
      <c r="AF23" t="n">
        <v>3.918452404037892e-06</v>
      </c>
      <c r="AG23" t="n">
        <v>8</v>
      </c>
      <c r="AH23" t="n">
        <v>193840.9651987613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5.2696</v>
      </c>
      <c r="E24" t="n">
        <v>18.98</v>
      </c>
      <c r="F24" t="n">
        <v>15.94</v>
      </c>
      <c r="G24" t="n">
        <v>43.48</v>
      </c>
      <c r="H24" t="n">
        <v>0.6899999999999999</v>
      </c>
      <c r="I24" t="n">
        <v>22</v>
      </c>
      <c r="J24" t="n">
        <v>167</v>
      </c>
      <c r="K24" t="n">
        <v>50.28</v>
      </c>
      <c r="L24" t="n">
        <v>6.5</v>
      </c>
      <c r="M24" t="n">
        <v>20</v>
      </c>
      <c r="N24" t="n">
        <v>30.22</v>
      </c>
      <c r="O24" t="n">
        <v>20830.22</v>
      </c>
      <c r="P24" t="n">
        <v>184.95</v>
      </c>
      <c r="Q24" t="n">
        <v>467.07</v>
      </c>
      <c r="R24" t="n">
        <v>69.73</v>
      </c>
      <c r="S24" t="n">
        <v>39.61</v>
      </c>
      <c r="T24" t="n">
        <v>10047.3</v>
      </c>
      <c r="U24" t="n">
        <v>0.57</v>
      </c>
      <c r="V24" t="n">
        <v>0.73</v>
      </c>
      <c r="W24" t="n">
        <v>2.65</v>
      </c>
      <c r="X24" t="n">
        <v>0.61</v>
      </c>
      <c r="Y24" t="n">
        <v>1</v>
      </c>
      <c r="Z24" t="n">
        <v>10</v>
      </c>
      <c r="AA24" t="n">
        <v>155.9841896243127</v>
      </c>
      <c r="AB24" t="n">
        <v>213.4244497806605</v>
      </c>
      <c r="AC24" t="n">
        <v>193.0555198367519</v>
      </c>
      <c r="AD24" t="n">
        <v>155984.1896243127</v>
      </c>
      <c r="AE24" t="n">
        <v>213424.4497806605</v>
      </c>
      <c r="AF24" t="n">
        <v>3.930086941057876e-06</v>
      </c>
      <c r="AG24" t="n">
        <v>8</v>
      </c>
      <c r="AH24" t="n">
        <v>193055.5198367519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5.2891</v>
      </c>
      <c r="E25" t="n">
        <v>18.91</v>
      </c>
      <c r="F25" t="n">
        <v>15.91</v>
      </c>
      <c r="G25" t="n">
        <v>45.45</v>
      </c>
      <c r="H25" t="n">
        <v>0.71</v>
      </c>
      <c r="I25" t="n">
        <v>21</v>
      </c>
      <c r="J25" t="n">
        <v>167.36</v>
      </c>
      <c r="K25" t="n">
        <v>50.28</v>
      </c>
      <c r="L25" t="n">
        <v>6.75</v>
      </c>
      <c r="M25" t="n">
        <v>19</v>
      </c>
      <c r="N25" t="n">
        <v>30.33</v>
      </c>
      <c r="O25" t="n">
        <v>20874.78</v>
      </c>
      <c r="P25" t="n">
        <v>183.96</v>
      </c>
      <c r="Q25" t="n">
        <v>467.15</v>
      </c>
      <c r="R25" t="n">
        <v>68.5</v>
      </c>
      <c r="S25" t="n">
        <v>39.61</v>
      </c>
      <c r="T25" t="n">
        <v>9434.58</v>
      </c>
      <c r="U25" t="n">
        <v>0.58</v>
      </c>
      <c r="V25" t="n">
        <v>0.73</v>
      </c>
      <c r="W25" t="n">
        <v>2.64</v>
      </c>
      <c r="X25" t="n">
        <v>0.57</v>
      </c>
      <c r="Y25" t="n">
        <v>1</v>
      </c>
      <c r="Z25" t="n">
        <v>10</v>
      </c>
      <c r="AA25" t="n">
        <v>155.170500078739</v>
      </c>
      <c r="AB25" t="n">
        <v>212.3111238469579</v>
      </c>
      <c r="AC25" t="n">
        <v>192.0484481675987</v>
      </c>
      <c r="AD25" t="n">
        <v>155170.500078739</v>
      </c>
      <c r="AE25" t="n">
        <v>212311.1238469579</v>
      </c>
      <c r="AF25" t="n">
        <v>3.944630112332855e-06</v>
      </c>
      <c r="AG25" t="n">
        <v>8</v>
      </c>
      <c r="AH25" t="n">
        <v>192048.4481675987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5.3027</v>
      </c>
      <c r="E26" t="n">
        <v>18.86</v>
      </c>
      <c r="F26" t="n">
        <v>15.89</v>
      </c>
      <c r="G26" t="n">
        <v>47.67</v>
      </c>
      <c r="H26" t="n">
        <v>0.74</v>
      </c>
      <c r="I26" t="n">
        <v>20</v>
      </c>
      <c r="J26" t="n">
        <v>167.72</v>
      </c>
      <c r="K26" t="n">
        <v>50.28</v>
      </c>
      <c r="L26" t="n">
        <v>7</v>
      </c>
      <c r="M26" t="n">
        <v>18</v>
      </c>
      <c r="N26" t="n">
        <v>30.44</v>
      </c>
      <c r="O26" t="n">
        <v>20919.39</v>
      </c>
      <c r="P26" t="n">
        <v>183.54</v>
      </c>
      <c r="Q26" t="n">
        <v>467.07</v>
      </c>
      <c r="R26" t="n">
        <v>68.06</v>
      </c>
      <c r="S26" t="n">
        <v>39.61</v>
      </c>
      <c r="T26" t="n">
        <v>9220.219999999999</v>
      </c>
      <c r="U26" t="n">
        <v>0.58</v>
      </c>
      <c r="V26" t="n">
        <v>0.73</v>
      </c>
      <c r="W26" t="n">
        <v>2.64</v>
      </c>
      <c r="X26" t="n">
        <v>0.5600000000000001</v>
      </c>
      <c r="Y26" t="n">
        <v>1</v>
      </c>
      <c r="Z26" t="n">
        <v>10</v>
      </c>
      <c r="AA26" t="n">
        <v>154.7304047651388</v>
      </c>
      <c r="AB26" t="n">
        <v>211.7089660232554</v>
      </c>
      <c r="AC26" t="n">
        <v>191.5037594414564</v>
      </c>
      <c r="AD26" t="n">
        <v>154730.4047651388</v>
      </c>
      <c r="AE26" t="n">
        <v>211708.9660232554</v>
      </c>
      <c r="AF26" t="n">
        <v>3.954773042042584e-06</v>
      </c>
      <c r="AG26" t="n">
        <v>8</v>
      </c>
      <c r="AH26" t="n">
        <v>191503.7594414564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5.325</v>
      </c>
      <c r="E27" t="n">
        <v>18.78</v>
      </c>
      <c r="F27" t="n">
        <v>15.84</v>
      </c>
      <c r="G27" t="n">
        <v>50.03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17</v>
      </c>
      <c r="N27" t="n">
        <v>30.55</v>
      </c>
      <c r="O27" t="n">
        <v>20964.03</v>
      </c>
      <c r="P27" t="n">
        <v>182.15</v>
      </c>
      <c r="Q27" t="n">
        <v>467.08</v>
      </c>
      <c r="R27" t="n">
        <v>66.62</v>
      </c>
      <c r="S27" t="n">
        <v>39.61</v>
      </c>
      <c r="T27" t="n">
        <v>8506.219999999999</v>
      </c>
      <c r="U27" t="n">
        <v>0.59</v>
      </c>
      <c r="V27" t="n">
        <v>0.74</v>
      </c>
      <c r="W27" t="n">
        <v>2.64</v>
      </c>
      <c r="X27" t="n">
        <v>0.51</v>
      </c>
      <c r="Y27" t="n">
        <v>1</v>
      </c>
      <c r="Z27" t="n">
        <v>10</v>
      </c>
      <c r="AA27" t="n">
        <v>153.6858782088478</v>
      </c>
      <c r="AB27" t="n">
        <v>210.2797987076794</v>
      </c>
      <c r="AC27" t="n">
        <v>190.2109898486296</v>
      </c>
      <c r="AD27" t="n">
        <v>153685.8782088478</v>
      </c>
      <c r="AE27" t="n">
        <v>210279.7987076794</v>
      </c>
      <c r="AF27" t="n">
        <v>3.971404463551919e-06</v>
      </c>
      <c r="AG27" t="n">
        <v>8</v>
      </c>
      <c r="AH27" t="n">
        <v>190210.9898486296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5.3222</v>
      </c>
      <c r="E28" t="n">
        <v>18.79</v>
      </c>
      <c r="F28" t="n">
        <v>15.85</v>
      </c>
      <c r="G28" t="n">
        <v>50.06</v>
      </c>
      <c r="H28" t="n">
        <v>0.79</v>
      </c>
      <c r="I28" t="n">
        <v>19</v>
      </c>
      <c r="J28" t="n">
        <v>168.44</v>
      </c>
      <c r="K28" t="n">
        <v>50.28</v>
      </c>
      <c r="L28" t="n">
        <v>7.5</v>
      </c>
      <c r="M28" t="n">
        <v>17</v>
      </c>
      <c r="N28" t="n">
        <v>30.66</v>
      </c>
      <c r="O28" t="n">
        <v>21008.71</v>
      </c>
      <c r="P28" t="n">
        <v>182.18</v>
      </c>
      <c r="Q28" t="n">
        <v>467.08</v>
      </c>
      <c r="R28" t="n">
        <v>66.81</v>
      </c>
      <c r="S28" t="n">
        <v>39.61</v>
      </c>
      <c r="T28" t="n">
        <v>8599.07</v>
      </c>
      <c r="U28" t="n">
        <v>0.59</v>
      </c>
      <c r="V28" t="n">
        <v>0.74</v>
      </c>
      <c r="W28" t="n">
        <v>2.64</v>
      </c>
      <c r="X28" t="n">
        <v>0.52</v>
      </c>
      <c r="Y28" t="n">
        <v>1</v>
      </c>
      <c r="Z28" t="n">
        <v>10</v>
      </c>
      <c r="AA28" t="n">
        <v>153.7528637688729</v>
      </c>
      <c r="AB28" t="n">
        <v>210.3714513061001</v>
      </c>
      <c r="AC28" t="n">
        <v>190.2938952516923</v>
      </c>
      <c r="AD28" t="n">
        <v>153752.8637688729</v>
      </c>
      <c r="AE28" t="n">
        <v>210371.4513061001</v>
      </c>
      <c r="AF28" t="n">
        <v>3.969316213317562e-06</v>
      </c>
      <c r="AG28" t="n">
        <v>8</v>
      </c>
      <c r="AH28" t="n">
        <v>190293.8952516923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5.3388</v>
      </c>
      <c r="E29" t="n">
        <v>18.73</v>
      </c>
      <c r="F29" t="n">
        <v>15.83</v>
      </c>
      <c r="G29" t="n">
        <v>52.75</v>
      </c>
      <c r="H29" t="n">
        <v>0.8100000000000001</v>
      </c>
      <c r="I29" t="n">
        <v>18</v>
      </c>
      <c r="J29" t="n">
        <v>168.81</v>
      </c>
      <c r="K29" t="n">
        <v>50.28</v>
      </c>
      <c r="L29" t="n">
        <v>7.75</v>
      </c>
      <c r="M29" t="n">
        <v>16</v>
      </c>
      <c r="N29" t="n">
        <v>30.78</v>
      </c>
      <c r="O29" t="n">
        <v>21053.43</v>
      </c>
      <c r="P29" t="n">
        <v>181.55</v>
      </c>
      <c r="Q29" t="n">
        <v>467.07</v>
      </c>
      <c r="R29" t="n">
        <v>65.95999999999999</v>
      </c>
      <c r="S29" t="n">
        <v>39.61</v>
      </c>
      <c r="T29" t="n">
        <v>8181.64</v>
      </c>
      <c r="U29" t="n">
        <v>0.6</v>
      </c>
      <c r="V29" t="n">
        <v>0.74</v>
      </c>
      <c r="W29" t="n">
        <v>2.64</v>
      </c>
      <c r="X29" t="n">
        <v>0.49</v>
      </c>
      <c r="Y29" t="n">
        <v>1</v>
      </c>
      <c r="Z29" t="n">
        <v>10</v>
      </c>
      <c r="AA29" t="n">
        <v>153.1729218921839</v>
      </c>
      <c r="AB29" t="n">
        <v>209.5779492451847</v>
      </c>
      <c r="AC29" t="n">
        <v>189.5761239137832</v>
      </c>
      <c r="AD29" t="n">
        <v>153172.9218921839</v>
      </c>
      <c r="AE29" t="n">
        <v>209577.9492451847</v>
      </c>
      <c r="AF29" t="n">
        <v>3.981696553992673e-06</v>
      </c>
      <c r="AG29" t="n">
        <v>8</v>
      </c>
      <c r="AH29" t="n">
        <v>189576.1239137833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5.3405</v>
      </c>
      <c r="E30" t="n">
        <v>18.72</v>
      </c>
      <c r="F30" t="n">
        <v>15.82</v>
      </c>
      <c r="G30" t="n">
        <v>52.73</v>
      </c>
      <c r="H30" t="n">
        <v>0.84</v>
      </c>
      <c r="I30" t="n">
        <v>18</v>
      </c>
      <c r="J30" t="n">
        <v>169.17</v>
      </c>
      <c r="K30" t="n">
        <v>50.28</v>
      </c>
      <c r="L30" t="n">
        <v>8</v>
      </c>
      <c r="M30" t="n">
        <v>16</v>
      </c>
      <c r="N30" t="n">
        <v>30.89</v>
      </c>
      <c r="O30" t="n">
        <v>21098.19</v>
      </c>
      <c r="P30" t="n">
        <v>180.38</v>
      </c>
      <c r="Q30" t="n">
        <v>467.1</v>
      </c>
      <c r="R30" t="n">
        <v>65.64</v>
      </c>
      <c r="S30" t="n">
        <v>39.61</v>
      </c>
      <c r="T30" t="n">
        <v>8021.91</v>
      </c>
      <c r="U30" t="n">
        <v>0.6</v>
      </c>
      <c r="V30" t="n">
        <v>0.74</v>
      </c>
      <c r="W30" t="n">
        <v>2.64</v>
      </c>
      <c r="X30" t="n">
        <v>0.49</v>
      </c>
      <c r="Y30" t="n">
        <v>1</v>
      </c>
      <c r="Z30" t="n">
        <v>10</v>
      </c>
      <c r="AA30" t="n">
        <v>152.6088259431407</v>
      </c>
      <c r="AB30" t="n">
        <v>208.8061282815472</v>
      </c>
      <c r="AC30" t="n">
        <v>188.8779644596576</v>
      </c>
      <c r="AD30" t="n">
        <v>152608.8259431407</v>
      </c>
      <c r="AE30" t="n">
        <v>208806.1282815473</v>
      </c>
      <c r="AF30" t="n">
        <v>3.982964420206389e-06</v>
      </c>
      <c r="AG30" t="n">
        <v>8</v>
      </c>
      <c r="AH30" t="n">
        <v>188877.9644596576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5.3579</v>
      </c>
      <c r="E31" t="n">
        <v>18.66</v>
      </c>
      <c r="F31" t="n">
        <v>15.79</v>
      </c>
      <c r="G31" t="n">
        <v>55.74</v>
      </c>
      <c r="H31" t="n">
        <v>0.86</v>
      </c>
      <c r="I31" t="n">
        <v>17</v>
      </c>
      <c r="J31" t="n">
        <v>169.53</v>
      </c>
      <c r="K31" t="n">
        <v>50.28</v>
      </c>
      <c r="L31" t="n">
        <v>8.25</v>
      </c>
      <c r="M31" t="n">
        <v>15</v>
      </c>
      <c r="N31" t="n">
        <v>31</v>
      </c>
      <c r="O31" t="n">
        <v>21142.98</v>
      </c>
      <c r="P31" t="n">
        <v>179.7</v>
      </c>
      <c r="Q31" t="n">
        <v>467.13</v>
      </c>
      <c r="R31" t="n">
        <v>64.75</v>
      </c>
      <c r="S31" t="n">
        <v>39.61</v>
      </c>
      <c r="T31" t="n">
        <v>7582.13</v>
      </c>
      <c r="U31" t="n">
        <v>0.61</v>
      </c>
      <c r="V31" t="n">
        <v>0.74</v>
      </c>
      <c r="W31" t="n">
        <v>2.64</v>
      </c>
      <c r="X31" t="n">
        <v>0.46</v>
      </c>
      <c r="Y31" t="n">
        <v>1</v>
      </c>
      <c r="Z31" t="n">
        <v>10</v>
      </c>
      <c r="AA31" t="n">
        <v>151.9931402248341</v>
      </c>
      <c r="AB31" t="n">
        <v>207.9637199196238</v>
      </c>
      <c r="AC31" t="n">
        <v>188.1159543694683</v>
      </c>
      <c r="AD31" t="n">
        <v>151993.1402248341</v>
      </c>
      <c r="AE31" t="n">
        <v>207963.7199196238</v>
      </c>
      <c r="AF31" t="n">
        <v>3.995941403805601e-06</v>
      </c>
      <c r="AG31" t="n">
        <v>8</v>
      </c>
      <c r="AH31" t="n">
        <v>188115.9543694683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5.3544</v>
      </c>
      <c r="E32" t="n">
        <v>18.68</v>
      </c>
      <c r="F32" t="n">
        <v>15.8</v>
      </c>
      <c r="G32" t="n">
        <v>55.78</v>
      </c>
      <c r="H32" t="n">
        <v>0.89</v>
      </c>
      <c r="I32" t="n">
        <v>17</v>
      </c>
      <c r="J32" t="n">
        <v>169.9</v>
      </c>
      <c r="K32" t="n">
        <v>50.28</v>
      </c>
      <c r="L32" t="n">
        <v>8.5</v>
      </c>
      <c r="M32" t="n">
        <v>15</v>
      </c>
      <c r="N32" t="n">
        <v>31.12</v>
      </c>
      <c r="O32" t="n">
        <v>21187.82</v>
      </c>
      <c r="P32" t="n">
        <v>179.51</v>
      </c>
      <c r="Q32" t="n">
        <v>467.07</v>
      </c>
      <c r="R32" t="n">
        <v>65.11</v>
      </c>
      <c r="S32" t="n">
        <v>39.61</v>
      </c>
      <c r="T32" t="n">
        <v>7761.69</v>
      </c>
      <c r="U32" t="n">
        <v>0.61</v>
      </c>
      <c r="V32" t="n">
        <v>0.74</v>
      </c>
      <c r="W32" t="n">
        <v>2.64</v>
      </c>
      <c r="X32" t="n">
        <v>0.47</v>
      </c>
      <c r="Y32" t="n">
        <v>1</v>
      </c>
      <c r="Z32" t="n">
        <v>10</v>
      </c>
      <c r="AA32" t="n">
        <v>151.971165411148</v>
      </c>
      <c r="AB32" t="n">
        <v>207.9336530100781</v>
      </c>
      <c r="AC32" t="n">
        <v>188.0887570035704</v>
      </c>
      <c r="AD32" t="n">
        <v>151971.165411148</v>
      </c>
      <c r="AE32" t="n">
        <v>207933.6530100781</v>
      </c>
      <c r="AF32" t="n">
        <v>3.993331091012656e-06</v>
      </c>
      <c r="AG32" t="n">
        <v>8</v>
      </c>
      <c r="AH32" t="n">
        <v>188088.7570035704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5.3779</v>
      </c>
      <c r="E33" t="n">
        <v>18.59</v>
      </c>
      <c r="F33" t="n">
        <v>15.75</v>
      </c>
      <c r="G33" t="n">
        <v>59.08</v>
      </c>
      <c r="H33" t="n">
        <v>0.91</v>
      </c>
      <c r="I33" t="n">
        <v>16</v>
      </c>
      <c r="J33" t="n">
        <v>170.26</v>
      </c>
      <c r="K33" t="n">
        <v>50.28</v>
      </c>
      <c r="L33" t="n">
        <v>8.75</v>
      </c>
      <c r="M33" t="n">
        <v>14</v>
      </c>
      <c r="N33" t="n">
        <v>31.23</v>
      </c>
      <c r="O33" t="n">
        <v>21232.69</v>
      </c>
      <c r="P33" t="n">
        <v>178.77</v>
      </c>
      <c r="Q33" t="n">
        <v>467.08</v>
      </c>
      <c r="R33" t="n">
        <v>63.78</v>
      </c>
      <c r="S33" t="n">
        <v>39.61</v>
      </c>
      <c r="T33" t="n">
        <v>7102.89</v>
      </c>
      <c r="U33" t="n">
        <v>0.62</v>
      </c>
      <c r="V33" t="n">
        <v>0.74</v>
      </c>
      <c r="W33" t="n">
        <v>2.63</v>
      </c>
      <c r="X33" t="n">
        <v>0.42</v>
      </c>
      <c r="Y33" t="n">
        <v>1</v>
      </c>
      <c r="Z33" t="n">
        <v>10</v>
      </c>
      <c r="AA33" t="n">
        <v>151.2207128051246</v>
      </c>
      <c r="AB33" t="n">
        <v>206.9068506468851</v>
      </c>
      <c r="AC33" t="n">
        <v>187.159951216794</v>
      </c>
      <c r="AD33" t="n">
        <v>151220.7128051246</v>
      </c>
      <c r="AE33" t="n">
        <v>206906.8506468851</v>
      </c>
      <c r="AF33" t="n">
        <v>4.010857476908143e-06</v>
      </c>
      <c r="AG33" t="n">
        <v>8</v>
      </c>
      <c r="AH33" t="n">
        <v>187159.9512167941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5.3697</v>
      </c>
      <c r="E34" t="n">
        <v>18.62</v>
      </c>
      <c r="F34" t="n">
        <v>15.78</v>
      </c>
      <c r="G34" t="n">
        <v>59.19</v>
      </c>
      <c r="H34" t="n">
        <v>0.9399999999999999</v>
      </c>
      <c r="I34" t="n">
        <v>16</v>
      </c>
      <c r="J34" t="n">
        <v>170.62</v>
      </c>
      <c r="K34" t="n">
        <v>50.28</v>
      </c>
      <c r="L34" t="n">
        <v>9</v>
      </c>
      <c r="M34" t="n">
        <v>14</v>
      </c>
      <c r="N34" t="n">
        <v>31.34</v>
      </c>
      <c r="O34" t="n">
        <v>21277.6</v>
      </c>
      <c r="P34" t="n">
        <v>178.32</v>
      </c>
      <c r="Q34" t="n">
        <v>467.11</v>
      </c>
      <c r="R34" t="n">
        <v>64.45999999999999</v>
      </c>
      <c r="S34" t="n">
        <v>39.61</v>
      </c>
      <c r="T34" t="n">
        <v>7439.64</v>
      </c>
      <c r="U34" t="n">
        <v>0.61</v>
      </c>
      <c r="V34" t="n">
        <v>0.74</v>
      </c>
      <c r="W34" t="n">
        <v>2.64</v>
      </c>
      <c r="X34" t="n">
        <v>0.45</v>
      </c>
      <c r="Y34" t="n">
        <v>1</v>
      </c>
      <c r="Z34" t="n">
        <v>10</v>
      </c>
      <c r="AA34" t="n">
        <v>151.1695000796303</v>
      </c>
      <c r="AB34" t="n">
        <v>206.8367791365177</v>
      </c>
      <c r="AC34" t="n">
        <v>187.0965672330302</v>
      </c>
      <c r="AD34" t="n">
        <v>151169.5000796303</v>
      </c>
      <c r="AE34" t="n">
        <v>206836.7791365177</v>
      </c>
      <c r="AF34" t="n">
        <v>4.004741886936101e-06</v>
      </c>
      <c r="AG34" t="n">
        <v>8</v>
      </c>
      <c r="AH34" t="n">
        <v>187096.5672330302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15.74</v>
      </c>
      <c r="G35" t="n">
        <v>62.95</v>
      </c>
      <c r="H35" t="n">
        <v>0.96</v>
      </c>
      <c r="I35" t="n">
        <v>15</v>
      </c>
      <c r="J35" t="n">
        <v>170.99</v>
      </c>
      <c r="K35" t="n">
        <v>50.28</v>
      </c>
      <c r="L35" t="n">
        <v>9.25</v>
      </c>
      <c r="M35" t="n">
        <v>13</v>
      </c>
      <c r="N35" t="n">
        <v>31.46</v>
      </c>
      <c r="O35" t="n">
        <v>21322.55</v>
      </c>
      <c r="P35" t="n">
        <v>177.13</v>
      </c>
      <c r="Q35" t="n">
        <v>467.08</v>
      </c>
      <c r="R35" t="n">
        <v>63.07</v>
      </c>
      <c r="S35" t="n">
        <v>39.61</v>
      </c>
      <c r="T35" t="n">
        <v>6751.86</v>
      </c>
      <c r="U35" t="n">
        <v>0.63</v>
      </c>
      <c r="V35" t="n">
        <v>0.74</v>
      </c>
      <c r="W35" t="n">
        <v>2.63</v>
      </c>
      <c r="X35" t="n">
        <v>0.4</v>
      </c>
      <c r="Y35" t="n">
        <v>1</v>
      </c>
      <c r="Z35" t="n">
        <v>10</v>
      </c>
      <c r="AA35" t="n">
        <v>150.2411721227707</v>
      </c>
      <c r="AB35" t="n">
        <v>205.5665998710041</v>
      </c>
      <c r="AC35" t="n">
        <v>185.947612093909</v>
      </c>
      <c r="AD35" t="n">
        <v>150241.1721227707</v>
      </c>
      <c r="AE35" t="n">
        <v>205566.5998710041</v>
      </c>
      <c r="AF35" t="n">
        <v>4.021671629907487e-06</v>
      </c>
      <c r="AG35" t="n">
        <v>8</v>
      </c>
      <c r="AH35" t="n">
        <v>185947.612093909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5.3947</v>
      </c>
      <c r="E36" t="n">
        <v>18.54</v>
      </c>
      <c r="F36" t="n">
        <v>15.73</v>
      </c>
      <c r="G36" t="n">
        <v>62.92</v>
      </c>
      <c r="H36" t="n">
        <v>0.98</v>
      </c>
      <c r="I36" t="n">
        <v>15</v>
      </c>
      <c r="J36" t="n">
        <v>171.35</v>
      </c>
      <c r="K36" t="n">
        <v>50.28</v>
      </c>
      <c r="L36" t="n">
        <v>9.5</v>
      </c>
      <c r="M36" t="n">
        <v>13</v>
      </c>
      <c r="N36" t="n">
        <v>31.57</v>
      </c>
      <c r="O36" t="n">
        <v>21367.54</v>
      </c>
      <c r="P36" t="n">
        <v>176.52</v>
      </c>
      <c r="Q36" t="n">
        <v>467.07</v>
      </c>
      <c r="R36" t="n">
        <v>62.8</v>
      </c>
      <c r="S36" t="n">
        <v>39.61</v>
      </c>
      <c r="T36" t="n">
        <v>6614.48</v>
      </c>
      <c r="U36" t="n">
        <v>0.63</v>
      </c>
      <c r="V36" t="n">
        <v>0.74</v>
      </c>
      <c r="W36" t="n">
        <v>2.63</v>
      </c>
      <c r="X36" t="n">
        <v>0.4</v>
      </c>
      <c r="Y36" t="n">
        <v>1</v>
      </c>
      <c r="Z36" t="n">
        <v>10</v>
      </c>
      <c r="AA36" t="n">
        <v>149.9249741499998</v>
      </c>
      <c r="AB36" t="n">
        <v>205.1339638549891</v>
      </c>
      <c r="AC36" t="n">
        <v>185.5562662520538</v>
      </c>
      <c r="AD36" t="n">
        <v>149924.9741499998</v>
      </c>
      <c r="AE36" t="n">
        <v>205133.9638549891</v>
      </c>
      <c r="AF36" t="n">
        <v>4.023386978314279e-06</v>
      </c>
      <c r="AG36" t="n">
        <v>8</v>
      </c>
      <c r="AH36" t="n">
        <v>185556.2662520538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5.4091</v>
      </c>
      <c r="E37" t="n">
        <v>18.49</v>
      </c>
      <c r="F37" t="n">
        <v>15.71</v>
      </c>
      <c r="G37" t="n">
        <v>67.34</v>
      </c>
      <c r="H37" t="n">
        <v>1.01</v>
      </c>
      <c r="I37" t="n">
        <v>14</v>
      </c>
      <c r="J37" t="n">
        <v>171.72</v>
      </c>
      <c r="K37" t="n">
        <v>50.28</v>
      </c>
      <c r="L37" t="n">
        <v>9.75</v>
      </c>
      <c r="M37" t="n">
        <v>12</v>
      </c>
      <c r="N37" t="n">
        <v>31.69</v>
      </c>
      <c r="O37" t="n">
        <v>21412.57</v>
      </c>
      <c r="P37" t="n">
        <v>176.12</v>
      </c>
      <c r="Q37" t="n">
        <v>467.07</v>
      </c>
      <c r="R37" t="n">
        <v>62.27</v>
      </c>
      <c r="S37" t="n">
        <v>39.61</v>
      </c>
      <c r="T37" t="n">
        <v>6353.74</v>
      </c>
      <c r="U37" t="n">
        <v>0.64</v>
      </c>
      <c r="V37" t="n">
        <v>0.74</v>
      </c>
      <c r="W37" t="n">
        <v>2.63</v>
      </c>
      <c r="X37" t="n">
        <v>0.38</v>
      </c>
      <c r="Y37" t="n">
        <v>1</v>
      </c>
      <c r="Z37" t="n">
        <v>10</v>
      </c>
      <c r="AA37" t="n">
        <v>149.502732115627</v>
      </c>
      <c r="AB37" t="n">
        <v>204.5562336755567</v>
      </c>
      <c r="AC37" t="n">
        <v>185.0336738300969</v>
      </c>
      <c r="AD37" t="n">
        <v>149502.732115627</v>
      </c>
      <c r="AE37" t="n">
        <v>204556.2336755567</v>
      </c>
      <c r="AF37" t="n">
        <v>4.034126550948109e-06</v>
      </c>
      <c r="AG37" t="n">
        <v>8</v>
      </c>
      <c r="AH37" t="n">
        <v>185033.6738300969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5.4059</v>
      </c>
      <c r="E38" t="n">
        <v>18.5</v>
      </c>
      <c r="F38" t="n">
        <v>15.72</v>
      </c>
      <c r="G38" t="n">
        <v>67.38</v>
      </c>
      <c r="H38" t="n">
        <v>1.03</v>
      </c>
      <c r="I38" t="n">
        <v>14</v>
      </c>
      <c r="J38" t="n">
        <v>172.08</v>
      </c>
      <c r="K38" t="n">
        <v>50.28</v>
      </c>
      <c r="L38" t="n">
        <v>10</v>
      </c>
      <c r="M38" t="n">
        <v>12</v>
      </c>
      <c r="N38" t="n">
        <v>31.8</v>
      </c>
      <c r="O38" t="n">
        <v>21457.64</v>
      </c>
      <c r="P38" t="n">
        <v>175.57</v>
      </c>
      <c r="Q38" t="n">
        <v>467.11</v>
      </c>
      <c r="R38" t="n">
        <v>62.55</v>
      </c>
      <c r="S38" t="n">
        <v>39.61</v>
      </c>
      <c r="T38" t="n">
        <v>6495.89</v>
      </c>
      <c r="U38" t="n">
        <v>0.63</v>
      </c>
      <c r="V38" t="n">
        <v>0.74</v>
      </c>
      <c r="W38" t="n">
        <v>2.64</v>
      </c>
      <c r="X38" t="n">
        <v>0.39</v>
      </c>
      <c r="Y38" t="n">
        <v>1</v>
      </c>
      <c r="Z38" t="n">
        <v>10</v>
      </c>
      <c r="AA38" t="n">
        <v>149.3134568605771</v>
      </c>
      <c r="AB38" t="n">
        <v>204.2972589213626</v>
      </c>
      <c r="AC38" t="n">
        <v>184.7994152629697</v>
      </c>
      <c r="AD38" t="n">
        <v>149313.4568605771</v>
      </c>
      <c r="AE38" t="n">
        <v>204297.2589213626</v>
      </c>
      <c r="AF38" t="n">
        <v>4.031739979251703e-06</v>
      </c>
      <c r="AG38" t="n">
        <v>8</v>
      </c>
      <c r="AH38" t="n">
        <v>184799.4152629697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5.4124</v>
      </c>
      <c r="E39" t="n">
        <v>18.48</v>
      </c>
      <c r="F39" t="n">
        <v>15.7</v>
      </c>
      <c r="G39" t="n">
        <v>67.29000000000001</v>
      </c>
      <c r="H39" t="n">
        <v>1.05</v>
      </c>
      <c r="I39" t="n">
        <v>14</v>
      </c>
      <c r="J39" t="n">
        <v>172.45</v>
      </c>
      <c r="K39" t="n">
        <v>50.28</v>
      </c>
      <c r="L39" t="n">
        <v>10.25</v>
      </c>
      <c r="M39" t="n">
        <v>12</v>
      </c>
      <c r="N39" t="n">
        <v>31.92</v>
      </c>
      <c r="O39" t="n">
        <v>21502.75</v>
      </c>
      <c r="P39" t="n">
        <v>174.29</v>
      </c>
      <c r="Q39" t="n">
        <v>467.07</v>
      </c>
      <c r="R39" t="n">
        <v>61.89</v>
      </c>
      <c r="S39" t="n">
        <v>39.61</v>
      </c>
      <c r="T39" t="n">
        <v>6168.23</v>
      </c>
      <c r="U39" t="n">
        <v>0.64</v>
      </c>
      <c r="V39" t="n">
        <v>0.74</v>
      </c>
      <c r="W39" t="n">
        <v>2.63</v>
      </c>
      <c r="X39" t="n">
        <v>0.37</v>
      </c>
      <c r="Y39" t="n">
        <v>1</v>
      </c>
      <c r="Z39" t="n">
        <v>10</v>
      </c>
      <c r="AA39" t="n">
        <v>148.6266173559946</v>
      </c>
      <c r="AB39" t="n">
        <v>203.3574948099729</v>
      </c>
      <c r="AC39" t="n">
        <v>183.9493409194035</v>
      </c>
      <c r="AD39" t="n">
        <v>148626.6173559946</v>
      </c>
      <c r="AE39" t="n">
        <v>203357.4948099729</v>
      </c>
      <c r="AF39" t="n">
        <v>4.036587703010029e-06</v>
      </c>
      <c r="AG39" t="n">
        <v>8</v>
      </c>
      <c r="AH39" t="n">
        <v>183949.3409194035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5.4269</v>
      </c>
      <c r="E40" t="n">
        <v>18.43</v>
      </c>
      <c r="F40" t="n">
        <v>15.68</v>
      </c>
      <c r="G40" t="n">
        <v>72.38</v>
      </c>
      <c r="H40" t="n">
        <v>1.08</v>
      </c>
      <c r="I40" t="n">
        <v>13</v>
      </c>
      <c r="J40" t="n">
        <v>172.82</v>
      </c>
      <c r="K40" t="n">
        <v>50.28</v>
      </c>
      <c r="L40" t="n">
        <v>10.5</v>
      </c>
      <c r="M40" t="n">
        <v>11</v>
      </c>
      <c r="N40" t="n">
        <v>32.04</v>
      </c>
      <c r="O40" t="n">
        <v>21547.89</v>
      </c>
      <c r="P40" t="n">
        <v>174.04</v>
      </c>
      <c r="Q40" t="n">
        <v>467.17</v>
      </c>
      <c r="R40" t="n">
        <v>61.21</v>
      </c>
      <c r="S40" t="n">
        <v>39.61</v>
      </c>
      <c r="T40" t="n">
        <v>5829.14</v>
      </c>
      <c r="U40" t="n">
        <v>0.65</v>
      </c>
      <c r="V40" t="n">
        <v>0.74</v>
      </c>
      <c r="W40" t="n">
        <v>2.63</v>
      </c>
      <c r="X40" t="n">
        <v>0.35</v>
      </c>
      <c r="Y40" t="n">
        <v>1</v>
      </c>
      <c r="Z40" t="n">
        <v>10</v>
      </c>
      <c r="AA40" t="n">
        <v>148.2744693548132</v>
      </c>
      <c r="AB40" t="n">
        <v>202.8756703790834</v>
      </c>
      <c r="AC40" t="n">
        <v>183.513501135953</v>
      </c>
      <c r="AD40" t="n">
        <v>148274.4693548132</v>
      </c>
      <c r="AE40" t="n">
        <v>202875.6703790834</v>
      </c>
      <c r="AF40" t="n">
        <v>4.047401856009372e-06</v>
      </c>
      <c r="AG40" t="n">
        <v>8</v>
      </c>
      <c r="AH40" t="n">
        <v>183513.5011359531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5.4306</v>
      </c>
      <c r="E41" t="n">
        <v>18.41</v>
      </c>
      <c r="F41" t="n">
        <v>15.67</v>
      </c>
      <c r="G41" t="n">
        <v>72.33</v>
      </c>
      <c r="H41" t="n">
        <v>1.1</v>
      </c>
      <c r="I41" t="n">
        <v>13</v>
      </c>
      <c r="J41" t="n">
        <v>173.18</v>
      </c>
      <c r="K41" t="n">
        <v>50.28</v>
      </c>
      <c r="L41" t="n">
        <v>10.75</v>
      </c>
      <c r="M41" t="n">
        <v>11</v>
      </c>
      <c r="N41" t="n">
        <v>32.15</v>
      </c>
      <c r="O41" t="n">
        <v>21593.08</v>
      </c>
      <c r="P41" t="n">
        <v>174.2</v>
      </c>
      <c r="Q41" t="n">
        <v>467.07</v>
      </c>
      <c r="R41" t="n">
        <v>61.02</v>
      </c>
      <c r="S41" t="n">
        <v>39.61</v>
      </c>
      <c r="T41" t="n">
        <v>5737.97</v>
      </c>
      <c r="U41" t="n">
        <v>0.65</v>
      </c>
      <c r="V41" t="n">
        <v>0.74</v>
      </c>
      <c r="W41" t="n">
        <v>2.63</v>
      </c>
      <c r="X41" t="n">
        <v>0.34</v>
      </c>
      <c r="Y41" t="n">
        <v>1</v>
      </c>
      <c r="Z41" t="n">
        <v>10</v>
      </c>
      <c r="AA41" t="n">
        <v>148.2820110485954</v>
      </c>
      <c r="AB41" t="n">
        <v>202.8859892572322</v>
      </c>
      <c r="AC41" t="n">
        <v>183.522835194854</v>
      </c>
      <c r="AD41" t="n">
        <v>148282.0110485954</v>
      </c>
      <c r="AE41" t="n">
        <v>202885.9892572322</v>
      </c>
      <c r="AF41" t="n">
        <v>4.050161329533342e-06</v>
      </c>
      <c r="AG41" t="n">
        <v>8</v>
      </c>
      <c r="AH41" t="n">
        <v>183522.835194854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5.4252</v>
      </c>
      <c r="E42" t="n">
        <v>18.43</v>
      </c>
      <c r="F42" t="n">
        <v>15.69</v>
      </c>
      <c r="G42" t="n">
        <v>72.41</v>
      </c>
      <c r="H42" t="n">
        <v>1.12</v>
      </c>
      <c r="I42" t="n">
        <v>13</v>
      </c>
      <c r="J42" t="n">
        <v>173.55</v>
      </c>
      <c r="K42" t="n">
        <v>50.28</v>
      </c>
      <c r="L42" t="n">
        <v>11</v>
      </c>
      <c r="M42" t="n">
        <v>11</v>
      </c>
      <c r="N42" t="n">
        <v>32.27</v>
      </c>
      <c r="O42" t="n">
        <v>21638.31</v>
      </c>
      <c r="P42" t="n">
        <v>173.5</v>
      </c>
      <c r="Q42" t="n">
        <v>467.07</v>
      </c>
      <c r="R42" t="n">
        <v>61.53</v>
      </c>
      <c r="S42" t="n">
        <v>39.61</v>
      </c>
      <c r="T42" t="n">
        <v>5989.32</v>
      </c>
      <c r="U42" t="n">
        <v>0.64</v>
      </c>
      <c r="V42" t="n">
        <v>0.74</v>
      </c>
      <c r="W42" t="n">
        <v>2.63</v>
      </c>
      <c r="X42" t="n">
        <v>0.36</v>
      </c>
      <c r="Y42" t="n">
        <v>1</v>
      </c>
      <c r="Z42" t="n">
        <v>10</v>
      </c>
      <c r="AA42" t="n">
        <v>148.0658758533134</v>
      </c>
      <c r="AB42" t="n">
        <v>202.5902635478357</v>
      </c>
      <c r="AC42" t="n">
        <v>183.2553331321086</v>
      </c>
      <c r="AD42" t="n">
        <v>148065.8758533134</v>
      </c>
      <c r="AE42" t="n">
        <v>202590.2635478358</v>
      </c>
      <c r="AF42" t="n">
        <v>4.046133989795656e-06</v>
      </c>
      <c r="AG42" t="n">
        <v>8</v>
      </c>
      <c r="AH42" t="n">
        <v>183255.3331321086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5.4516</v>
      </c>
      <c r="E43" t="n">
        <v>18.34</v>
      </c>
      <c r="F43" t="n">
        <v>15.63</v>
      </c>
      <c r="G43" t="n">
        <v>78.16</v>
      </c>
      <c r="H43" t="n">
        <v>1.15</v>
      </c>
      <c r="I43" t="n">
        <v>12</v>
      </c>
      <c r="J43" t="n">
        <v>173.92</v>
      </c>
      <c r="K43" t="n">
        <v>50.28</v>
      </c>
      <c r="L43" t="n">
        <v>11.25</v>
      </c>
      <c r="M43" t="n">
        <v>10</v>
      </c>
      <c r="N43" t="n">
        <v>32.39</v>
      </c>
      <c r="O43" t="n">
        <v>21683.57</v>
      </c>
      <c r="P43" t="n">
        <v>171.57</v>
      </c>
      <c r="Q43" t="n">
        <v>467.08</v>
      </c>
      <c r="R43" t="n">
        <v>59.8</v>
      </c>
      <c r="S43" t="n">
        <v>39.61</v>
      </c>
      <c r="T43" t="n">
        <v>5131.26</v>
      </c>
      <c r="U43" t="n">
        <v>0.66</v>
      </c>
      <c r="V43" t="n">
        <v>0.75</v>
      </c>
      <c r="W43" t="n">
        <v>2.62</v>
      </c>
      <c r="X43" t="n">
        <v>0.3</v>
      </c>
      <c r="Y43" t="n">
        <v>1</v>
      </c>
      <c r="Z43" t="n">
        <v>10</v>
      </c>
      <c r="AA43" t="n">
        <v>146.7636799145873</v>
      </c>
      <c r="AB43" t="n">
        <v>200.8085416156413</v>
      </c>
      <c r="AC43" t="n">
        <v>181.6436562404598</v>
      </c>
      <c r="AD43" t="n">
        <v>146763.6799145873</v>
      </c>
      <c r="AE43" t="n">
        <v>200808.5416156413</v>
      </c>
      <c r="AF43" t="n">
        <v>4.065823206291012e-06</v>
      </c>
      <c r="AG43" t="n">
        <v>8</v>
      </c>
      <c r="AH43" t="n">
        <v>181643.6562404598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5.4489</v>
      </c>
      <c r="E44" t="n">
        <v>18.35</v>
      </c>
      <c r="F44" t="n">
        <v>15.64</v>
      </c>
      <c r="G44" t="n">
        <v>78.20999999999999</v>
      </c>
      <c r="H44" t="n">
        <v>1.17</v>
      </c>
      <c r="I44" t="n">
        <v>12</v>
      </c>
      <c r="J44" t="n">
        <v>174.28</v>
      </c>
      <c r="K44" t="n">
        <v>50.28</v>
      </c>
      <c r="L44" t="n">
        <v>11.5</v>
      </c>
      <c r="M44" t="n">
        <v>10</v>
      </c>
      <c r="N44" t="n">
        <v>32.5</v>
      </c>
      <c r="O44" t="n">
        <v>21728.87</v>
      </c>
      <c r="P44" t="n">
        <v>171.74</v>
      </c>
      <c r="Q44" t="n">
        <v>467.1</v>
      </c>
      <c r="R44" t="n">
        <v>60.13</v>
      </c>
      <c r="S44" t="n">
        <v>39.61</v>
      </c>
      <c r="T44" t="n">
        <v>5295.34</v>
      </c>
      <c r="U44" t="n">
        <v>0.66</v>
      </c>
      <c r="V44" t="n">
        <v>0.75</v>
      </c>
      <c r="W44" t="n">
        <v>2.62</v>
      </c>
      <c r="X44" t="n">
        <v>0.31</v>
      </c>
      <c r="Y44" t="n">
        <v>1</v>
      </c>
      <c r="Z44" t="n">
        <v>10</v>
      </c>
      <c r="AA44" t="n">
        <v>146.8861466998553</v>
      </c>
      <c r="AB44" t="n">
        <v>200.9761060740981</v>
      </c>
      <c r="AC44" t="n">
        <v>181.7952285821798</v>
      </c>
      <c r="AD44" t="n">
        <v>146886.1466998553</v>
      </c>
      <c r="AE44" t="n">
        <v>200976.1060740981</v>
      </c>
      <c r="AF44" t="n">
        <v>4.063809536422169e-06</v>
      </c>
      <c r="AG44" t="n">
        <v>8</v>
      </c>
      <c r="AH44" t="n">
        <v>181795.2285821798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5.448</v>
      </c>
      <c r="E45" t="n">
        <v>18.36</v>
      </c>
      <c r="F45" t="n">
        <v>15.64</v>
      </c>
      <c r="G45" t="n">
        <v>78.22</v>
      </c>
      <c r="H45" t="n">
        <v>1.19</v>
      </c>
      <c r="I45" t="n">
        <v>12</v>
      </c>
      <c r="J45" t="n">
        <v>174.65</v>
      </c>
      <c r="K45" t="n">
        <v>50.28</v>
      </c>
      <c r="L45" t="n">
        <v>11.75</v>
      </c>
      <c r="M45" t="n">
        <v>10</v>
      </c>
      <c r="N45" t="n">
        <v>32.62</v>
      </c>
      <c r="O45" t="n">
        <v>21774.22</v>
      </c>
      <c r="P45" t="n">
        <v>171.13</v>
      </c>
      <c r="Q45" t="n">
        <v>467.07</v>
      </c>
      <c r="R45" t="n">
        <v>59.97</v>
      </c>
      <c r="S45" t="n">
        <v>39.61</v>
      </c>
      <c r="T45" t="n">
        <v>5217.09</v>
      </c>
      <c r="U45" t="n">
        <v>0.66</v>
      </c>
      <c r="V45" t="n">
        <v>0.75</v>
      </c>
      <c r="W45" t="n">
        <v>2.63</v>
      </c>
      <c r="X45" t="n">
        <v>0.31</v>
      </c>
      <c r="Y45" t="n">
        <v>1</v>
      </c>
      <c r="Z45" t="n">
        <v>10</v>
      </c>
      <c r="AA45" t="n">
        <v>146.6292824778932</v>
      </c>
      <c r="AB45" t="n">
        <v>200.62465311356</v>
      </c>
      <c r="AC45" t="n">
        <v>181.4773177989279</v>
      </c>
      <c r="AD45" t="n">
        <v>146629.2824778932</v>
      </c>
      <c r="AE45" t="n">
        <v>200624.65311356</v>
      </c>
      <c r="AF45" t="n">
        <v>4.063138313132554e-06</v>
      </c>
      <c r="AG45" t="n">
        <v>8</v>
      </c>
      <c r="AH45" t="n">
        <v>181477.317798928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5.4503</v>
      </c>
      <c r="E46" t="n">
        <v>18.35</v>
      </c>
      <c r="F46" t="n">
        <v>15.64</v>
      </c>
      <c r="G46" t="n">
        <v>78.18000000000001</v>
      </c>
      <c r="H46" t="n">
        <v>1.22</v>
      </c>
      <c r="I46" t="n">
        <v>12</v>
      </c>
      <c r="J46" t="n">
        <v>175.02</v>
      </c>
      <c r="K46" t="n">
        <v>50.28</v>
      </c>
      <c r="L46" t="n">
        <v>12</v>
      </c>
      <c r="M46" t="n">
        <v>10</v>
      </c>
      <c r="N46" t="n">
        <v>32.74</v>
      </c>
      <c r="O46" t="n">
        <v>21819.6</v>
      </c>
      <c r="P46" t="n">
        <v>170.23</v>
      </c>
      <c r="Q46" t="n">
        <v>467.08</v>
      </c>
      <c r="R46" t="n">
        <v>59.82</v>
      </c>
      <c r="S46" t="n">
        <v>39.61</v>
      </c>
      <c r="T46" t="n">
        <v>5139.05</v>
      </c>
      <c r="U46" t="n">
        <v>0.66</v>
      </c>
      <c r="V46" t="n">
        <v>0.75</v>
      </c>
      <c r="W46" t="n">
        <v>2.63</v>
      </c>
      <c r="X46" t="n">
        <v>0.3</v>
      </c>
      <c r="Y46" t="n">
        <v>1</v>
      </c>
      <c r="Z46" t="n">
        <v>10</v>
      </c>
      <c r="AA46" t="n">
        <v>146.1943776865521</v>
      </c>
      <c r="AB46" t="n">
        <v>200.0295971914023</v>
      </c>
      <c r="AC46" t="n">
        <v>180.9390531788145</v>
      </c>
      <c r="AD46" t="n">
        <v>146194.3776865522</v>
      </c>
      <c r="AE46" t="n">
        <v>200029.5971914023</v>
      </c>
      <c r="AF46" t="n">
        <v>4.064853661539347e-06</v>
      </c>
      <c r="AG46" t="n">
        <v>8</v>
      </c>
      <c r="AH46" t="n">
        <v>180939.0531788145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5.4684</v>
      </c>
      <c r="E47" t="n">
        <v>18.29</v>
      </c>
      <c r="F47" t="n">
        <v>15.61</v>
      </c>
      <c r="G47" t="n">
        <v>85.13</v>
      </c>
      <c r="H47" t="n">
        <v>1.24</v>
      </c>
      <c r="I47" t="n">
        <v>11</v>
      </c>
      <c r="J47" t="n">
        <v>175.39</v>
      </c>
      <c r="K47" t="n">
        <v>50.28</v>
      </c>
      <c r="L47" t="n">
        <v>12.25</v>
      </c>
      <c r="M47" t="n">
        <v>9</v>
      </c>
      <c r="N47" t="n">
        <v>32.86</v>
      </c>
      <c r="O47" t="n">
        <v>21865.03</v>
      </c>
      <c r="P47" t="n">
        <v>169.23</v>
      </c>
      <c r="Q47" t="n">
        <v>467.07</v>
      </c>
      <c r="R47" t="n">
        <v>58.84</v>
      </c>
      <c r="S47" t="n">
        <v>39.61</v>
      </c>
      <c r="T47" t="n">
        <v>4657.13</v>
      </c>
      <c r="U47" t="n">
        <v>0.67</v>
      </c>
      <c r="V47" t="n">
        <v>0.75</v>
      </c>
      <c r="W47" t="n">
        <v>2.63</v>
      </c>
      <c r="X47" t="n">
        <v>0.28</v>
      </c>
      <c r="Y47" t="n">
        <v>1</v>
      </c>
      <c r="Z47" t="n">
        <v>10</v>
      </c>
      <c r="AA47" t="n">
        <v>145.4592907856064</v>
      </c>
      <c r="AB47" t="n">
        <v>199.0238188637834</v>
      </c>
      <c r="AC47" t="n">
        <v>180.0292649231646</v>
      </c>
      <c r="AD47" t="n">
        <v>145459.2907856064</v>
      </c>
      <c r="AE47" t="n">
        <v>199023.8188637834</v>
      </c>
      <c r="AF47" t="n">
        <v>4.078352707697147e-06</v>
      </c>
      <c r="AG47" t="n">
        <v>8</v>
      </c>
      <c r="AH47" t="n">
        <v>180029.2649231646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5.4641</v>
      </c>
      <c r="E48" t="n">
        <v>18.3</v>
      </c>
      <c r="F48" t="n">
        <v>15.62</v>
      </c>
      <c r="G48" t="n">
        <v>85.20999999999999</v>
      </c>
      <c r="H48" t="n">
        <v>1.26</v>
      </c>
      <c r="I48" t="n">
        <v>11</v>
      </c>
      <c r="J48" t="n">
        <v>175.76</v>
      </c>
      <c r="K48" t="n">
        <v>50.28</v>
      </c>
      <c r="L48" t="n">
        <v>12.5</v>
      </c>
      <c r="M48" t="n">
        <v>9</v>
      </c>
      <c r="N48" t="n">
        <v>32.98</v>
      </c>
      <c r="O48" t="n">
        <v>21910.49</v>
      </c>
      <c r="P48" t="n">
        <v>169.21</v>
      </c>
      <c r="Q48" t="n">
        <v>467.07</v>
      </c>
      <c r="R48" t="n">
        <v>59.28</v>
      </c>
      <c r="S48" t="n">
        <v>39.61</v>
      </c>
      <c r="T48" t="n">
        <v>4877.06</v>
      </c>
      <c r="U48" t="n">
        <v>0.67</v>
      </c>
      <c r="V48" t="n">
        <v>0.75</v>
      </c>
      <c r="W48" t="n">
        <v>2.63</v>
      </c>
      <c r="X48" t="n">
        <v>0.29</v>
      </c>
      <c r="Y48" t="n">
        <v>1</v>
      </c>
      <c r="Z48" t="n">
        <v>10</v>
      </c>
      <c r="AA48" t="n">
        <v>145.5209725496801</v>
      </c>
      <c r="AB48" t="n">
        <v>199.1082145745965</v>
      </c>
      <c r="AC48" t="n">
        <v>180.1056060257878</v>
      </c>
      <c r="AD48" t="n">
        <v>145520.9725496801</v>
      </c>
      <c r="AE48" t="n">
        <v>199108.2145745965</v>
      </c>
      <c r="AF48" t="n">
        <v>4.075145751980102e-06</v>
      </c>
      <c r="AG48" t="n">
        <v>8</v>
      </c>
      <c r="AH48" t="n">
        <v>180105.6060257878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5.4635</v>
      </c>
      <c r="E49" t="n">
        <v>18.3</v>
      </c>
      <c r="F49" t="n">
        <v>15.62</v>
      </c>
      <c r="G49" t="n">
        <v>85.22</v>
      </c>
      <c r="H49" t="n">
        <v>1.28</v>
      </c>
      <c r="I49" t="n">
        <v>11</v>
      </c>
      <c r="J49" t="n">
        <v>176.12</v>
      </c>
      <c r="K49" t="n">
        <v>50.28</v>
      </c>
      <c r="L49" t="n">
        <v>12.75</v>
      </c>
      <c r="M49" t="n">
        <v>9</v>
      </c>
      <c r="N49" t="n">
        <v>33.09</v>
      </c>
      <c r="O49" t="n">
        <v>21956</v>
      </c>
      <c r="P49" t="n">
        <v>168.98</v>
      </c>
      <c r="Q49" t="n">
        <v>467.07</v>
      </c>
      <c r="R49" t="n">
        <v>59.44</v>
      </c>
      <c r="S49" t="n">
        <v>39.61</v>
      </c>
      <c r="T49" t="n">
        <v>4958.04</v>
      </c>
      <c r="U49" t="n">
        <v>0.67</v>
      </c>
      <c r="V49" t="n">
        <v>0.75</v>
      </c>
      <c r="W49" t="n">
        <v>2.63</v>
      </c>
      <c r="X49" t="n">
        <v>0.29</v>
      </c>
      <c r="Y49" t="n">
        <v>1</v>
      </c>
      <c r="Z49" t="n">
        <v>10</v>
      </c>
      <c r="AA49" t="n">
        <v>145.4282745659444</v>
      </c>
      <c r="AB49" t="n">
        <v>198.981381103703</v>
      </c>
      <c r="AC49" t="n">
        <v>179.9908773633444</v>
      </c>
      <c r="AD49" t="n">
        <v>145428.2745659444</v>
      </c>
      <c r="AE49" t="n">
        <v>198981.381103703</v>
      </c>
      <c r="AF49" t="n">
        <v>4.074698269787025e-06</v>
      </c>
      <c r="AG49" t="n">
        <v>8</v>
      </c>
      <c r="AH49" t="n">
        <v>179990.8773633444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5.4647</v>
      </c>
      <c r="E50" t="n">
        <v>18.3</v>
      </c>
      <c r="F50" t="n">
        <v>15.62</v>
      </c>
      <c r="G50" t="n">
        <v>85.2</v>
      </c>
      <c r="H50" t="n">
        <v>1.31</v>
      </c>
      <c r="I50" t="n">
        <v>11</v>
      </c>
      <c r="J50" t="n">
        <v>176.49</v>
      </c>
      <c r="K50" t="n">
        <v>50.28</v>
      </c>
      <c r="L50" t="n">
        <v>13</v>
      </c>
      <c r="M50" t="n">
        <v>9</v>
      </c>
      <c r="N50" t="n">
        <v>33.21</v>
      </c>
      <c r="O50" t="n">
        <v>22001.54</v>
      </c>
      <c r="P50" t="n">
        <v>168.23</v>
      </c>
      <c r="Q50" t="n">
        <v>467.08</v>
      </c>
      <c r="R50" t="n">
        <v>59.29</v>
      </c>
      <c r="S50" t="n">
        <v>39.61</v>
      </c>
      <c r="T50" t="n">
        <v>4880.68</v>
      </c>
      <c r="U50" t="n">
        <v>0.67</v>
      </c>
      <c r="V50" t="n">
        <v>0.75</v>
      </c>
      <c r="W50" t="n">
        <v>2.63</v>
      </c>
      <c r="X50" t="n">
        <v>0.29</v>
      </c>
      <c r="Y50" t="n">
        <v>1</v>
      </c>
      <c r="Z50" t="n">
        <v>10</v>
      </c>
      <c r="AA50" t="n">
        <v>145.0781103704648</v>
      </c>
      <c r="AB50" t="n">
        <v>198.502271003294</v>
      </c>
      <c r="AC50" t="n">
        <v>179.557492858483</v>
      </c>
      <c r="AD50" t="n">
        <v>145078.1103704648</v>
      </c>
      <c r="AE50" t="n">
        <v>198502.271003294</v>
      </c>
      <c r="AF50" t="n">
        <v>4.075593234173177e-06</v>
      </c>
      <c r="AG50" t="n">
        <v>8</v>
      </c>
      <c r="AH50" t="n">
        <v>179557.492858483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5.4844</v>
      </c>
      <c r="E51" t="n">
        <v>18.23</v>
      </c>
      <c r="F51" t="n">
        <v>15.59</v>
      </c>
      <c r="G51" t="n">
        <v>93.52</v>
      </c>
      <c r="H51" t="n">
        <v>1.33</v>
      </c>
      <c r="I51" t="n">
        <v>10</v>
      </c>
      <c r="J51" t="n">
        <v>176.86</v>
      </c>
      <c r="K51" t="n">
        <v>50.28</v>
      </c>
      <c r="L51" t="n">
        <v>13.25</v>
      </c>
      <c r="M51" t="n">
        <v>8</v>
      </c>
      <c r="N51" t="n">
        <v>33.33</v>
      </c>
      <c r="O51" t="n">
        <v>22047.13</v>
      </c>
      <c r="P51" t="n">
        <v>166.67</v>
      </c>
      <c r="Q51" t="n">
        <v>467.08</v>
      </c>
      <c r="R51" t="n">
        <v>58.19</v>
      </c>
      <c r="S51" t="n">
        <v>39.61</v>
      </c>
      <c r="T51" t="n">
        <v>4338.08</v>
      </c>
      <c r="U51" t="n">
        <v>0.68</v>
      </c>
      <c r="V51" t="n">
        <v>0.75</v>
      </c>
      <c r="W51" t="n">
        <v>2.63</v>
      </c>
      <c r="X51" t="n">
        <v>0.25</v>
      </c>
      <c r="Y51" t="n">
        <v>1</v>
      </c>
      <c r="Z51" t="n">
        <v>10</v>
      </c>
      <c r="AA51" t="n">
        <v>144.0777878224177</v>
      </c>
      <c r="AB51" t="n">
        <v>197.1335855619404</v>
      </c>
      <c r="AC51" t="n">
        <v>178.3194328346897</v>
      </c>
      <c r="AD51" t="n">
        <v>144077.7878224177</v>
      </c>
      <c r="AE51" t="n">
        <v>197133.5855619404</v>
      </c>
      <c r="AF51" t="n">
        <v>4.090285566179181e-06</v>
      </c>
      <c r="AG51" t="n">
        <v>8</v>
      </c>
      <c r="AH51" t="n">
        <v>178319.4328346897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5.4841</v>
      </c>
      <c r="E52" t="n">
        <v>18.23</v>
      </c>
      <c r="F52" t="n">
        <v>15.59</v>
      </c>
      <c r="G52" t="n">
        <v>93.53</v>
      </c>
      <c r="H52" t="n">
        <v>1.35</v>
      </c>
      <c r="I52" t="n">
        <v>10</v>
      </c>
      <c r="J52" t="n">
        <v>177.23</v>
      </c>
      <c r="K52" t="n">
        <v>50.28</v>
      </c>
      <c r="L52" t="n">
        <v>13.5</v>
      </c>
      <c r="M52" t="n">
        <v>8</v>
      </c>
      <c r="N52" t="n">
        <v>33.45</v>
      </c>
      <c r="O52" t="n">
        <v>22092.76</v>
      </c>
      <c r="P52" t="n">
        <v>166.58</v>
      </c>
      <c r="Q52" t="n">
        <v>467.07</v>
      </c>
      <c r="R52" t="n">
        <v>58.29</v>
      </c>
      <c r="S52" t="n">
        <v>39.61</v>
      </c>
      <c r="T52" t="n">
        <v>4387.07</v>
      </c>
      <c r="U52" t="n">
        <v>0.68</v>
      </c>
      <c r="V52" t="n">
        <v>0.75</v>
      </c>
      <c r="W52" t="n">
        <v>2.62</v>
      </c>
      <c r="X52" t="n">
        <v>0.25</v>
      </c>
      <c r="Y52" t="n">
        <v>1</v>
      </c>
      <c r="Z52" t="n">
        <v>10</v>
      </c>
      <c r="AA52" t="n">
        <v>144.0425597145808</v>
      </c>
      <c r="AB52" t="n">
        <v>197.0853849106435</v>
      </c>
      <c r="AC52" t="n">
        <v>178.2758323859026</v>
      </c>
      <c r="AD52" t="n">
        <v>144042.5597145808</v>
      </c>
      <c r="AE52" t="n">
        <v>197085.3849106435</v>
      </c>
      <c r="AF52" t="n">
        <v>4.090061825082643e-06</v>
      </c>
      <c r="AG52" t="n">
        <v>8</v>
      </c>
      <c r="AH52" t="n">
        <v>178275.8323859026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5.481</v>
      </c>
      <c r="E53" t="n">
        <v>18.24</v>
      </c>
      <c r="F53" t="n">
        <v>15.6</v>
      </c>
      <c r="G53" t="n">
        <v>93.59</v>
      </c>
      <c r="H53" t="n">
        <v>1.37</v>
      </c>
      <c r="I53" t="n">
        <v>10</v>
      </c>
      <c r="J53" t="n">
        <v>177.6</v>
      </c>
      <c r="K53" t="n">
        <v>50.28</v>
      </c>
      <c r="L53" t="n">
        <v>13.75</v>
      </c>
      <c r="M53" t="n">
        <v>8</v>
      </c>
      <c r="N53" t="n">
        <v>33.57</v>
      </c>
      <c r="O53" t="n">
        <v>22138.42</v>
      </c>
      <c r="P53" t="n">
        <v>166.44</v>
      </c>
      <c r="Q53" t="n">
        <v>467.07</v>
      </c>
      <c r="R53" t="n">
        <v>58.59</v>
      </c>
      <c r="S53" t="n">
        <v>39.61</v>
      </c>
      <c r="T53" t="n">
        <v>4537.05</v>
      </c>
      <c r="U53" t="n">
        <v>0.68</v>
      </c>
      <c r="V53" t="n">
        <v>0.75</v>
      </c>
      <c r="W53" t="n">
        <v>2.62</v>
      </c>
      <c r="X53" t="n">
        <v>0.26</v>
      </c>
      <c r="Y53" t="n">
        <v>1</v>
      </c>
      <c r="Z53" t="n">
        <v>10</v>
      </c>
      <c r="AA53" t="n">
        <v>144.0321259180113</v>
      </c>
      <c r="AB53" t="n">
        <v>197.0711089298705</v>
      </c>
      <c r="AC53" t="n">
        <v>178.2629188846981</v>
      </c>
      <c r="AD53" t="n">
        <v>144032.1259180113</v>
      </c>
      <c r="AE53" t="n">
        <v>197071.1089298705</v>
      </c>
      <c r="AF53" t="n">
        <v>4.087749833751749e-06</v>
      </c>
      <c r="AG53" t="n">
        <v>8</v>
      </c>
      <c r="AH53" t="n">
        <v>178262.918884698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5.4815</v>
      </c>
      <c r="E54" t="n">
        <v>18.24</v>
      </c>
      <c r="F54" t="n">
        <v>15.6</v>
      </c>
      <c r="G54" t="n">
        <v>93.58</v>
      </c>
      <c r="H54" t="n">
        <v>1.4</v>
      </c>
      <c r="I54" t="n">
        <v>10</v>
      </c>
      <c r="J54" t="n">
        <v>177.97</v>
      </c>
      <c r="K54" t="n">
        <v>50.28</v>
      </c>
      <c r="L54" t="n">
        <v>14</v>
      </c>
      <c r="M54" t="n">
        <v>8</v>
      </c>
      <c r="N54" t="n">
        <v>33.69</v>
      </c>
      <c r="O54" t="n">
        <v>22184.13</v>
      </c>
      <c r="P54" t="n">
        <v>165.79</v>
      </c>
      <c r="Q54" t="n">
        <v>467.07</v>
      </c>
      <c r="R54" t="n">
        <v>58.46</v>
      </c>
      <c r="S54" t="n">
        <v>39.61</v>
      </c>
      <c r="T54" t="n">
        <v>4471.63</v>
      </c>
      <c r="U54" t="n">
        <v>0.68</v>
      </c>
      <c r="V54" t="n">
        <v>0.75</v>
      </c>
      <c r="W54" t="n">
        <v>2.63</v>
      </c>
      <c r="X54" t="n">
        <v>0.26</v>
      </c>
      <c r="Y54" t="n">
        <v>1</v>
      </c>
      <c r="Z54" t="n">
        <v>10</v>
      </c>
      <c r="AA54" t="n">
        <v>143.7378807308085</v>
      </c>
      <c r="AB54" t="n">
        <v>196.6685096835584</v>
      </c>
      <c r="AC54" t="n">
        <v>177.8987431454022</v>
      </c>
      <c r="AD54" t="n">
        <v>143737.8807308085</v>
      </c>
      <c r="AE54" t="n">
        <v>196668.5096835584</v>
      </c>
      <c r="AF54" t="n">
        <v>4.088122735579313e-06</v>
      </c>
      <c r="AG54" t="n">
        <v>8</v>
      </c>
      <c r="AH54" t="n">
        <v>177898.7431454022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5.4852</v>
      </c>
      <c r="E55" t="n">
        <v>18.23</v>
      </c>
      <c r="F55" t="n">
        <v>15.58</v>
      </c>
      <c r="G55" t="n">
        <v>93.51000000000001</v>
      </c>
      <c r="H55" t="n">
        <v>1.42</v>
      </c>
      <c r="I55" t="n">
        <v>10</v>
      </c>
      <c r="J55" t="n">
        <v>178.34</v>
      </c>
      <c r="K55" t="n">
        <v>50.28</v>
      </c>
      <c r="L55" t="n">
        <v>14.25</v>
      </c>
      <c r="M55" t="n">
        <v>8</v>
      </c>
      <c r="N55" t="n">
        <v>33.82</v>
      </c>
      <c r="O55" t="n">
        <v>22229.88</v>
      </c>
      <c r="P55" t="n">
        <v>164.14</v>
      </c>
      <c r="Q55" t="n">
        <v>467.07</v>
      </c>
      <c r="R55" t="n">
        <v>58.23</v>
      </c>
      <c r="S55" t="n">
        <v>39.61</v>
      </c>
      <c r="T55" t="n">
        <v>4356.79</v>
      </c>
      <c r="U55" t="n">
        <v>0.68</v>
      </c>
      <c r="V55" t="n">
        <v>0.75</v>
      </c>
      <c r="W55" t="n">
        <v>2.62</v>
      </c>
      <c r="X55" t="n">
        <v>0.25</v>
      </c>
      <c r="Y55" t="n">
        <v>1</v>
      </c>
      <c r="Z55" t="n">
        <v>10</v>
      </c>
      <c r="AA55" t="n">
        <v>142.9451030194621</v>
      </c>
      <c r="AB55" t="n">
        <v>195.5837962440105</v>
      </c>
      <c r="AC55" t="n">
        <v>176.9175532341196</v>
      </c>
      <c r="AD55" t="n">
        <v>142945.1030194621</v>
      </c>
      <c r="AE55" t="n">
        <v>195583.7962440105</v>
      </c>
      <c r="AF55" t="n">
        <v>4.090882209103283e-06</v>
      </c>
      <c r="AG55" t="n">
        <v>8</v>
      </c>
      <c r="AH55" t="n">
        <v>176917.5532341196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5.4844</v>
      </c>
      <c r="E56" t="n">
        <v>18.23</v>
      </c>
      <c r="F56" t="n">
        <v>15.59</v>
      </c>
      <c r="G56" t="n">
        <v>93.52</v>
      </c>
      <c r="H56" t="n">
        <v>1.44</v>
      </c>
      <c r="I56" t="n">
        <v>10</v>
      </c>
      <c r="J56" t="n">
        <v>178.72</v>
      </c>
      <c r="K56" t="n">
        <v>50.28</v>
      </c>
      <c r="L56" t="n">
        <v>14.5</v>
      </c>
      <c r="M56" t="n">
        <v>8</v>
      </c>
      <c r="N56" t="n">
        <v>33.94</v>
      </c>
      <c r="O56" t="n">
        <v>22275.67</v>
      </c>
      <c r="P56" t="n">
        <v>162.67</v>
      </c>
      <c r="Q56" t="n">
        <v>467.07</v>
      </c>
      <c r="R56" t="n">
        <v>58.31</v>
      </c>
      <c r="S56" t="n">
        <v>39.61</v>
      </c>
      <c r="T56" t="n">
        <v>4394.02</v>
      </c>
      <c r="U56" t="n">
        <v>0.68</v>
      </c>
      <c r="V56" t="n">
        <v>0.75</v>
      </c>
      <c r="W56" t="n">
        <v>2.62</v>
      </c>
      <c r="X56" t="n">
        <v>0.25</v>
      </c>
      <c r="Y56" t="n">
        <v>1</v>
      </c>
      <c r="Z56" t="n">
        <v>10</v>
      </c>
      <c r="AA56" t="n">
        <v>142.3137675088144</v>
      </c>
      <c r="AB56" t="n">
        <v>194.7199751457858</v>
      </c>
      <c r="AC56" t="n">
        <v>176.1361740091286</v>
      </c>
      <c r="AD56" t="n">
        <v>142313.7675088144</v>
      </c>
      <c r="AE56" t="n">
        <v>194719.9751457858</v>
      </c>
      <c r="AF56" t="n">
        <v>4.090285566179181e-06</v>
      </c>
      <c r="AG56" t="n">
        <v>8</v>
      </c>
      <c r="AH56" t="n">
        <v>176136.1740091286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5.5028</v>
      </c>
      <c r="E57" t="n">
        <v>18.17</v>
      </c>
      <c r="F57" t="n">
        <v>15.56</v>
      </c>
      <c r="G57" t="n">
        <v>103.72</v>
      </c>
      <c r="H57" t="n">
        <v>1.46</v>
      </c>
      <c r="I57" t="n">
        <v>9</v>
      </c>
      <c r="J57" t="n">
        <v>179.09</v>
      </c>
      <c r="K57" t="n">
        <v>50.28</v>
      </c>
      <c r="L57" t="n">
        <v>14.75</v>
      </c>
      <c r="M57" t="n">
        <v>7</v>
      </c>
      <c r="N57" t="n">
        <v>34.06</v>
      </c>
      <c r="O57" t="n">
        <v>22321.5</v>
      </c>
      <c r="P57" t="n">
        <v>162.43</v>
      </c>
      <c r="Q57" t="n">
        <v>467.07</v>
      </c>
      <c r="R57" t="n">
        <v>57.3</v>
      </c>
      <c r="S57" t="n">
        <v>39.61</v>
      </c>
      <c r="T57" t="n">
        <v>3895.63</v>
      </c>
      <c r="U57" t="n">
        <v>0.6899999999999999</v>
      </c>
      <c r="V57" t="n">
        <v>0.75</v>
      </c>
      <c r="W57" t="n">
        <v>2.62</v>
      </c>
      <c r="X57" t="n">
        <v>0.22</v>
      </c>
      <c r="Y57" t="n">
        <v>1</v>
      </c>
      <c r="Z57" t="n">
        <v>10</v>
      </c>
      <c r="AA57" t="n">
        <v>141.9257301162498</v>
      </c>
      <c r="AB57" t="n">
        <v>194.1890452662776</v>
      </c>
      <c r="AC57" t="n">
        <v>175.6559153321558</v>
      </c>
      <c r="AD57" t="n">
        <v>141925.7301162498</v>
      </c>
      <c r="AE57" t="n">
        <v>194189.0452662776</v>
      </c>
      <c r="AF57" t="n">
        <v>4.10400835343352e-06</v>
      </c>
      <c r="AG57" t="n">
        <v>8</v>
      </c>
      <c r="AH57" t="n">
        <v>175655.9153321558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5.502</v>
      </c>
      <c r="E58" t="n">
        <v>18.18</v>
      </c>
      <c r="F58" t="n">
        <v>15.56</v>
      </c>
      <c r="G58" t="n">
        <v>103.74</v>
      </c>
      <c r="H58" t="n">
        <v>1.48</v>
      </c>
      <c r="I58" t="n">
        <v>9</v>
      </c>
      <c r="J58" t="n">
        <v>179.46</v>
      </c>
      <c r="K58" t="n">
        <v>50.28</v>
      </c>
      <c r="L58" t="n">
        <v>15</v>
      </c>
      <c r="M58" t="n">
        <v>7</v>
      </c>
      <c r="N58" t="n">
        <v>34.18</v>
      </c>
      <c r="O58" t="n">
        <v>22367.38</v>
      </c>
      <c r="P58" t="n">
        <v>162.88</v>
      </c>
      <c r="Q58" t="n">
        <v>467.1</v>
      </c>
      <c r="R58" t="n">
        <v>57.29</v>
      </c>
      <c r="S58" t="n">
        <v>39.61</v>
      </c>
      <c r="T58" t="n">
        <v>3890.97</v>
      </c>
      <c r="U58" t="n">
        <v>0.6899999999999999</v>
      </c>
      <c r="V58" t="n">
        <v>0.75</v>
      </c>
      <c r="W58" t="n">
        <v>2.62</v>
      </c>
      <c r="X58" t="n">
        <v>0.23</v>
      </c>
      <c r="Y58" t="n">
        <v>1</v>
      </c>
      <c r="Z58" t="n">
        <v>10</v>
      </c>
      <c r="AA58" t="n">
        <v>142.1351013275426</v>
      </c>
      <c r="AB58" t="n">
        <v>194.4755161943742</v>
      </c>
      <c r="AC58" t="n">
        <v>175.9150458769394</v>
      </c>
      <c r="AD58" t="n">
        <v>142135.1013275426</v>
      </c>
      <c r="AE58" t="n">
        <v>194475.5161943742</v>
      </c>
      <c r="AF58" t="n">
        <v>4.103411710509418e-06</v>
      </c>
      <c r="AG58" t="n">
        <v>8</v>
      </c>
      <c r="AH58" t="n">
        <v>175915.0458769394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5.5022</v>
      </c>
      <c r="E59" t="n">
        <v>18.17</v>
      </c>
      <c r="F59" t="n">
        <v>15.56</v>
      </c>
      <c r="G59" t="n">
        <v>103.73</v>
      </c>
      <c r="H59" t="n">
        <v>1.5</v>
      </c>
      <c r="I59" t="n">
        <v>9</v>
      </c>
      <c r="J59" t="n">
        <v>179.83</v>
      </c>
      <c r="K59" t="n">
        <v>50.28</v>
      </c>
      <c r="L59" t="n">
        <v>15.25</v>
      </c>
      <c r="M59" t="n">
        <v>7</v>
      </c>
      <c r="N59" t="n">
        <v>34.3</v>
      </c>
      <c r="O59" t="n">
        <v>22413.29</v>
      </c>
      <c r="P59" t="n">
        <v>162.86</v>
      </c>
      <c r="Q59" t="n">
        <v>467.07</v>
      </c>
      <c r="R59" t="n">
        <v>57.32</v>
      </c>
      <c r="S59" t="n">
        <v>39.61</v>
      </c>
      <c r="T59" t="n">
        <v>3904.53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142.1234138185339</v>
      </c>
      <c r="AB59" t="n">
        <v>194.4595248289321</v>
      </c>
      <c r="AC59" t="n">
        <v>175.900580704971</v>
      </c>
      <c r="AD59" t="n">
        <v>142123.4138185339</v>
      </c>
      <c r="AE59" t="n">
        <v>194459.5248289321</v>
      </c>
      <c r="AF59" t="n">
        <v>4.103560871240445e-06</v>
      </c>
      <c r="AG59" t="n">
        <v>8</v>
      </c>
      <c r="AH59" t="n">
        <v>175900.580704971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5.4995</v>
      </c>
      <c r="E60" t="n">
        <v>18.18</v>
      </c>
      <c r="F60" t="n">
        <v>15.57</v>
      </c>
      <c r="G60" t="n">
        <v>103.79</v>
      </c>
      <c r="H60" t="n">
        <v>1.53</v>
      </c>
      <c r="I60" t="n">
        <v>9</v>
      </c>
      <c r="J60" t="n">
        <v>180.2</v>
      </c>
      <c r="K60" t="n">
        <v>50.28</v>
      </c>
      <c r="L60" t="n">
        <v>15.5</v>
      </c>
      <c r="M60" t="n">
        <v>7</v>
      </c>
      <c r="N60" t="n">
        <v>34.43</v>
      </c>
      <c r="O60" t="n">
        <v>22459.24</v>
      </c>
      <c r="P60" t="n">
        <v>161.91</v>
      </c>
      <c r="Q60" t="n">
        <v>467.07</v>
      </c>
      <c r="R60" t="n">
        <v>57.54</v>
      </c>
      <c r="S60" t="n">
        <v>39.61</v>
      </c>
      <c r="T60" t="n">
        <v>4015.84</v>
      </c>
      <c r="U60" t="n">
        <v>0.6899999999999999</v>
      </c>
      <c r="V60" t="n">
        <v>0.75</v>
      </c>
      <c r="W60" t="n">
        <v>2.63</v>
      </c>
      <c r="X60" t="n">
        <v>0.24</v>
      </c>
      <c r="Y60" t="n">
        <v>1</v>
      </c>
      <c r="Z60" t="n">
        <v>10</v>
      </c>
      <c r="AA60" t="n">
        <v>141.7499061370298</v>
      </c>
      <c r="AB60" t="n">
        <v>193.9484751411024</v>
      </c>
      <c r="AC60" t="n">
        <v>175.438304882085</v>
      </c>
      <c r="AD60" t="n">
        <v>141749.9061370298</v>
      </c>
      <c r="AE60" t="n">
        <v>193948.4751411024</v>
      </c>
      <c r="AF60" t="n">
        <v>4.101547201371602e-06</v>
      </c>
      <c r="AG60" t="n">
        <v>8</v>
      </c>
      <c r="AH60" t="n">
        <v>175438.304882085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5.5004</v>
      </c>
      <c r="E61" t="n">
        <v>18.18</v>
      </c>
      <c r="F61" t="n">
        <v>15.57</v>
      </c>
      <c r="G61" t="n">
        <v>103.77</v>
      </c>
      <c r="H61" t="n">
        <v>1.55</v>
      </c>
      <c r="I61" t="n">
        <v>9</v>
      </c>
      <c r="J61" t="n">
        <v>180.58</v>
      </c>
      <c r="K61" t="n">
        <v>50.28</v>
      </c>
      <c r="L61" t="n">
        <v>15.75</v>
      </c>
      <c r="M61" t="n">
        <v>7</v>
      </c>
      <c r="N61" t="n">
        <v>34.55</v>
      </c>
      <c r="O61" t="n">
        <v>22505.24</v>
      </c>
      <c r="P61" t="n">
        <v>161.33</v>
      </c>
      <c r="Q61" t="n">
        <v>467.07</v>
      </c>
      <c r="R61" t="n">
        <v>57.65</v>
      </c>
      <c r="S61" t="n">
        <v>39.61</v>
      </c>
      <c r="T61" t="n">
        <v>4070.85</v>
      </c>
      <c r="U61" t="n">
        <v>0.6899999999999999</v>
      </c>
      <c r="V61" t="n">
        <v>0.75</v>
      </c>
      <c r="W61" t="n">
        <v>2.62</v>
      </c>
      <c r="X61" t="n">
        <v>0.23</v>
      </c>
      <c r="Y61" t="n">
        <v>1</v>
      </c>
      <c r="Z61" t="n">
        <v>10</v>
      </c>
      <c r="AA61" t="n">
        <v>141.4818942611478</v>
      </c>
      <c r="AB61" t="n">
        <v>193.5817694686713</v>
      </c>
      <c r="AC61" t="n">
        <v>175.1065970843559</v>
      </c>
      <c r="AD61" t="n">
        <v>141481.8942611478</v>
      </c>
      <c r="AE61" t="n">
        <v>193581.7694686713</v>
      </c>
      <c r="AF61" t="n">
        <v>4.102218424661215e-06</v>
      </c>
      <c r="AG61" t="n">
        <v>8</v>
      </c>
      <c r="AH61" t="n">
        <v>175106.5970843559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5.5005</v>
      </c>
      <c r="E62" t="n">
        <v>18.18</v>
      </c>
      <c r="F62" t="n">
        <v>15.57</v>
      </c>
      <c r="G62" t="n">
        <v>103.77</v>
      </c>
      <c r="H62" t="n">
        <v>1.57</v>
      </c>
      <c r="I62" t="n">
        <v>9</v>
      </c>
      <c r="J62" t="n">
        <v>180.95</v>
      </c>
      <c r="K62" t="n">
        <v>50.28</v>
      </c>
      <c r="L62" t="n">
        <v>16</v>
      </c>
      <c r="M62" t="n">
        <v>7</v>
      </c>
      <c r="N62" t="n">
        <v>34.67</v>
      </c>
      <c r="O62" t="n">
        <v>22551.28</v>
      </c>
      <c r="P62" t="n">
        <v>160.23</v>
      </c>
      <c r="Q62" t="n">
        <v>467.07</v>
      </c>
      <c r="R62" t="n">
        <v>57.57</v>
      </c>
      <c r="S62" t="n">
        <v>39.61</v>
      </c>
      <c r="T62" t="n">
        <v>4030.69</v>
      </c>
      <c r="U62" t="n">
        <v>0.6899999999999999</v>
      </c>
      <c r="V62" t="n">
        <v>0.75</v>
      </c>
      <c r="W62" t="n">
        <v>2.62</v>
      </c>
      <c r="X62" t="n">
        <v>0.23</v>
      </c>
      <c r="Y62" t="n">
        <v>1</v>
      </c>
      <c r="Z62" t="n">
        <v>10</v>
      </c>
      <c r="AA62" t="n">
        <v>140.9967720395339</v>
      </c>
      <c r="AB62" t="n">
        <v>192.9180038429776</v>
      </c>
      <c r="AC62" t="n">
        <v>174.5061803183773</v>
      </c>
      <c r="AD62" t="n">
        <v>140996.7720395339</v>
      </c>
      <c r="AE62" t="n">
        <v>192918.0038429776</v>
      </c>
      <c r="AF62" t="n">
        <v>4.102293005026728e-06</v>
      </c>
      <c r="AG62" t="n">
        <v>8</v>
      </c>
      <c r="AH62" t="n">
        <v>174506.1803183773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5.5234</v>
      </c>
      <c r="E63" t="n">
        <v>18.1</v>
      </c>
      <c r="F63" t="n">
        <v>15.52</v>
      </c>
      <c r="G63" t="n">
        <v>116.42</v>
      </c>
      <c r="H63" t="n">
        <v>1.59</v>
      </c>
      <c r="I63" t="n">
        <v>8</v>
      </c>
      <c r="J63" t="n">
        <v>181.32</v>
      </c>
      <c r="K63" t="n">
        <v>50.28</v>
      </c>
      <c r="L63" t="n">
        <v>16.25</v>
      </c>
      <c r="M63" t="n">
        <v>6</v>
      </c>
      <c r="N63" t="n">
        <v>34.79</v>
      </c>
      <c r="O63" t="n">
        <v>22597.36</v>
      </c>
      <c r="P63" t="n">
        <v>158.57</v>
      </c>
      <c r="Q63" t="n">
        <v>467.07</v>
      </c>
      <c r="R63" t="n">
        <v>56.02</v>
      </c>
      <c r="S63" t="n">
        <v>39.61</v>
      </c>
      <c r="T63" t="n">
        <v>3259.1</v>
      </c>
      <c r="U63" t="n">
        <v>0.71</v>
      </c>
      <c r="V63" t="n">
        <v>0.75</v>
      </c>
      <c r="W63" t="n">
        <v>2.62</v>
      </c>
      <c r="X63" t="n">
        <v>0.19</v>
      </c>
      <c r="Y63" t="n">
        <v>1</v>
      </c>
      <c r="Z63" t="n">
        <v>10</v>
      </c>
      <c r="AA63" t="n">
        <v>132.2931201484618</v>
      </c>
      <c r="AB63" t="n">
        <v>181.0092833475972</v>
      </c>
      <c r="AC63" t="n">
        <v>163.734011393078</v>
      </c>
      <c r="AD63" t="n">
        <v>132293.1201484618</v>
      </c>
      <c r="AE63" t="n">
        <v>181009.2833475972</v>
      </c>
      <c r="AF63" t="n">
        <v>4.119371908729139e-06</v>
      </c>
      <c r="AG63" t="n">
        <v>7</v>
      </c>
      <c r="AH63" t="n">
        <v>163734.011393078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5.5219</v>
      </c>
      <c r="E64" t="n">
        <v>18.11</v>
      </c>
      <c r="F64" t="n">
        <v>15.53</v>
      </c>
      <c r="G64" t="n">
        <v>116.46</v>
      </c>
      <c r="H64" t="n">
        <v>1.61</v>
      </c>
      <c r="I64" t="n">
        <v>8</v>
      </c>
      <c r="J64" t="n">
        <v>181.7</v>
      </c>
      <c r="K64" t="n">
        <v>50.28</v>
      </c>
      <c r="L64" t="n">
        <v>16.5</v>
      </c>
      <c r="M64" t="n">
        <v>6</v>
      </c>
      <c r="N64" t="n">
        <v>34.92</v>
      </c>
      <c r="O64" t="n">
        <v>22643.61</v>
      </c>
      <c r="P64" t="n">
        <v>158.25</v>
      </c>
      <c r="Q64" t="n">
        <v>467.07</v>
      </c>
      <c r="R64" t="n">
        <v>56.35</v>
      </c>
      <c r="S64" t="n">
        <v>39.61</v>
      </c>
      <c r="T64" t="n">
        <v>3424.86</v>
      </c>
      <c r="U64" t="n">
        <v>0.7</v>
      </c>
      <c r="V64" t="n">
        <v>0.75</v>
      </c>
      <c r="W64" t="n">
        <v>2.62</v>
      </c>
      <c r="X64" t="n">
        <v>0.19</v>
      </c>
      <c r="Y64" t="n">
        <v>1</v>
      </c>
      <c r="Z64" t="n">
        <v>10</v>
      </c>
      <c r="AA64" t="n">
        <v>132.1791639382861</v>
      </c>
      <c r="AB64" t="n">
        <v>180.8533634334417</v>
      </c>
      <c r="AC64" t="n">
        <v>163.5929722566945</v>
      </c>
      <c r="AD64" t="n">
        <v>132179.1639382861</v>
      </c>
      <c r="AE64" t="n">
        <v>180853.3634334417</v>
      </c>
      <c r="AF64" t="n">
        <v>4.118253203246448e-06</v>
      </c>
      <c r="AG64" t="n">
        <v>7</v>
      </c>
      <c r="AH64" t="n">
        <v>163592.9722566945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5.5207</v>
      </c>
      <c r="E65" t="n">
        <v>18.11</v>
      </c>
      <c r="F65" t="n">
        <v>15.53</v>
      </c>
      <c r="G65" t="n">
        <v>116.49</v>
      </c>
      <c r="H65" t="n">
        <v>1.63</v>
      </c>
      <c r="I65" t="n">
        <v>8</v>
      </c>
      <c r="J65" t="n">
        <v>182.07</v>
      </c>
      <c r="K65" t="n">
        <v>50.28</v>
      </c>
      <c r="L65" t="n">
        <v>16.75</v>
      </c>
      <c r="M65" t="n">
        <v>6</v>
      </c>
      <c r="N65" t="n">
        <v>35.04</v>
      </c>
      <c r="O65" t="n">
        <v>22689.77</v>
      </c>
      <c r="P65" t="n">
        <v>158.04</v>
      </c>
      <c r="Q65" t="n">
        <v>467.07</v>
      </c>
      <c r="R65" t="n">
        <v>56.39</v>
      </c>
      <c r="S65" t="n">
        <v>39.61</v>
      </c>
      <c r="T65" t="n">
        <v>3444.23</v>
      </c>
      <c r="U65" t="n">
        <v>0.7</v>
      </c>
      <c r="V65" t="n">
        <v>0.75</v>
      </c>
      <c r="W65" t="n">
        <v>2.62</v>
      </c>
      <c r="X65" t="n">
        <v>0.2</v>
      </c>
      <c r="Y65" t="n">
        <v>1</v>
      </c>
      <c r="Z65" t="n">
        <v>10</v>
      </c>
      <c r="AA65" t="n">
        <v>132.1039726439723</v>
      </c>
      <c r="AB65" t="n">
        <v>180.7504833873557</v>
      </c>
      <c r="AC65" t="n">
        <v>163.4999109378138</v>
      </c>
      <c r="AD65" t="n">
        <v>132103.9726439723</v>
      </c>
      <c r="AE65" t="n">
        <v>180750.4833873557</v>
      </c>
      <c r="AF65" t="n">
        <v>4.117358238860296e-06</v>
      </c>
      <c r="AG65" t="n">
        <v>7</v>
      </c>
      <c r="AH65" t="n">
        <v>163499.9109378138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5.5244</v>
      </c>
      <c r="E66" t="n">
        <v>18.1</v>
      </c>
      <c r="F66" t="n">
        <v>15.52</v>
      </c>
      <c r="G66" t="n">
        <v>116.39</v>
      </c>
      <c r="H66" t="n">
        <v>1.65</v>
      </c>
      <c r="I66" t="n">
        <v>8</v>
      </c>
      <c r="J66" t="n">
        <v>182.45</v>
      </c>
      <c r="K66" t="n">
        <v>50.28</v>
      </c>
      <c r="L66" t="n">
        <v>17</v>
      </c>
      <c r="M66" t="n">
        <v>6</v>
      </c>
      <c r="N66" t="n">
        <v>35.17</v>
      </c>
      <c r="O66" t="n">
        <v>22735.98</v>
      </c>
      <c r="P66" t="n">
        <v>157.73</v>
      </c>
      <c r="Q66" t="n">
        <v>467.07</v>
      </c>
      <c r="R66" t="n">
        <v>56.04</v>
      </c>
      <c r="S66" t="n">
        <v>39.61</v>
      </c>
      <c r="T66" t="n">
        <v>3269.28</v>
      </c>
      <c r="U66" t="n">
        <v>0.71</v>
      </c>
      <c r="V66" t="n">
        <v>0.75</v>
      </c>
      <c r="W66" t="n">
        <v>2.62</v>
      </c>
      <c r="X66" t="n">
        <v>0.19</v>
      </c>
      <c r="Y66" t="n">
        <v>1</v>
      </c>
      <c r="Z66" t="n">
        <v>10</v>
      </c>
      <c r="AA66" t="n">
        <v>131.9113378523683</v>
      </c>
      <c r="AB66" t="n">
        <v>180.4869119670361</v>
      </c>
      <c r="AC66" t="n">
        <v>163.2614944039247</v>
      </c>
      <c r="AD66" t="n">
        <v>131911.3378523683</v>
      </c>
      <c r="AE66" t="n">
        <v>180486.9119670361</v>
      </c>
      <c r="AF66" t="n">
        <v>4.120117712384266e-06</v>
      </c>
      <c r="AG66" t="n">
        <v>7</v>
      </c>
      <c r="AH66" t="n">
        <v>163261.4944039247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5.52</v>
      </c>
      <c r="E67" t="n">
        <v>18.12</v>
      </c>
      <c r="F67" t="n">
        <v>15.53</v>
      </c>
      <c r="G67" t="n">
        <v>116.5</v>
      </c>
      <c r="H67" t="n">
        <v>1.67</v>
      </c>
      <c r="I67" t="n">
        <v>8</v>
      </c>
      <c r="J67" t="n">
        <v>182.82</v>
      </c>
      <c r="K67" t="n">
        <v>50.28</v>
      </c>
      <c r="L67" t="n">
        <v>17.25</v>
      </c>
      <c r="M67" t="n">
        <v>6</v>
      </c>
      <c r="N67" t="n">
        <v>35.29</v>
      </c>
      <c r="O67" t="n">
        <v>22782.23</v>
      </c>
      <c r="P67" t="n">
        <v>157.47</v>
      </c>
      <c r="Q67" t="n">
        <v>467.07</v>
      </c>
      <c r="R67" t="n">
        <v>56.51</v>
      </c>
      <c r="S67" t="n">
        <v>39.61</v>
      </c>
      <c r="T67" t="n">
        <v>3503.64</v>
      </c>
      <c r="U67" t="n">
        <v>0.7</v>
      </c>
      <c r="V67" t="n">
        <v>0.75</v>
      </c>
      <c r="W67" t="n">
        <v>2.62</v>
      </c>
      <c r="X67" t="n">
        <v>0.2</v>
      </c>
      <c r="Y67" t="n">
        <v>1</v>
      </c>
      <c r="Z67" t="n">
        <v>10</v>
      </c>
      <c r="AA67" t="n">
        <v>131.8640189487783</v>
      </c>
      <c r="AB67" t="n">
        <v>180.4221681555816</v>
      </c>
      <c r="AC67" t="n">
        <v>163.2029296509669</v>
      </c>
      <c r="AD67" t="n">
        <v>131864.0189487783</v>
      </c>
      <c r="AE67" t="n">
        <v>180422.1681555816</v>
      </c>
      <c r="AF67" t="n">
        <v>4.116836176301707e-06</v>
      </c>
      <c r="AG67" t="n">
        <v>7</v>
      </c>
      <c r="AH67" t="n">
        <v>163202.9296509669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5.5208</v>
      </c>
      <c r="E68" t="n">
        <v>18.11</v>
      </c>
      <c r="F68" t="n">
        <v>15.53</v>
      </c>
      <c r="G68" t="n">
        <v>116.48</v>
      </c>
      <c r="H68" t="n">
        <v>1.69</v>
      </c>
      <c r="I68" t="n">
        <v>8</v>
      </c>
      <c r="J68" t="n">
        <v>183.2</v>
      </c>
      <c r="K68" t="n">
        <v>50.28</v>
      </c>
      <c r="L68" t="n">
        <v>17.5</v>
      </c>
      <c r="M68" t="n">
        <v>5</v>
      </c>
      <c r="N68" t="n">
        <v>35.42</v>
      </c>
      <c r="O68" t="n">
        <v>22828.53</v>
      </c>
      <c r="P68" t="n">
        <v>156.29</v>
      </c>
      <c r="Q68" t="n">
        <v>467.09</v>
      </c>
      <c r="R68" t="n">
        <v>56.36</v>
      </c>
      <c r="S68" t="n">
        <v>39.61</v>
      </c>
      <c r="T68" t="n">
        <v>3433.23</v>
      </c>
      <c r="U68" t="n">
        <v>0.7</v>
      </c>
      <c r="V68" t="n">
        <v>0.75</v>
      </c>
      <c r="W68" t="n">
        <v>2.62</v>
      </c>
      <c r="X68" t="n">
        <v>0.2</v>
      </c>
      <c r="Y68" t="n">
        <v>1</v>
      </c>
      <c r="Z68" t="n">
        <v>10</v>
      </c>
      <c r="AA68" t="n">
        <v>131.3359026387728</v>
      </c>
      <c r="AB68" t="n">
        <v>179.6995761213852</v>
      </c>
      <c r="AC68" t="n">
        <v>162.5493007863496</v>
      </c>
      <c r="AD68" t="n">
        <v>131335.9026387728</v>
      </c>
      <c r="AE68" t="n">
        <v>179699.5761213852</v>
      </c>
      <c r="AF68" t="n">
        <v>4.117432819225809e-06</v>
      </c>
      <c r="AG68" t="n">
        <v>7</v>
      </c>
      <c r="AH68" t="n">
        <v>162549.3007863497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5.5179</v>
      </c>
      <c r="E69" t="n">
        <v>18.12</v>
      </c>
      <c r="F69" t="n">
        <v>15.54</v>
      </c>
      <c r="G69" t="n">
        <v>116.55</v>
      </c>
      <c r="H69" t="n">
        <v>1.72</v>
      </c>
      <c r="I69" t="n">
        <v>8</v>
      </c>
      <c r="J69" t="n">
        <v>183.57</v>
      </c>
      <c r="K69" t="n">
        <v>50.28</v>
      </c>
      <c r="L69" t="n">
        <v>17.75</v>
      </c>
      <c r="M69" t="n">
        <v>5</v>
      </c>
      <c r="N69" t="n">
        <v>35.54</v>
      </c>
      <c r="O69" t="n">
        <v>22874.86</v>
      </c>
      <c r="P69" t="n">
        <v>155.4</v>
      </c>
      <c r="Q69" t="n">
        <v>467.09</v>
      </c>
      <c r="R69" t="n">
        <v>56.63</v>
      </c>
      <c r="S69" t="n">
        <v>39.61</v>
      </c>
      <c r="T69" t="n">
        <v>3564.64</v>
      </c>
      <c r="U69" t="n">
        <v>0.7</v>
      </c>
      <c r="V69" t="n">
        <v>0.75</v>
      </c>
      <c r="W69" t="n">
        <v>2.63</v>
      </c>
      <c r="X69" t="n">
        <v>0.21</v>
      </c>
      <c r="Y69" t="n">
        <v>1</v>
      </c>
      <c r="Z69" t="n">
        <v>10</v>
      </c>
      <c r="AA69" t="n">
        <v>130.991165471997</v>
      </c>
      <c r="AB69" t="n">
        <v>179.2278915210724</v>
      </c>
      <c r="AC69" t="n">
        <v>162.1226331022771</v>
      </c>
      <c r="AD69" t="n">
        <v>130991.1654719971</v>
      </c>
      <c r="AE69" t="n">
        <v>179227.8915210724</v>
      </c>
      <c r="AF69" t="n">
        <v>4.11526998862594e-06</v>
      </c>
      <c r="AG69" t="n">
        <v>7</v>
      </c>
      <c r="AH69" t="n">
        <v>162122.6331022771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5.5193</v>
      </c>
      <c r="E70" t="n">
        <v>18.12</v>
      </c>
      <c r="F70" t="n">
        <v>15.54</v>
      </c>
      <c r="G70" t="n">
        <v>116.52</v>
      </c>
      <c r="H70" t="n">
        <v>1.74</v>
      </c>
      <c r="I70" t="n">
        <v>8</v>
      </c>
      <c r="J70" t="n">
        <v>183.95</v>
      </c>
      <c r="K70" t="n">
        <v>50.28</v>
      </c>
      <c r="L70" t="n">
        <v>18</v>
      </c>
      <c r="M70" t="n">
        <v>5</v>
      </c>
      <c r="N70" t="n">
        <v>35.67</v>
      </c>
      <c r="O70" t="n">
        <v>22921.24</v>
      </c>
      <c r="P70" t="n">
        <v>154.72</v>
      </c>
      <c r="Q70" t="n">
        <v>467.09</v>
      </c>
      <c r="R70" t="n">
        <v>56.48</v>
      </c>
      <c r="S70" t="n">
        <v>39.61</v>
      </c>
      <c r="T70" t="n">
        <v>3493.28</v>
      </c>
      <c r="U70" t="n">
        <v>0.7</v>
      </c>
      <c r="V70" t="n">
        <v>0.75</v>
      </c>
      <c r="W70" t="n">
        <v>2.62</v>
      </c>
      <c r="X70" t="n">
        <v>0.2</v>
      </c>
      <c r="Y70" t="n">
        <v>1</v>
      </c>
      <c r="Z70" t="n">
        <v>10</v>
      </c>
      <c r="AA70" t="n">
        <v>130.6738619926383</v>
      </c>
      <c r="AB70" t="n">
        <v>178.7937429021724</v>
      </c>
      <c r="AC70" t="n">
        <v>161.7299190182333</v>
      </c>
      <c r="AD70" t="n">
        <v>130673.8619926383</v>
      </c>
      <c r="AE70" t="n">
        <v>178793.7429021724</v>
      </c>
      <c r="AF70" t="n">
        <v>4.116314113743118e-06</v>
      </c>
      <c r="AG70" t="n">
        <v>7</v>
      </c>
      <c r="AH70" t="n">
        <v>161729.9190182333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5.5179</v>
      </c>
      <c r="E71" t="n">
        <v>18.12</v>
      </c>
      <c r="F71" t="n">
        <v>15.54</v>
      </c>
      <c r="G71" t="n">
        <v>116.55</v>
      </c>
      <c r="H71" t="n">
        <v>1.76</v>
      </c>
      <c r="I71" t="n">
        <v>8</v>
      </c>
      <c r="J71" t="n">
        <v>184.33</v>
      </c>
      <c r="K71" t="n">
        <v>50.28</v>
      </c>
      <c r="L71" t="n">
        <v>18.25</v>
      </c>
      <c r="M71" t="n">
        <v>5</v>
      </c>
      <c r="N71" t="n">
        <v>35.8</v>
      </c>
      <c r="O71" t="n">
        <v>22967.66</v>
      </c>
      <c r="P71" t="n">
        <v>152.83</v>
      </c>
      <c r="Q71" t="n">
        <v>467.11</v>
      </c>
      <c r="R71" t="n">
        <v>56.72</v>
      </c>
      <c r="S71" t="n">
        <v>39.61</v>
      </c>
      <c r="T71" t="n">
        <v>3609.15</v>
      </c>
      <c r="U71" t="n">
        <v>0.7</v>
      </c>
      <c r="V71" t="n">
        <v>0.75</v>
      </c>
      <c r="W71" t="n">
        <v>2.62</v>
      </c>
      <c r="X71" t="n">
        <v>0.21</v>
      </c>
      <c r="Y71" t="n">
        <v>1</v>
      </c>
      <c r="Z71" t="n">
        <v>10</v>
      </c>
      <c r="AA71" t="n">
        <v>129.8646633593106</v>
      </c>
      <c r="AB71" t="n">
        <v>177.6865616327299</v>
      </c>
      <c r="AC71" t="n">
        <v>160.7284055752073</v>
      </c>
      <c r="AD71" t="n">
        <v>129864.6633593106</v>
      </c>
      <c r="AE71" t="n">
        <v>177686.5616327299</v>
      </c>
      <c r="AF71" t="n">
        <v>4.11526998862594e-06</v>
      </c>
      <c r="AG71" t="n">
        <v>7</v>
      </c>
      <c r="AH71" t="n">
        <v>160728.4055752073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5.5344</v>
      </c>
      <c r="E72" t="n">
        <v>18.07</v>
      </c>
      <c r="F72" t="n">
        <v>15.52</v>
      </c>
      <c r="G72" t="n">
        <v>133.02</v>
      </c>
      <c r="H72" t="n">
        <v>1.78</v>
      </c>
      <c r="I72" t="n">
        <v>7</v>
      </c>
      <c r="J72" t="n">
        <v>184.7</v>
      </c>
      <c r="K72" t="n">
        <v>50.28</v>
      </c>
      <c r="L72" t="n">
        <v>18.5</v>
      </c>
      <c r="M72" t="n">
        <v>3</v>
      </c>
      <c r="N72" t="n">
        <v>35.92</v>
      </c>
      <c r="O72" t="n">
        <v>23014.13</v>
      </c>
      <c r="P72" t="n">
        <v>152.67</v>
      </c>
      <c r="Q72" t="n">
        <v>467.09</v>
      </c>
      <c r="R72" t="n">
        <v>55.93</v>
      </c>
      <c r="S72" t="n">
        <v>39.61</v>
      </c>
      <c r="T72" t="n">
        <v>3222.52</v>
      </c>
      <c r="U72" t="n">
        <v>0.71</v>
      </c>
      <c r="V72" t="n">
        <v>0.75</v>
      </c>
      <c r="W72" t="n">
        <v>2.62</v>
      </c>
      <c r="X72" t="n">
        <v>0.19</v>
      </c>
      <c r="Y72" t="n">
        <v>1</v>
      </c>
      <c r="Z72" t="n">
        <v>10</v>
      </c>
      <c r="AA72" t="n">
        <v>129.560752751759</v>
      </c>
      <c r="AB72" t="n">
        <v>177.2707377318883</v>
      </c>
      <c r="AC72" t="n">
        <v>160.3522673238494</v>
      </c>
      <c r="AD72" t="n">
        <v>129560.752751759</v>
      </c>
      <c r="AE72" t="n">
        <v>177270.7377318882</v>
      </c>
      <c r="AF72" t="n">
        <v>4.127575748935538e-06</v>
      </c>
      <c r="AG72" t="n">
        <v>7</v>
      </c>
      <c r="AH72" t="n">
        <v>160352.2673238494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5.5349</v>
      </c>
      <c r="E73" t="n">
        <v>18.07</v>
      </c>
      <c r="F73" t="n">
        <v>15.52</v>
      </c>
      <c r="G73" t="n">
        <v>133</v>
      </c>
      <c r="H73" t="n">
        <v>1.8</v>
      </c>
      <c r="I73" t="n">
        <v>7</v>
      </c>
      <c r="J73" t="n">
        <v>185.08</v>
      </c>
      <c r="K73" t="n">
        <v>50.28</v>
      </c>
      <c r="L73" t="n">
        <v>18.75</v>
      </c>
      <c r="M73" t="n">
        <v>2</v>
      </c>
      <c r="N73" t="n">
        <v>36.05</v>
      </c>
      <c r="O73" t="n">
        <v>23060.64</v>
      </c>
      <c r="P73" t="n">
        <v>152.73</v>
      </c>
      <c r="Q73" t="n">
        <v>467.09</v>
      </c>
      <c r="R73" t="n">
        <v>55.77</v>
      </c>
      <c r="S73" t="n">
        <v>39.61</v>
      </c>
      <c r="T73" t="n">
        <v>3143.12</v>
      </c>
      <c r="U73" t="n">
        <v>0.71</v>
      </c>
      <c r="V73" t="n">
        <v>0.75</v>
      </c>
      <c r="W73" t="n">
        <v>2.63</v>
      </c>
      <c r="X73" t="n">
        <v>0.18</v>
      </c>
      <c r="Y73" t="n">
        <v>1</v>
      </c>
      <c r="Z73" t="n">
        <v>10</v>
      </c>
      <c r="AA73" t="n">
        <v>129.5802216285915</v>
      </c>
      <c r="AB73" t="n">
        <v>177.2973759080766</v>
      </c>
      <c r="AC73" t="n">
        <v>160.3763631898893</v>
      </c>
      <c r="AD73" t="n">
        <v>129580.2216285915</v>
      </c>
      <c r="AE73" t="n">
        <v>177297.3759080766</v>
      </c>
      <c r="AF73" t="n">
        <v>4.127948650763101e-06</v>
      </c>
      <c r="AG73" t="n">
        <v>7</v>
      </c>
      <c r="AH73" t="n">
        <v>160376.3631898893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5.5356</v>
      </c>
      <c r="E74" t="n">
        <v>18.07</v>
      </c>
      <c r="F74" t="n">
        <v>15.52</v>
      </c>
      <c r="G74" t="n">
        <v>132.99</v>
      </c>
      <c r="H74" t="n">
        <v>1.82</v>
      </c>
      <c r="I74" t="n">
        <v>7</v>
      </c>
      <c r="J74" t="n">
        <v>185.46</v>
      </c>
      <c r="K74" t="n">
        <v>50.28</v>
      </c>
      <c r="L74" t="n">
        <v>19</v>
      </c>
      <c r="M74" t="n">
        <v>2</v>
      </c>
      <c r="N74" t="n">
        <v>36.18</v>
      </c>
      <c r="O74" t="n">
        <v>23107.19</v>
      </c>
      <c r="P74" t="n">
        <v>152.66</v>
      </c>
      <c r="Q74" t="n">
        <v>467.09</v>
      </c>
      <c r="R74" t="n">
        <v>55.71</v>
      </c>
      <c r="S74" t="n">
        <v>39.61</v>
      </c>
      <c r="T74" t="n">
        <v>3111.53</v>
      </c>
      <c r="U74" t="n">
        <v>0.71</v>
      </c>
      <c r="V74" t="n">
        <v>0.75</v>
      </c>
      <c r="W74" t="n">
        <v>2.63</v>
      </c>
      <c r="X74" t="n">
        <v>0.18</v>
      </c>
      <c r="Y74" t="n">
        <v>1</v>
      </c>
      <c r="Z74" t="n">
        <v>10</v>
      </c>
      <c r="AA74" t="n">
        <v>129.5401855244498</v>
      </c>
      <c r="AB74" t="n">
        <v>177.2425967441217</v>
      </c>
      <c r="AC74" t="n">
        <v>160.3268120724592</v>
      </c>
      <c r="AD74" t="n">
        <v>129540.1855244497</v>
      </c>
      <c r="AE74" t="n">
        <v>177242.5967441217</v>
      </c>
      <c r="AF74" t="n">
        <v>4.12847071332169e-06</v>
      </c>
      <c r="AG74" t="n">
        <v>7</v>
      </c>
      <c r="AH74" t="n">
        <v>160326.8120724592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5.5333</v>
      </c>
      <c r="E75" t="n">
        <v>18.07</v>
      </c>
      <c r="F75" t="n">
        <v>15.52</v>
      </c>
      <c r="G75" t="n">
        <v>133.05</v>
      </c>
      <c r="H75" t="n">
        <v>1.84</v>
      </c>
      <c r="I75" t="n">
        <v>7</v>
      </c>
      <c r="J75" t="n">
        <v>185.84</v>
      </c>
      <c r="K75" t="n">
        <v>50.28</v>
      </c>
      <c r="L75" t="n">
        <v>19.25</v>
      </c>
      <c r="M75" t="n">
        <v>0</v>
      </c>
      <c r="N75" t="n">
        <v>36.31</v>
      </c>
      <c r="O75" t="n">
        <v>23153.78</v>
      </c>
      <c r="P75" t="n">
        <v>153.17</v>
      </c>
      <c r="Q75" t="n">
        <v>467.09</v>
      </c>
      <c r="R75" t="n">
        <v>55.8</v>
      </c>
      <c r="S75" t="n">
        <v>39.61</v>
      </c>
      <c r="T75" t="n">
        <v>3157.96</v>
      </c>
      <c r="U75" t="n">
        <v>0.71</v>
      </c>
      <c r="V75" t="n">
        <v>0.75</v>
      </c>
      <c r="W75" t="n">
        <v>2.63</v>
      </c>
      <c r="X75" t="n">
        <v>0.19</v>
      </c>
      <c r="Y75" t="n">
        <v>1</v>
      </c>
      <c r="Z75" t="n">
        <v>10</v>
      </c>
      <c r="AA75" t="n">
        <v>129.7941609286546</v>
      </c>
      <c r="AB75" t="n">
        <v>177.5900970967587</v>
      </c>
      <c r="AC75" t="n">
        <v>160.6411474791604</v>
      </c>
      <c r="AD75" t="n">
        <v>129794.1609286546</v>
      </c>
      <c r="AE75" t="n">
        <v>177590.0970967587</v>
      </c>
      <c r="AF75" t="n">
        <v>4.126755364914898e-06</v>
      </c>
      <c r="AG75" t="n">
        <v>7</v>
      </c>
      <c r="AH75" t="n">
        <v>160641.1474791604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2.7138</v>
      </c>
      <c r="E2" t="n">
        <v>36.85</v>
      </c>
      <c r="F2" t="n">
        <v>23</v>
      </c>
      <c r="G2" t="n">
        <v>5.41</v>
      </c>
      <c r="H2" t="n">
        <v>0.08</v>
      </c>
      <c r="I2" t="n">
        <v>255</v>
      </c>
      <c r="J2" t="n">
        <v>222.93</v>
      </c>
      <c r="K2" t="n">
        <v>56.94</v>
      </c>
      <c r="L2" t="n">
        <v>1</v>
      </c>
      <c r="M2" t="n">
        <v>253</v>
      </c>
      <c r="N2" t="n">
        <v>49.99</v>
      </c>
      <c r="O2" t="n">
        <v>27728.69</v>
      </c>
      <c r="P2" t="n">
        <v>350.45</v>
      </c>
      <c r="Q2" t="n">
        <v>467.26</v>
      </c>
      <c r="R2" t="n">
        <v>300.28</v>
      </c>
      <c r="S2" t="n">
        <v>39.61</v>
      </c>
      <c r="T2" t="n">
        <v>124153.52</v>
      </c>
      <c r="U2" t="n">
        <v>0.13</v>
      </c>
      <c r="V2" t="n">
        <v>0.51</v>
      </c>
      <c r="W2" t="n">
        <v>3.03</v>
      </c>
      <c r="X2" t="n">
        <v>7.66</v>
      </c>
      <c r="Y2" t="n">
        <v>1</v>
      </c>
      <c r="Z2" t="n">
        <v>10</v>
      </c>
      <c r="AA2" t="n">
        <v>458.2732225559564</v>
      </c>
      <c r="AB2" t="n">
        <v>627.0296406887538</v>
      </c>
      <c r="AC2" t="n">
        <v>567.1868118230464</v>
      </c>
      <c r="AD2" t="n">
        <v>458273.2225559563</v>
      </c>
      <c r="AE2" t="n">
        <v>627029.6406887538</v>
      </c>
      <c r="AF2" t="n">
        <v>1.983345692400034e-06</v>
      </c>
      <c r="AG2" t="n">
        <v>15</v>
      </c>
      <c r="AH2" t="n">
        <v>567186.8118230463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3.1745</v>
      </c>
      <c r="E3" t="n">
        <v>31.5</v>
      </c>
      <c r="F3" t="n">
        <v>20.77</v>
      </c>
      <c r="G3" t="n">
        <v>6.77</v>
      </c>
      <c r="H3" t="n">
        <v>0.1</v>
      </c>
      <c r="I3" t="n">
        <v>184</v>
      </c>
      <c r="J3" t="n">
        <v>223.35</v>
      </c>
      <c r="K3" t="n">
        <v>56.94</v>
      </c>
      <c r="L3" t="n">
        <v>1.25</v>
      </c>
      <c r="M3" t="n">
        <v>182</v>
      </c>
      <c r="N3" t="n">
        <v>50.15</v>
      </c>
      <c r="O3" t="n">
        <v>27780.03</v>
      </c>
      <c r="P3" t="n">
        <v>316.09</v>
      </c>
      <c r="Q3" t="n">
        <v>467.25</v>
      </c>
      <c r="R3" t="n">
        <v>227.82</v>
      </c>
      <c r="S3" t="n">
        <v>39.61</v>
      </c>
      <c r="T3" t="n">
        <v>88282.7</v>
      </c>
      <c r="U3" t="n">
        <v>0.17</v>
      </c>
      <c r="V3" t="n">
        <v>0.5600000000000001</v>
      </c>
      <c r="W3" t="n">
        <v>2.89</v>
      </c>
      <c r="X3" t="n">
        <v>5.43</v>
      </c>
      <c r="Y3" t="n">
        <v>1</v>
      </c>
      <c r="Z3" t="n">
        <v>10</v>
      </c>
      <c r="AA3" t="n">
        <v>364.8528143607196</v>
      </c>
      <c r="AB3" t="n">
        <v>499.2077167784964</v>
      </c>
      <c r="AC3" t="n">
        <v>451.5640329315869</v>
      </c>
      <c r="AD3" t="n">
        <v>364852.8143607196</v>
      </c>
      <c r="AE3" t="n">
        <v>499207.7167784965</v>
      </c>
      <c r="AF3" t="n">
        <v>2.320042339348481e-06</v>
      </c>
      <c r="AG3" t="n">
        <v>13</v>
      </c>
      <c r="AH3" t="n">
        <v>451564.0329315869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3.505</v>
      </c>
      <c r="E4" t="n">
        <v>28.53</v>
      </c>
      <c r="F4" t="n">
        <v>19.55</v>
      </c>
      <c r="G4" t="n">
        <v>8.15</v>
      </c>
      <c r="H4" t="n">
        <v>0.12</v>
      </c>
      <c r="I4" t="n">
        <v>144</v>
      </c>
      <c r="J4" t="n">
        <v>223.76</v>
      </c>
      <c r="K4" t="n">
        <v>56.94</v>
      </c>
      <c r="L4" t="n">
        <v>1.5</v>
      </c>
      <c r="M4" t="n">
        <v>142</v>
      </c>
      <c r="N4" t="n">
        <v>50.32</v>
      </c>
      <c r="O4" t="n">
        <v>27831.42</v>
      </c>
      <c r="P4" t="n">
        <v>297.3</v>
      </c>
      <c r="Q4" t="n">
        <v>467.2</v>
      </c>
      <c r="R4" t="n">
        <v>187.62</v>
      </c>
      <c r="S4" t="n">
        <v>39.61</v>
      </c>
      <c r="T4" t="n">
        <v>68381.10000000001</v>
      </c>
      <c r="U4" t="n">
        <v>0.21</v>
      </c>
      <c r="V4" t="n">
        <v>0.6</v>
      </c>
      <c r="W4" t="n">
        <v>2.84</v>
      </c>
      <c r="X4" t="n">
        <v>4.21</v>
      </c>
      <c r="Y4" t="n">
        <v>1</v>
      </c>
      <c r="Z4" t="n">
        <v>10</v>
      </c>
      <c r="AA4" t="n">
        <v>318.2250370378682</v>
      </c>
      <c r="AB4" t="n">
        <v>435.4095347730166</v>
      </c>
      <c r="AC4" t="n">
        <v>393.8546598753993</v>
      </c>
      <c r="AD4" t="n">
        <v>318225.0370378682</v>
      </c>
      <c r="AE4" t="n">
        <v>435409.5347730166</v>
      </c>
      <c r="AF4" t="n">
        <v>2.561583997296086e-06</v>
      </c>
      <c r="AG4" t="n">
        <v>12</v>
      </c>
      <c r="AH4" t="n">
        <v>393854.6598753993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3.7479</v>
      </c>
      <c r="E5" t="n">
        <v>26.68</v>
      </c>
      <c r="F5" t="n">
        <v>18.8</v>
      </c>
      <c r="G5" t="n">
        <v>9.48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285.56</v>
      </c>
      <c r="Q5" t="n">
        <v>467.14</v>
      </c>
      <c r="R5" t="n">
        <v>162.66</v>
      </c>
      <c r="S5" t="n">
        <v>39.61</v>
      </c>
      <c r="T5" t="n">
        <v>56026.17</v>
      </c>
      <c r="U5" t="n">
        <v>0.24</v>
      </c>
      <c r="V5" t="n">
        <v>0.62</v>
      </c>
      <c r="W5" t="n">
        <v>2.81</v>
      </c>
      <c r="X5" t="n">
        <v>3.46</v>
      </c>
      <c r="Y5" t="n">
        <v>1</v>
      </c>
      <c r="Z5" t="n">
        <v>10</v>
      </c>
      <c r="AA5" t="n">
        <v>287.7324131137923</v>
      </c>
      <c r="AB5" t="n">
        <v>393.6881814804707</v>
      </c>
      <c r="AC5" t="n">
        <v>356.1151339848068</v>
      </c>
      <c r="AD5" t="n">
        <v>287732.4131137923</v>
      </c>
      <c r="AE5" t="n">
        <v>393688.1814804707</v>
      </c>
      <c r="AF5" t="n">
        <v>2.739104326238517e-06</v>
      </c>
      <c r="AG5" t="n">
        <v>11</v>
      </c>
      <c r="AH5" t="n">
        <v>356115.1339848068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3.9478</v>
      </c>
      <c r="E6" t="n">
        <v>25.33</v>
      </c>
      <c r="F6" t="n">
        <v>18.24</v>
      </c>
      <c r="G6" t="n">
        <v>10.83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276.74</v>
      </c>
      <c r="Q6" t="n">
        <v>467.17</v>
      </c>
      <c r="R6" t="n">
        <v>144.79</v>
      </c>
      <c r="S6" t="n">
        <v>39.61</v>
      </c>
      <c r="T6" t="n">
        <v>47180.37</v>
      </c>
      <c r="U6" t="n">
        <v>0.27</v>
      </c>
      <c r="V6" t="n">
        <v>0.64</v>
      </c>
      <c r="W6" t="n">
        <v>2.77</v>
      </c>
      <c r="X6" t="n">
        <v>2.9</v>
      </c>
      <c r="Y6" t="n">
        <v>1</v>
      </c>
      <c r="Z6" t="n">
        <v>10</v>
      </c>
      <c r="AA6" t="n">
        <v>263.9245715971861</v>
      </c>
      <c r="AB6" t="n">
        <v>361.1132423896107</v>
      </c>
      <c r="AC6" t="n">
        <v>326.6491013615644</v>
      </c>
      <c r="AD6" t="n">
        <v>263924.571597186</v>
      </c>
      <c r="AE6" t="n">
        <v>361113.2423896107</v>
      </c>
      <c r="AF6" t="n">
        <v>2.885198660349641e-06</v>
      </c>
      <c r="AG6" t="n">
        <v>10</v>
      </c>
      <c r="AH6" t="n">
        <v>326649.1013615644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4.0975</v>
      </c>
      <c r="E7" t="n">
        <v>24.41</v>
      </c>
      <c r="F7" t="n">
        <v>17.88</v>
      </c>
      <c r="G7" t="n">
        <v>12.19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271.06</v>
      </c>
      <c r="Q7" t="n">
        <v>467.22</v>
      </c>
      <c r="R7" t="n">
        <v>132.91</v>
      </c>
      <c r="S7" t="n">
        <v>39.61</v>
      </c>
      <c r="T7" t="n">
        <v>41304.22</v>
      </c>
      <c r="U7" t="n">
        <v>0.3</v>
      </c>
      <c r="V7" t="n">
        <v>0.65</v>
      </c>
      <c r="W7" t="n">
        <v>2.76</v>
      </c>
      <c r="X7" t="n">
        <v>2.55</v>
      </c>
      <c r="Y7" t="n">
        <v>1</v>
      </c>
      <c r="Z7" t="n">
        <v>10</v>
      </c>
      <c r="AA7" t="n">
        <v>253.5297569093746</v>
      </c>
      <c r="AB7" t="n">
        <v>346.8905983467246</v>
      </c>
      <c r="AC7" t="n">
        <v>313.7838465046294</v>
      </c>
      <c r="AD7" t="n">
        <v>253529.7569093746</v>
      </c>
      <c r="AE7" t="n">
        <v>346890.5983467246</v>
      </c>
      <c r="AF7" t="n">
        <v>2.994604972587936e-06</v>
      </c>
      <c r="AG7" t="n">
        <v>10</v>
      </c>
      <c r="AH7" t="n">
        <v>313783.8465046294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4.2252</v>
      </c>
      <c r="E8" t="n">
        <v>23.67</v>
      </c>
      <c r="F8" t="n">
        <v>17.58</v>
      </c>
      <c r="G8" t="n">
        <v>13.53</v>
      </c>
      <c r="H8" t="n">
        <v>0.2</v>
      </c>
      <c r="I8" t="n">
        <v>78</v>
      </c>
      <c r="J8" t="n">
        <v>225.43</v>
      </c>
      <c r="K8" t="n">
        <v>56.94</v>
      </c>
      <c r="L8" t="n">
        <v>2.5</v>
      </c>
      <c r="M8" t="n">
        <v>76</v>
      </c>
      <c r="N8" t="n">
        <v>50.99</v>
      </c>
      <c r="O8" t="n">
        <v>28037.57</v>
      </c>
      <c r="P8" t="n">
        <v>266.26</v>
      </c>
      <c r="Q8" t="n">
        <v>467.12</v>
      </c>
      <c r="R8" t="n">
        <v>123.36</v>
      </c>
      <c r="S8" t="n">
        <v>39.61</v>
      </c>
      <c r="T8" t="n">
        <v>36578.85</v>
      </c>
      <c r="U8" t="n">
        <v>0.32</v>
      </c>
      <c r="V8" t="n">
        <v>0.66</v>
      </c>
      <c r="W8" t="n">
        <v>2.73</v>
      </c>
      <c r="X8" t="n">
        <v>2.25</v>
      </c>
      <c r="Y8" t="n">
        <v>1</v>
      </c>
      <c r="Z8" t="n">
        <v>10</v>
      </c>
      <c r="AA8" t="n">
        <v>245.2761903379266</v>
      </c>
      <c r="AB8" t="n">
        <v>335.5977044420165</v>
      </c>
      <c r="AC8" t="n">
        <v>303.5687305445068</v>
      </c>
      <c r="AD8" t="n">
        <v>245276.1903379266</v>
      </c>
      <c r="AE8" t="n">
        <v>335597.7044420165</v>
      </c>
      <c r="AF8" t="n">
        <v>3.087932868866027e-06</v>
      </c>
      <c r="AG8" t="n">
        <v>10</v>
      </c>
      <c r="AH8" t="n">
        <v>303568.7305445068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4.3355</v>
      </c>
      <c r="E9" t="n">
        <v>23.07</v>
      </c>
      <c r="F9" t="n">
        <v>17.33</v>
      </c>
      <c r="G9" t="n">
        <v>14.86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262.21</v>
      </c>
      <c r="Q9" t="n">
        <v>467.14</v>
      </c>
      <c r="R9" t="n">
        <v>115.09</v>
      </c>
      <c r="S9" t="n">
        <v>39.61</v>
      </c>
      <c r="T9" t="n">
        <v>32487.43</v>
      </c>
      <c r="U9" t="n">
        <v>0.34</v>
      </c>
      <c r="V9" t="n">
        <v>0.67</v>
      </c>
      <c r="W9" t="n">
        <v>2.72</v>
      </c>
      <c r="X9" t="n">
        <v>2</v>
      </c>
      <c r="Y9" t="n">
        <v>1</v>
      </c>
      <c r="Z9" t="n">
        <v>10</v>
      </c>
      <c r="AA9" t="n">
        <v>230.8336133832812</v>
      </c>
      <c r="AB9" t="n">
        <v>315.836733491154</v>
      </c>
      <c r="AC9" t="n">
        <v>285.6937189264913</v>
      </c>
      <c r="AD9" t="n">
        <v>230833.6133832812</v>
      </c>
      <c r="AE9" t="n">
        <v>315836.7334911539</v>
      </c>
      <c r="AF9" t="n">
        <v>3.168544199793775e-06</v>
      </c>
      <c r="AG9" t="n">
        <v>9</v>
      </c>
      <c r="AH9" t="n">
        <v>285693.7189264913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4.4323</v>
      </c>
      <c r="E10" t="n">
        <v>22.56</v>
      </c>
      <c r="F10" t="n">
        <v>17.14</v>
      </c>
      <c r="G10" t="n">
        <v>16.32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258.9</v>
      </c>
      <c r="Q10" t="n">
        <v>467.25</v>
      </c>
      <c r="R10" t="n">
        <v>108.76</v>
      </c>
      <c r="S10" t="n">
        <v>39.61</v>
      </c>
      <c r="T10" t="n">
        <v>29355.18</v>
      </c>
      <c r="U10" t="n">
        <v>0.36</v>
      </c>
      <c r="V10" t="n">
        <v>0.68</v>
      </c>
      <c r="W10" t="n">
        <v>2.71</v>
      </c>
      <c r="X10" t="n">
        <v>1.8</v>
      </c>
      <c r="Y10" t="n">
        <v>1</v>
      </c>
      <c r="Z10" t="n">
        <v>10</v>
      </c>
      <c r="AA10" t="n">
        <v>225.4027547493733</v>
      </c>
      <c r="AB10" t="n">
        <v>308.4059931156715</v>
      </c>
      <c r="AC10" t="n">
        <v>278.972157983333</v>
      </c>
      <c r="AD10" t="n">
        <v>225402.7547493733</v>
      </c>
      <c r="AE10" t="n">
        <v>308405.9931156716</v>
      </c>
      <c r="AF10" t="n">
        <v>3.239289230018671e-06</v>
      </c>
      <c r="AG10" t="n">
        <v>9</v>
      </c>
      <c r="AH10" t="n">
        <v>278972.157983333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4.5076</v>
      </c>
      <c r="E11" t="n">
        <v>22.18</v>
      </c>
      <c r="F11" t="n">
        <v>16.98</v>
      </c>
      <c r="G11" t="n">
        <v>17.56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256.25</v>
      </c>
      <c r="Q11" t="n">
        <v>467.19</v>
      </c>
      <c r="R11" t="n">
        <v>103.95</v>
      </c>
      <c r="S11" t="n">
        <v>39.61</v>
      </c>
      <c r="T11" t="n">
        <v>26977.49</v>
      </c>
      <c r="U11" t="n">
        <v>0.38</v>
      </c>
      <c r="V11" t="n">
        <v>0.6899999999999999</v>
      </c>
      <c r="W11" t="n">
        <v>2.69</v>
      </c>
      <c r="X11" t="n">
        <v>1.64</v>
      </c>
      <c r="Y11" t="n">
        <v>1</v>
      </c>
      <c r="Z11" t="n">
        <v>10</v>
      </c>
      <c r="AA11" t="n">
        <v>221.2901490065306</v>
      </c>
      <c r="AB11" t="n">
        <v>302.7789445029566</v>
      </c>
      <c r="AC11" t="n">
        <v>273.8821469926015</v>
      </c>
      <c r="AD11" t="n">
        <v>221290.1490065306</v>
      </c>
      <c r="AE11" t="n">
        <v>302778.9445029566</v>
      </c>
      <c r="AF11" t="n">
        <v>3.294321262827914e-06</v>
      </c>
      <c r="AG11" t="n">
        <v>9</v>
      </c>
      <c r="AH11" t="n">
        <v>273882.1469926015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4.5813</v>
      </c>
      <c r="E12" t="n">
        <v>21.83</v>
      </c>
      <c r="F12" t="n">
        <v>16.84</v>
      </c>
      <c r="G12" t="n">
        <v>19.07</v>
      </c>
      <c r="H12" t="n">
        <v>0.27</v>
      </c>
      <c r="I12" t="n">
        <v>53</v>
      </c>
      <c r="J12" t="n">
        <v>227.11</v>
      </c>
      <c r="K12" t="n">
        <v>56.94</v>
      </c>
      <c r="L12" t="n">
        <v>3.5</v>
      </c>
      <c r="M12" t="n">
        <v>51</v>
      </c>
      <c r="N12" t="n">
        <v>51.67</v>
      </c>
      <c r="O12" t="n">
        <v>28244.66</v>
      </c>
      <c r="P12" t="n">
        <v>253.76</v>
      </c>
      <c r="Q12" t="n">
        <v>467.11</v>
      </c>
      <c r="R12" t="n">
        <v>99.37</v>
      </c>
      <c r="S12" t="n">
        <v>39.61</v>
      </c>
      <c r="T12" t="n">
        <v>24712.6</v>
      </c>
      <c r="U12" t="n">
        <v>0.4</v>
      </c>
      <c r="V12" t="n">
        <v>0.6899999999999999</v>
      </c>
      <c r="W12" t="n">
        <v>2.69</v>
      </c>
      <c r="X12" t="n">
        <v>1.51</v>
      </c>
      <c r="Y12" t="n">
        <v>1</v>
      </c>
      <c r="Z12" t="n">
        <v>10</v>
      </c>
      <c r="AA12" t="n">
        <v>217.4625551985216</v>
      </c>
      <c r="AB12" t="n">
        <v>297.5418617933203</v>
      </c>
      <c r="AC12" t="n">
        <v>269.1448841064794</v>
      </c>
      <c r="AD12" t="n">
        <v>217462.5551985216</v>
      </c>
      <c r="AE12" t="n">
        <v>297541.8617933203</v>
      </c>
      <c r="AF12" t="n">
        <v>3.348183956294596e-06</v>
      </c>
      <c r="AG12" t="n">
        <v>9</v>
      </c>
      <c r="AH12" t="n">
        <v>269144.8841064794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4.6261</v>
      </c>
      <c r="E13" t="n">
        <v>21.62</v>
      </c>
      <c r="F13" t="n">
        <v>16.76</v>
      </c>
      <c r="G13" t="n">
        <v>20.11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252.37</v>
      </c>
      <c r="Q13" t="n">
        <v>467.08</v>
      </c>
      <c r="R13" t="n">
        <v>96.55</v>
      </c>
      <c r="S13" t="n">
        <v>39.61</v>
      </c>
      <c r="T13" t="n">
        <v>23315.43</v>
      </c>
      <c r="U13" t="n">
        <v>0.41</v>
      </c>
      <c r="V13" t="n">
        <v>0.7</v>
      </c>
      <c r="W13" t="n">
        <v>2.69</v>
      </c>
      <c r="X13" t="n">
        <v>1.43</v>
      </c>
      <c r="Y13" t="n">
        <v>1</v>
      </c>
      <c r="Z13" t="n">
        <v>10</v>
      </c>
      <c r="AA13" t="n">
        <v>215.2637376149079</v>
      </c>
      <c r="AB13" t="n">
        <v>294.5333425704359</v>
      </c>
      <c r="AC13" t="n">
        <v>266.4234937357429</v>
      </c>
      <c r="AD13" t="n">
        <v>215263.7376149078</v>
      </c>
      <c r="AE13" t="n">
        <v>294533.3425704359</v>
      </c>
      <c r="AF13" t="n">
        <v>3.380925457886284e-06</v>
      </c>
      <c r="AG13" t="n">
        <v>9</v>
      </c>
      <c r="AH13" t="n">
        <v>266423.4937357429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4.6956</v>
      </c>
      <c r="E14" t="n">
        <v>21.3</v>
      </c>
      <c r="F14" t="n">
        <v>16.62</v>
      </c>
      <c r="G14" t="n">
        <v>21.67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249.82</v>
      </c>
      <c r="Q14" t="n">
        <v>467.08</v>
      </c>
      <c r="R14" t="n">
        <v>91.98</v>
      </c>
      <c r="S14" t="n">
        <v>39.61</v>
      </c>
      <c r="T14" t="n">
        <v>21050.27</v>
      </c>
      <c r="U14" t="n">
        <v>0.43</v>
      </c>
      <c r="V14" t="n">
        <v>0.7</v>
      </c>
      <c r="W14" t="n">
        <v>2.68</v>
      </c>
      <c r="X14" t="n">
        <v>1.28</v>
      </c>
      <c r="Y14" t="n">
        <v>1</v>
      </c>
      <c r="Z14" t="n">
        <v>10</v>
      </c>
      <c r="AA14" t="n">
        <v>211.7217204946108</v>
      </c>
      <c r="AB14" t="n">
        <v>289.686998483681</v>
      </c>
      <c r="AC14" t="n">
        <v>262.0396779267397</v>
      </c>
      <c r="AD14" t="n">
        <v>211721.7204946108</v>
      </c>
      <c r="AE14" t="n">
        <v>289686.998483681</v>
      </c>
      <c r="AF14" t="n">
        <v>3.431718635578745e-06</v>
      </c>
      <c r="AG14" t="n">
        <v>9</v>
      </c>
      <c r="AH14" t="n">
        <v>262039.6779267397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4.7458</v>
      </c>
      <c r="E15" t="n">
        <v>21.07</v>
      </c>
      <c r="F15" t="n">
        <v>16.52</v>
      </c>
      <c r="G15" t="n">
        <v>23.06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248.2</v>
      </c>
      <c r="Q15" t="n">
        <v>467.13</v>
      </c>
      <c r="R15" t="n">
        <v>88.83</v>
      </c>
      <c r="S15" t="n">
        <v>39.61</v>
      </c>
      <c r="T15" t="n">
        <v>19488.95</v>
      </c>
      <c r="U15" t="n">
        <v>0.45</v>
      </c>
      <c r="V15" t="n">
        <v>0.71</v>
      </c>
      <c r="W15" t="n">
        <v>2.67</v>
      </c>
      <c r="X15" t="n">
        <v>1.19</v>
      </c>
      <c r="Y15" t="n">
        <v>1</v>
      </c>
      <c r="Z15" t="n">
        <v>10</v>
      </c>
      <c r="AA15" t="n">
        <v>209.3416979284468</v>
      </c>
      <c r="AB15" t="n">
        <v>286.4305466094719</v>
      </c>
      <c r="AC15" t="n">
        <v>259.0940172489452</v>
      </c>
      <c r="AD15" t="n">
        <v>209341.6979284468</v>
      </c>
      <c r="AE15" t="n">
        <v>286430.5466094719</v>
      </c>
      <c r="AF15" t="n">
        <v>3.468406657451574e-06</v>
      </c>
      <c r="AG15" t="n">
        <v>9</v>
      </c>
      <c r="AH15" t="n">
        <v>259094.0172489452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4.7724</v>
      </c>
      <c r="E16" t="n">
        <v>20.95</v>
      </c>
      <c r="F16" t="n">
        <v>16.49</v>
      </c>
      <c r="G16" t="n">
        <v>24.14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247.55</v>
      </c>
      <c r="Q16" t="n">
        <v>467.11</v>
      </c>
      <c r="R16" t="n">
        <v>87.69</v>
      </c>
      <c r="S16" t="n">
        <v>39.61</v>
      </c>
      <c r="T16" t="n">
        <v>18930.96</v>
      </c>
      <c r="U16" t="n">
        <v>0.45</v>
      </c>
      <c r="V16" t="n">
        <v>0.71</v>
      </c>
      <c r="W16" t="n">
        <v>2.68</v>
      </c>
      <c r="X16" t="n">
        <v>1.16</v>
      </c>
      <c r="Y16" t="n">
        <v>1</v>
      </c>
      <c r="Z16" t="n">
        <v>10</v>
      </c>
      <c r="AA16" t="n">
        <v>208.2223957200905</v>
      </c>
      <c r="AB16" t="n">
        <v>284.8990679478712</v>
      </c>
      <c r="AC16" t="n">
        <v>257.7087007613634</v>
      </c>
      <c r="AD16" t="n">
        <v>208222.3957200905</v>
      </c>
      <c r="AE16" t="n">
        <v>284899.0679478712</v>
      </c>
      <c r="AF16" t="n">
        <v>3.487846924021639e-06</v>
      </c>
      <c r="AG16" t="n">
        <v>9</v>
      </c>
      <c r="AH16" t="n">
        <v>257708.7007613634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4.8035</v>
      </c>
      <c r="E17" t="n">
        <v>20.82</v>
      </c>
      <c r="F17" t="n">
        <v>16.45</v>
      </c>
      <c r="G17" t="n">
        <v>25.3</v>
      </c>
      <c r="H17" t="n">
        <v>0.37</v>
      </c>
      <c r="I17" t="n">
        <v>39</v>
      </c>
      <c r="J17" t="n">
        <v>229.22</v>
      </c>
      <c r="K17" t="n">
        <v>56.94</v>
      </c>
      <c r="L17" t="n">
        <v>4.75</v>
      </c>
      <c r="M17" t="n">
        <v>37</v>
      </c>
      <c r="N17" t="n">
        <v>52.53</v>
      </c>
      <c r="O17" t="n">
        <v>28504.87</v>
      </c>
      <c r="P17" t="n">
        <v>246.37</v>
      </c>
      <c r="Q17" t="n">
        <v>467.16</v>
      </c>
      <c r="R17" t="n">
        <v>86.13</v>
      </c>
      <c r="S17" t="n">
        <v>39.61</v>
      </c>
      <c r="T17" t="n">
        <v>18158.5</v>
      </c>
      <c r="U17" t="n">
        <v>0.46</v>
      </c>
      <c r="V17" t="n">
        <v>0.71</v>
      </c>
      <c r="W17" t="n">
        <v>2.67</v>
      </c>
      <c r="X17" t="n">
        <v>1.11</v>
      </c>
      <c r="Y17" t="n">
        <v>1</v>
      </c>
      <c r="Z17" t="n">
        <v>10</v>
      </c>
      <c r="AA17" t="n">
        <v>206.7145746523257</v>
      </c>
      <c r="AB17" t="n">
        <v>282.8360006425857</v>
      </c>
      <c r="AC17" t="n">
        <v>255.8425297041605</v>
      </c>
      <c r="AD17" t="n">
        <v>206714.5746523257</v>
      </c>
      <c r="AE17" t="n">
        <v>282836.0006425857</v>
      </c>
      <c r="AF17" t="n">
        <v>3.510575957492653e-06</v>
      </c>
      <c r="AG17" t="n">
        <v>9</v>
      </c>
      <c r="AH17" t="n">
        <v>255842.5297041605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4.8411</v>
      </c>
      <c r="E18" t="n">
        <v>20.66</v>
      </c>
      <c r="F18" t="n">
        <v>16.37</v>
      </c>
      <c r="G18" t="n">
        <v>26.55</v>
      </c>
      <c r="H18" t="n">
        <v>0.39</v>
      </c>
      <c r="I18" t="n">
        <v>37</v>
      </c>
      <c r="J18" t="n">
        <v>229.65</v>
      </c>
      <c r="K18" t="n">
        <v>56.94</v>
      </c>
      <c r="L18" t="n">
        <v>5</v>
      </c>
      <c r="M18" t="n">
        <v>35</v>
      </c>
      <c r="N18" t="n">
        <v>52.7</v>
      </c>
      <c r="O18" t="n">
        <v>28557.1</v>
      </c>
      <c r="P18" t="n">
        <v>245.06</v>
      </c>
      <c r="Q18" t="n">
        <v>467.07</v>
      </c>
      <c r="R18" t="n">
        <v>83.70999999999999</v>
      </c>
      <c r="S18" t="n">
        <v>39.61</v>
      </c>
      <c r="T18" t="n">
        <v>16961.32</v>
      </c>
      <c r="U18" t="n">
        <v>0.47</v>
      </c>
      <c r="V18" t="n">
        <v>0.71</v>
      </c>
      <c r="W18" t="n">
        <v>2.67</v>
      </c>
      <c r="X18" t="n">
        <v>1.04</v>
      </c>
      <c r="Y18" t="n">
        <v>1</v>
      </c>
      <c r="Z18" t="n">
        <v>10</v>
      </c>
      <c r="AA18" t="n">
        <v>197.1887102834042</v>
      </c>
      <c r="AB18" t="n">
        <v>269.8022927615577</v>
      </c>
      <c r="AC18" t="n">
        <v>244.0527406103698</v>
      </c>
      <c r="AD18" t="n">
        <v>197188.7102834042</v>
      </c>
      <c r="AE18" t="n">
        <v>269802.2927615577</v>
      </c>
      <c r="AF18" t="n">
        <v>3.53805543204282e-06</v>
      </c>
      <c r="AG18" t="n">
        <v>8</v>
      </c>
      <c r="AH18" t="n">
        <v>244052.7406103698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4.869</v>
      </c>
      <c r="E19" t="n">
        <v>20.54</v>
      </c>
      <c r="F19" t="n">
        <v>16.34</v>
      </c>
      <c r="G19" t="n">
        <v>28.01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33</v>
      </c>
      <c r="N19" t="n">
        <v>52.88</v>
      </c>
      <c r="O19" t="n">
        <v>28609.38</v>
      </c>
      <c r="P19" t="n">
        <v>244.48</v>
      </c>
      <c r="Q19" t="n">
        <v>467.23</v>
      </c>
      <c r="R19" t="n">
        <v>82.76000000000001</v>
      </c>
      <c r="S19" t="n">
        <v>39.61</v>
      </c>
      <c r="T19" t="n">
        <v>16496.59</v>
      </c>
      <c r="U19" t="n">
        <v>0.48</v>
      </c>
      <c r="V19" t="n">
        <v>0.71</v>
      </c>
      <c r="W19" t="n">
        <v>2.67</v>
      </c>
      <c r="X19" t="n">
        <v>1.01</v>
      </c>
      <c r="Y19" t="n">
        <v>1</v>
      </c>
      <c r="Z19" t="n">
        <v>10</v>
      </c>
      <c r="AA19" t="n">
        <v>196.1146852743089</v>
      </c>
      <c r="AB19" t="n">
        <v>268.332764361475</v>
      </c>
      <c r="AC19" t="n">
        <v>242.7234619382945</v>
      </c>
      <c r="AD19" t="n">
        <v>196114.6852743089</v>
      </c>
      <c r="AE19" t="n">
        <v>268332.764361475</v>
      </c>
      <c r="AF19" t="n">
        <v>3.558445786828715e-06</v>
      </c>
      <c r="AG19" t="n">
        <v>8</v>
      </c>
      <c r="AH19" t="n">
        <v>242723.4619382945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4.9069</v>
      </c>
      <c r="E20" t="n">
        <v>20.38</v>
      </c>
      <c r="F20" t="n">
        <v>16.27</v>
      </c>
      <c r="G20" t="n">
        <v>29.58</v>
      </c>
      <c r="H20" t="n">
        <v>0.42</v>
      </c>
      <c r="I20" t="n">
        <v>33</v>
      </c>
      <c r="J20" t="n">
        <v>230.49</v>
      </c>
      <c r="K20" t="n">
        <v>56.94</v>
      </c>
      <c r="L20" t="n">
        <v>5.5</v>
      </c>
      <c r="M20" t="n">
        <v>31</v>
      </c>
      <c r="N20" t="n">
        <v>53.05</v>
      </c>
      <c r="O20" t="n">
        <v>28661.73</v>
      </c>
      <c r="P20" t="n">
        <v>243.08</v>
      </c>
      <c r="Q20" t="n">
        <v>467.11</v>
      </c>
      <c r="R20" t="n">
        <v>80.06999999999999</v>
      </c>
      <c r="S20" t="n">
        <v>39.61</v>
      </c>
      <c r="T20" t="n">
        <v>15159.61</v>
      </c>
      <c r="U20" t="n">
        <v>0.49</v>
      </c>
      <c r="V20" t="n">
        <v>0.72</v>
      </c>
      <c r="W20" t="n">
        <v>2.67</v>
      </c>
      <c r="X20" t="n">
        <v>0.9399999999999999</v>
      </c>
      <c r="Y20" t="n">
        <v>1</v>
      </c>
      <c r="Z20" t="n">
        <v>10</v>
      </c>
      <c r="AA20" t="n">
        <v>194.3538658990943</v>
      </c>
      <c r="AB20" t="n">
        <v>265.9235336104393</v>
      </c>
      <c r="AC20" t="n">
        <v>240.5441647887602</v>
      </c>
      <c r="AD20" t="n">
        <v>194353.8658990943</v>
      </c>
      <c r="AE20" t="n">
        <v>265923.5336104393</v>
      </c>
      <c r="AF20" t="n">
        <v>3.586144512505611e-06</v>
      </c>
      <c r="AG20" t="n">
        <v>8</v>
      </c>
      <c r="AH20" t="n">
        <v>240544.1647887602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4.9258</v>
      </c>
      <c r="E21" t="n">
        <v>20.3</v>
      </c>
      <c r="F21" t="n">
        <v>16.24</v>
      </c>
      <c r="G21" t="n">
        <v>30.44</v>
      </c>
      <c r="H21" t="n">
        <v>0.44</v>
      </c>
      <c r="I21" t="n">
        <v>32</v>
      </c>
      <c r="J21" t="n">
        <v>230.92</v>
      </c>
      <c r="K21" t="n">
        <v>56.94</v>
      </c>
      <c r="L21" t="n">
        <v>5.75</v>
      </c>
      <c r="M21" t="n">
        <v>30</v>
      </c>
      <c r="N21" t="n">
        <v>53.23</v>
      </c>
      <c r="O21" t="n">
        <v>28714.14</v>
      </c>
      <c r="P21" t="n">
        <v>242.42</v>
      </c>
      <c r="Q21" t="n">
        <v>467.08</v>
      </c>
      <c r="R21" t="n">
        <v>79.40000000000001</v>
      </c>
      <c r="S21" t="n">
        <v>39.61</v>
      </c>
      <c r="T21" t="n">
        <v>14833.28</v>
      </c>
      <c r="U21" t="n">
        <v>0.5</v>
      </c>
      <c r="V21" t="n">
        <v>0.72</v>
      </c>
      <c r="W21" t="n">
        <v>2.66</v>
      </c>
      <c r="X21" t="n">
        <v>0.9</v>
      </c>
      <c r="Y21" t="n">
        <v>1</v>
      </c>
      <c r="Z21" t="n">
        <v>10</v>
      </c>
      <c r="AA21" t="n">
        <v>193.507929161439</v>
      </c>
      <c r="AB21" t="n">
        <v>264.7660856458849</v>
      </c>
      <c r="AC21" t="n">
        <v>239.4971820334541</v>
      </c>
      <c r="AD21" t="n">
        <v>193507.929161439</v>
      </c>
      <c r="AE21" t="n">
        <v>264766.0856458849</v>
      </c>
      <c r="AF21" t="n">
        <v>3.599957333489604e-06</v>
      </c>
      <c r="AG21" t="n">
        <v>8</v>
      </c>
      <c r="AH21" t="n">
        <v>239497.1820334541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4.9588</v>
      </c>
      <c r="E22" t="n">
        <v>20.17</v>
      </c>
      <c r="F22" t="n">
        <v>16.19</v>
      </c>
      <c r="G22" t="n">
        <v>32.38</v>
      </c>
      <c r="H22" t="n">
        <v>0.46</v>
      </c>
      <c r="I22" t="n">
        <v>30</v>
      </c>
      <c r="J22" t="n">
        <v>231.34</v>
      </c>
      <c r="K22" t="n">
        <v>56.94</v>
      </c>
      <c r="L22" t="n">
        <v>6</v>
      </c>
      <c r="M22" t="n">
        <v>28</v>
      </c>
      <c r="N22" t="n">
        <v>53.4</v>
      </c>
      <c r="O22" t="n">
        <v>28766.61</v>
      </c>
      <c r="P22" t="n">
        <v>241.3</v>
      </c>
      <c r="Q22" t="n">
        <v>467.11</v>
      </c>
      <c r="R22" t="n">
        <v>77.86</v>
      </c>
      <c r="S22" t="n">
        <v>39.61</v>
      </c>
      <c r="T22" t="n">
        <v>14070.35</v>
      </c>
      <c r="U22" t="n">
        <v>0.51</v>
      </c>
      <c r="V22" t="n">
        <v>0.72</v>
      </c>
      <c r="W22" t="n">
        <v>2.66</v>
      </c>
      <c r="X22" t="n">
        <v>0.85</v>
      </c>
      <c r="Y22" t="n">
        <v>1</v>
      </c>
      <c r="Z22" t="n">
        <v>10</v>
      </c>
      <c r="AA22" t="n">
        <v>192.0637354577073</v>
      </c>
      <c r="AB22" t="n">
        <v>262.7900761071106</v>
      </c>
      <c r="AC22" t="n">
        <v>237.709760071713</v>
      </c>
      <c r="AD22" t="n">
        <v>192063.7354577073</v>
      </c>
      <c r="AE22" t="n">
        <v>262790.0761071106</v>
      </c>
      <c r="AF22" t="n">
        <v>3.624074957429909e-06</v>
      </c>
      <c r="AG22" t="n">
        <v>8</v>
      </c>
      <c r="AH22" t="n">
        <v>237709.760071713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4.9801</v>
      </c>
      <c r="E23" t="n">
        <v>20.08</v>
      </c>
      <c r="F23" t="n">
        <v>16.15</v>
      </c>
      <c r="G23" t="n">
        <v>33.41</v>
      </c>
      <c r="H23" t="n">
        <v>0.48</v>
      </c>
      <c r="I23" t="n">
        <v>29</v>
      </c>
      <c r="J23" t="n">
        <v>231.77</v>
      </c>
      <c r="K23" t="n">
        <v>56.94</v>
      </c>
      <c r="L23" t="n">
        <v>6.25</v>
      </c>
      <c r="M23" t="n">
        <v>27</v>
      </c>
      <c r="N23" t="n">
        <v>53.58</v>
      </c>
      <c r="O23" t="n">
        <v>28819.14</v>
      </c>
      <c r="P23" t="n">
        <v>240.27</v>
      </c>
      <c r="Q23" t="n">
        <v>467.08</v>
      </c>
      <c r="R23" t="n">
        <v>76.40000000000001</v>
      </c>
      <c r="S23" t="n">
        <v>39.61</v>
      </c>
      <c r="T23" t="n">
        <v>13344.9</v>
      </c>
      <c r="U23" t="n">
        <v>0.52</v>
      </c>
      <c r="V23" t="n">
        <v>0.72</v>
      </c>
      <c r="W23" t="n">
        <v>2.66</v>
      </c>
      <c r="X23" t="n">
        <v>0.8100000000000001</v>
      </c>
      <c r="Y23" t="n">
        <v>1</v>
      </c>
      <c r="Z23" t="n">
        <v>10</v>
      </c>
      <c r="AA23" t="n">
        <v>190.9874701128248</v>
      </c>
      <c r="AB23" t="n">
        <v>261.3174823807673</v>
      </c>
      <c r="AC23" t="n">
        <v>236.3777086238131</v>
      </c>
      <c r="AD23" t="n">
        <v>190987.4701128248</v>
      </c>
      <c r="AE23" t="n">
        <v>261317.4823807673</v>
      </c>
      <c r="AF23" t="n">
        <v>3.639641787427744e-06</v>
      </c>
      <c r="AG23" t="n">
        <v>8</v>
      </c>
      <c r="AH23" t="n">
        <v>236377.7086238131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5.0019</v>
      </c>
      <c r="E24" t="n">
        <v>19.99</v>
      </c>
      <c r="F24" t="n">
        <v>16.1</v>
      </c>
      <c r="G24" t="n">
        <v>34.51</v>
      </c>
      <c r="H24" t="n">
        <v>0.5</v>
      </c>
      <c r="I24" t="n">
        <v>28</v>
      </c>
      <c r="J24" t="n">
        <v>232.2</v>
      </c>
      <c r="K24" t="n">
        <v>56.94</v>
      </c>
      <c r="L24" t="n">
        <v>6.5</v>
      </c>
      <c r="M24" t="n">
        <v>26</v>
      </c>
      <c r="N24" t="n">
        <v>53.75</v>
      </c>
      <c r="O24" t="n">
        <v>28871.74</v>
      </c>
      <c r="P24" t="n">
        <v>239.46</v>
      </c>
      <c r="Q24" t="n">
        <v>467.1</v>
      </c>
      <c r="R24" t="n">
        <v>74.89</v>
      </c>
      <c r="S24" t="n">
        <v>39.61</v>
      </c>
      <c r="T24" t="n">
        <v>12594.78</v>
      </c>
      <c r="U24" t="n">
        <v>0.53</v>
      </c>
      <c r="V24" t="n">
        <v>0.72</v>
      </c>
      <c r="W24" t="n">
        <v>2.66</v>
      </c>
      <c r="X24" t="n">
        <v>0.77</v>
      </c>
      <c r="Y24" t="n">
        <v>1</v>
      </c>
      <c r="Z24" t="n">
        <v>10</v>
      </c>
      <c r="AA24" t="n">
        <v>190.0075198329744</v>
      </c>
      <c r="AB24" t="n">
        <v>259.9766711755214</v>
      </c>
      <c r="AC24" t="n">
        <v>235.1648625581551</v>
      </c>
      <c r="AD24" t="n">
        <v>190007.5198329744</v>
      </c>
      <c r="AE24" t="n">
        <v>259976.6711755214</v>
      </c>
      <c r="AF24" t="n">
        <v>3.655574035970127e-06</v>
      </c>
      <c r="AG24" t="n">
        <v>8</v>
      </c>
      <c r="AH24" t="n">
        <v>235164.8625581551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5.0162</v>
      </c>
      <c r="E25" t="n">
        <v>19.94</v>
      </c>
      <c r="F25" t="n">
        <v>16.09</v>
      </c>
      <c r="G25" t="n">
        <v>35.75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238.96</v>
      </c>
      <c r="Q25" t="n">
        <v>467.08</v>
      </c>
      <c r="R25" t="n">
        <v>74.42</v>
      </c>
      <c r="S25" t="n">
        <v>39.61</v>
      </c>
      <c r="T25" t="n">
        <v>12368.37</v>
      </c>
      <c r="U25" t="n">
        <v>0.53</v>
      </c>
      <c r="V25" t="n">
        <v>0.72</v>
      </c>
      <c r="W25" t="n">
        <v>2.66</v>
      </c>
      <c r="X25" t="n">
        <v>0.76</v>
      </c>
      <c r="Y25" t="n">
        <v>1</v>
      </c>
      <c r="Z25" t="n">
        <v>10</v>
      </c>
      <c r="AA25" t="n">
        <v>189.3994530202578</v>
      </c>
      <c r="AB25" t="n">
        <v>259.1446873363485</v>
      </c>
      <c r="AC25" t="n">
        <v>234.412282088896</v>
      </c>
      <c r="AD25" t="n">
        <v>189399.4530202578</v>
      </c>
      <c r="AE25" t="n">
        <v>259144.6873363485</v>
      </c>
      <c r="AF25" t="n">
        <v>3.66602500634426e-06</v>
      </c>
      <c r="AG25" t="n">
        <v>8</v>
      </c>
      <c r="AH25" t="n">
        <v>234412.282088896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5.0376</v>
      </c>
      <c r="E26" t="n">
        <v>19.85</v>
      </c>
      <c r="F26" t="n">
        <v>16.05</v>
      </c>
      <c r="G26" t="n">
        <v>37.04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238.29</v>
      </c>
      <c r="Q26" t="n">
        <v>467.12</v>
      </c>
      <c r="R26" t="n">
        <v>73.11</v>
      </c>
      <c r="S26" t="n">
        <v>39.61</v>
      </c>
      <c r="T26" t="n">
        <v>11717.73</v>
      </c>
      <c r="U26" t="n">
        <v>0.54</v>
      </c>
      <c r="V26" t="n">
        <v>0.73</v>
      </c>
      <c r="W26" t="n">
        <v>2.66</v>
      </c>
      <c r="X26" t="n">
        <v>0.71</v>
      </c>
      <c r="Y26" t="n">
        <v>1</v>
      </c>
      <c r="Z26" t="n">
        <v>10</v>
      </c>
      <c r="AA26" t="n">
        <v>188.517082879846</v>
      </c>
      <c r="AB26" t="n">
        <v>257.9373895828144</v>
      </c>
      <c r="AC26" t="n">
        <v>233.3202071385058</v>
      </c>
      <c r="AD26" t="n">
        <v>188517.082879846</v>
      </c>
      <c r="AE26" t="n">
        <v>257937.3895828144</v>
      </c>
      <c r="AF26" t="n">
        <v>3.681664920051003e-06</v>
      </c>
      <c r="AG26" t="n">
        <v>8</v>
      </c>
      <c r="AH26" t="n">
        <v>233320.2071385058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5.0499</v>
      </c>
      <c r="E27" t="n">
        <v>19.8</v>
      </c>
      <c r="F27" t="n">
        <v>16.04</v>
      </c>
      <c r="G27" t="n">
        <v>38.51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237.87</v>
      </c>
      <c r="Q27" t="n">
        <v>467.07</v>
      </c>
      <c r="R27" t="n">
        <v>72.97</v>
      </c>
      <c r="S27" t="n">
        <v>39.61</v>
      </c>
      <c r="T27" t="n">
        <v>11650.49</v>
      </c>
      <c r="U27" t="n">
        <v>0.54</v>
      </c>
      <c r="V27" t="n">
        <v>0.73</v>
      </c>
      <c r="W27" t="n">
        <v>2.65</v>
      </c>
      <c r="X27" t="n">
        <v>0.71</v>
      </c>
      <c r="Y27" t="n">
        <v>1</v>
      </c>
      <c r="Z27" t="n">
        <v>10</v>
      </c>
      <c r="AA27" t="n">
        <v>188.0050891494303</v>
      </c>
      <c r="AB27" t="n">
        <v>257.2368571732908</v>
      </c>
      <c r="AC27" t="n">
        <v>232.6865325589435</v>
      </c>
      <c r="AD27" t="n">
        <v>188005.0891494303</v>
      </c>
      <c r="AE27" t="n">
        <v>257236.8571732909</v>
      </c>
      <c r="AF27" t="n">
        <v>3.690654216246935e-06</v>
      </c>
      <c r="AG27" t="n">
        <v>8</v>
      </c>
      <c r="AH27" t="n">
        <v>232686.5325589435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5.0741</v>
      </c>
      <c r="E28" t="n">
        <v>19.71</v>
      </c>
      <c r="F28" t="n">
        <v>15.99</v>
      </c>
      <c r="G28" t="n">
        <v>39.98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236.79</v>
      </c>
      <c r="Q28" t="n">
        <v>467.07</v>
      </c>
      <c r="R28" t="n">
        <v>71.34999999999999</v>
      </c>
      <c r="S28" t="n">
        <v>39.61</v>
      </c>
      <c r="T28" t="n">
        <v>10847.27</v>
      </c>
      <c r="U28" t="n">
        <v>0.5600000000000001</v>
      </c>
      <c r="V28" t="n">
        <v>0.73</v>
      </c>
      <c r="W28" t="n">
        <v>2.65</v>
      </c>
      <c r="X28" t="n">
        <v>0.66</v>
      </c>
      <c r="Y28" t="n">
        <v>1</v>
      </c>
      <c r="Z28" t="n">
        <v>10</v>
      </c>
      <c r="AA28" t="n">
        <v>186.8643472167476</v>
      </c>
      <c r="AB28" t="n">
        <v>255.6760437350129</v>
      </c>
      <c r="AC28" t="n">
        <v>231.2746809645989</v>
      </c>
      <c r="AD28" t="n">
        <v>186864.3472167476</v>
      </c>
      <c r="AE28" t="n">
        <v>255676.0437350129</v>
      </c>
      <c r="AF28" t="n">
        <v>3.708340473803159e-06</v>
      </c>
      <c r="AG28" t="n">
        <v>8</v>
      </c>
      <c r="AH28" t="n">
        <v>231274.6809645989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5.0931</v>
      </c>
      <c r="E29" t="n">
        <v>19.63</v>
      </c>
      <c r="F29" t="n">
        <v>15.96</v>
      </c>
      <c r="G29" t="n">
        <v>41.65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235.98</v>
      </c>
      <c r="Q29" t="n">
        <v>467.07</v>
      </c>
      <c r="R29" t="n">
        <v>70.58</v>
      </c>
      <c r="S29" t="n">
        <v>39.61</v>
      </c>
      <c r="T29" t="n">
        <v>10466.71</v>
      </c>
      <c r="U29" t="n">
        <v>0.5600000000000001</v>
      </c>
      <c r="V29" t="n">
        <v>0.73</v>
      </c>
      <c r="W29" t="n">
        <v>2.64</v>
      </c>
      <c r="X29" t="n">
        <v>0.63</v>
      </c>
      <c r="Y29" t="n">
        <v>1</v>
      </c>
      <c r="Z29" t="n">
        <v>10</v>
      </c>
      <c r="AA29" t="n">
        <v>186.0003374057515</v>
      </c>
      <c r="AB29" t="n">
        <v>254.493867394186</v>
      </c>
      <c r="AC29" t="n">
        <v>230.2053298745452</v>
      </c>
      <c r="AD29" t="n">
        <v>186000.3374057515</v>
      </c>
      <c r="AE29" t="n">
        <v>254493.867394186</v>
      </c>
      <c r="AF29" t="n">
        <v>3.722226378496062e-06</v>
      </c>
      <c r="AG29" t="n">
        <v>8</v>
      </c>
      <c r="AH29" t="n">
        <v>230205.3298745452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5.0953</v>
      </c>
      <c r="E30" t="n">
        <v>19.63</v>
      </c>
      <c r="F30" t="n">
        <v>15.96</v>
      </c>
      <c r="G30" t="n">
        <v>41.62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235.53</v>
      </c>
      <c r="Q30" t="n">
        <v>467.1</v>
      </c>
      <c r="R30" t="n">
        <v>70.36</v>
      </c>
      <c r="S30" t="n">
        <v>39.61</v>
      </c>
      <c r="T30" t="n">
        <v>10353.91</v>
      </c>
      <c r="U30" t="n">
        <v>0.5600000000000001</v>
      </c>
      <c r="V30" t="n">
        <v>0.73</v>
      </c>
      <c r="W30" t="n">
        <v>2.64</v>
      </c>
      <c r="X30" t="n">
        <v>0.62</v>
      </c>
      <c r="Y30" t="n">
        <v>1</v>
      </c>
      <c r="Z30" t="n">
        <v>10</v>
      </c>
      <c r="AA30" t="n">
        <v>185.7338754464367</v>
      </c>
      <c r="AB30" t="n">
        <v>254.1292823859797</v>
      </c>
      <c r="AC30" t="n">
        <v>229.8755403478237</v>
      </c>
      <c r="AD30" t="n">
        <v>185733.8754464368</v>
      </c>
      <c r="AE30" t="n">
        <v>254129.2823859797</v>
      </c>
      <c r="AF30" t="n">
        <v>3.723834220092082e-06</v>
      </c>
      <c r="AG30" t="n">
        <v>8</v>
      </c>
      <c r="AH30" t="n">
        <v>229875.5403478238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5.1119</v>
      </c>
      <c r="E31" t="n">
        <v>19.56</v>
      </c>
      <c r="F31" t="n">
        <v>15.94</v>
      </c>
      <c r="G31" t="n">
        <v>43.46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234.98</v>
      </c>
      <c r="Q31" t="n">
        <v>467.12</v>
      </c>
      <c r="R31" t="n">
        <v>69.59999999999999</v>
      </c>
      <c r="S31" t="n">
        <v>39.61</v>
      </c>
      <c r="T31" t="n">
        <v>9981.85</v>
      </c>
      <c r="U31" t="n">
        <v>0.57</v>
      </c>
      <c r="V31" t="n">
        <v>0.73</v>
      </c>
      <c r="W31" t="n">
        <v>2.64</v>
      </c>
      <c r="X31" t="n">
        <v>0.6</v>
      </c>
      <c r="Y31" t="n">
        <v>1</v>
      </c>
      <c r="Z31" t="n">
        <v>10</v>
      </c>
      <c r="AA31" t="n">
        <v>185.0640706675003</v>
      </c>
      <c r="AB31" t="n">
        <v>253.212825937738</v>
      </c>
      <c r="AC31" t="n">
        <v>229.0465492167473</v>
      </c>
      <c r="AD31" t="n">
        <v>185064.0706675003</v>
      </c>
      <c r="AE31" t="n">
        <v>253212.825937738</v>
      </c>
      <c r="AF31" t="n">
        <v>3.735966115771145e-06</v>
      </c>
      <c r="AG31" t="n">
        <v>8</v>
      </c>
      <c r="AH31" t="n">
        <v>229046.5492167473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5.1328</v>
      </c>
      <c r="E32" t="n">
        <v>19.48</v>
      </c>
      <c r="F32" t="n">
        <v>15.9</v>
      </c>
      <c r="G32" t="n">
        <v>45.43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234.16</v>
      </c>
      <c r="Q32" t="n">
        <v>467.07</v>
      </c>
      <c r="R32" t="n">
        <v>68.59999999999999</v>
      </c>
      <c r="S32" t="n">
        <v>39.61</v>
      </c>
      <c r="T32" t="n">
        <v>9486.43</v>
      </c>
      <c r="U32" t="n">
        <v>0.58</v>
      </c>
      <c r="V32" t="n">
        <v>0.73</v>
      </c>
      <c r="W32" t="n">
        <v>2.64</v>
      </c>
      <c r="X32" t="n">
        <v>0.57</v>
      </c>
      <c r="Y32" t="n">
        <v>1</v>
      </c>
      <c r="Z32" t="n">
        <v>10</v>
      </c>
      <c r="AA32" t="n">
        <v>184.1572929328605</v>
      </c>
      <c r="AB32" t="n">
        <v>251.9721326369941</v>
      </c>
      <c r="AC32" t="n">
        <v>227.9242659433019</v>
      </c>
      <c r="AD32" t="n">
        <v>184157.2929328605</v>
      </c>
      <c r="AE32" t="n">
        <v>251972.1326369941</v>
      </c>
      <c r="AF32" t="n">
        <v>3.751240610933338e-06</v>
      </c>
      <c r="AG32" t="n">
        <v>8</v>
      </c>
      <c r="AH32" t="n">
        <v>227924.265943302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5.1301</v>
      </c>
      <c r="E33" t="n">
        <v>19.49</v>
      </c>
      <c r="F33" t="n">
        <v>15.91</v>
      </c>
      <c r="G33" t="n">
        <v>45.46</v>
      </c>
      <c r="H33" t="n">
        <v>0.66</v>
      </c>
      <c r="I33" t="n">
        <v>21</v>
      </c>
      <c r="J33" t="n">
        <v>236.06</v>
      </c>
      <c r="K33" t="n">
        <v>56.94</v>
      </c>
      <c r="L33" t="n">
        <v>8.75</v>
      </c>
      <c r="M33" t="n">
        <v>19</v>
      </c>
      <c r="N33" t="n">
        <v>55.36</v>
      </c>
      <c r="O33" t="n">
        <v>29347.92</v>
      </c>
      <c r="P33" t="n">
        <v>233.6</v>
      </c>
      <c r="Q33" t="n">
        <v>467.08</v>
      </c>
      <c r="R33" t="n">
        <v>68.63</v>
      </c>
      <c r="S33" t="n">
        <v>39.61</v>
      </c>
      <c r="T33" t="n">
        <v>9500.41</v>
      </c>
      <c r="U33" t="n">
        <v>0.58</v>
      </c>
      <c r="V33" t="n">
        <v>0.73</v>
      </c>
      <c r="W33" t="n">
        <v>2.65</v>
      </c>
      <c r="X33" t="n">
        <v>0.58</v>
      </c>
      <c r="Y33" t="n">
        <v>1</v>
      </c>
      <c r="Z33" t="n">
        <v>10</v>
      </c>
      <c r="AA33" t="n">
        <v>183.9631700947836</v>
      </c>
      <c r="AB33" t="n">
        <v>251.7065252058423</v>
      </c>
      <c r="AC33" t="n">
        <v>227.6840077125968</v>
      </c>
      <c r="AD33" t="n">
        <v>183963.1700947836</v>
      </c>
      <c r="AE33" t="n">
        <v>251706.5252058423</v>
      </c>
      <c r="AF33" t="n">
        <v>3.749267350792768e-06</v>
      </c>
      <c r="AG33" t="n">
        <v>8</v>
      </c>
      <c r="AH33" t="n">
        <v>227684.0077125968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5.1538</v>
      </c>
      <c r="E34" t="n">
        <v>19.4</v>
      </c>
      <c r="F34" t="n">
        <v>15.86</v>
      </c>
      <c r="G34" t="n">
        <v>47.59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233.46</v>
      </c>
      <c r="Q34" t="n">
        <v>467.07</v>
      </c>
      <c r="R34" t="n">
        <v>67.44</v>
      </c>
      <c r="S34" t="n">
        <v>39.61</v>
      </c>
      <c r="T34" t="n">
        <v>8908.51</v>
      </c>
      <c r="U34" t="n">
        <v>0.59</v>
      </c>
      <c r="V34" t="n">
        <v>0.74</v>
      </c>
      <c r="W34" t="n">
        <v>2.64</v>
      </c>
      <c r="X34" t="n">
        <v>0.53</v>
      </c>
      <c r="Y34" t="n">
        <v>1</v>
      </c>
      <c r="Z34" t="n">
        <v>10</v>
      </c>
      <c r="AA34" t="n">
        <v>183.3118630641462</v>
      </c>
      <c r="AB34" t="n">
        <v>250.8153781928863</v>
      </c>
      <c r="AC34" t="n">
        <v>226.8779105198244</v>
      </c>
      <c r="AD34" t="n">
        <v>183311.8630641462</v>
      </c>
      <c r="AE34" t="n">
        <v>250815.3781928863</v>
      </c>
      <c r="AF34" t="n">
        <v>3.766588189804443e-06</v>
      </c>
      <c r="AG34" t="n">
        <v>8</v>
      </c>
      <c r="AH34" t="n">
        <v>226877.9105198244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5.1706</v>
      </c>
      <c r="E35" t="n">
        <v>19.34</v>
      </c>
      <c r="F35" t="n">
        <v>15.85</v>
      </c>
      <c r="G35" t="n">
        <v>50.04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232.43</v>
      </c>
      <c r="Q35" t="n">
        <v>467.07</v>
      </c>
      <c r="R35" t="n">
        <v>66.63</v>
      </c>
      <c r="S35" t="n">
        <v>39.61</v>
      </c>
      <c r="T35" t="n">
        <v>8510.52</v>
      </c>
      <c r="U35" t="n">
        <v>0.59</v>
      </c>
      <c r="V35" t="n">
        <v>0.74</v>
      </c>
      <c r="W35" t="n">
        <v>2.64</v>
      </c>
      <c r="X35" t="n">
        <v>0.51</v>
      </c>
      <c r="Y35" t="n">
        <v>1</v>
      </c>
      <c r="Z35" t="n">
        <v>10</v>
      </c>
      <c r="AA35" t="n">
        <v>182.4346659301901</v>
      </c>
      <c r="AB35" t="n">
        <v>249.6151583750019</v>
      </c>
      <c r="AC35" t="n">
        <v>225.7922379968394</v>
      </c>
      <c r="AD35" t="n">
        <v>182434.6659301901</v>
      </c>
      <c r="AE35" t="n">
        <v>249615.1583750019</v>
      </c>
      <c r="AF35" t="n">
        <v>3.778866252901325e-06</v>
      </c>
      <c r="AG35" t="n">
        <v>8</v>
      </c>
      <c r="AH35" t="n">
        <v>225792.2379968394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5.1675</v>
      </c>
      <c r="E36" t="n">
        <v>19.35</v>
      </c>
      <c r="F36" t="n">
        <v>15.86</v>
      </c>
      <c r="G36" t="n">
        <v>50.07</v>
      </c>
      <c r="H36" t="n">
        <v>0.71</v>
      </c>
      <c r="I36" t="n">
        <v>19</v>
      </c>
      <c r="J36" t="n">
        <v>237.35</v>
      </c>
      <c r="K36" t="n">
        <v>56.94</v>
      </c>
      <c r="L36" t="n">
        <v>9.5</v>
      </c>
      <c r="M36" t="n">
        <v>17</v>
      </c>
      <c r="N36" t="n">
        <v>55.91</v>
      </c>
      <c r="O36" t="n">
        <v>29507.8</v>
      </c>
      <c r="P36" t="n">
        <v>232.99</v>
      </c>
      <c r="Q36" t="n">
        <v>467.07</v>
      </c>
      <c r="R36" t="n">
        <v>67.08</v>
      </c>
      <c r="S36" t="n">
        <v>39.61</v>
      </c>
      <c r="T36" t="n">
        <v>8737.889999999999</v>
      </c>
      <c r="U36" t="n">
        <v>0.59</v>
      </c>
      <c r="V36" t="n">
        <v>0.74</v>
      </c>
      <c r="W36" t="n">
        <v>2.64</v>
      </c>
      <c r="X36" t="n">
        <v>0.52</v>
      </c>
      <c r="Y36" t="n">
        <v>1</v>
      </c>
      <c r="Z36" t="n">
        <v>10</v>
      </c>
      <c r="AA36" t="n">
        <v>182.7744636874307</v>
      </c>
      <c r="AB36" t="n">
        <v>250.0800846572773</v>
      </c>
      <c r="AC36" t="n">
        <v>226.2127923672628</v>
      </c>
      <c r="AD36" t="n">
        <v>182774.4636874307</v>
      </c>
      <c r="AE36" t="n">
        <v>250080.0846572773</v>
      </c>
      <c r="AF36" t="n">
        <v>3.776600657925115e-06</v>
      </c>
      <c r="AG36" t="n">
        <v>8</v>
      </c>
      <c r="AH36" t="n">
        <v>226212.7923672627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5.1671</v>
      </c>
      <c r="E37" t="n">
        <v>19.35</v>
      </c>
      <c r="F37" t="n">
        <v>15.86</v>
      </c>
      <c r="G37" t="n">
        <v>50.08</v>
      </c>
      <c r="H37" t="n">
        <v>0.73</v>
      </c>
      <c r="I37" t="n">
        <v>19</v>
      </c>
      <c r="J37" t="n">
        <v>237.79</v>
      </c>
      <c r="K37" t="n">
        <v>56.94</v>
      </c>
      <c r="L37" t="n">
        <v>9.75</v>
      </c>
      <c r="M37" t="n">
        <v>17</v>
      </c>
      <c r="N37" t="n">
        <v>56.09</v>
      </c>
      <c r="O37" t="n">
        <v>29561.22</v>
      </c>
      <c r="P37" t="n">
        <v>232.6</v>
      </c>
      <c r="Q37" t="n">
        <v>467.07</v>
      </c>
      <c r="R37" t="n">
        <v>67.2</v>
      </c>
      <c r="S37" t="n">
        <v>39.61</v>
      </c>
      <c r="T37" t="n">
        <v>8793.92</v>
      </c>
      <c r="U37" t="n">
        <v>0.59</v>
      </c>
      <c r="V37" t="n">
        <v>0.74</v>
      </c>
      <c r="W37" t="n">
        <v>2.64</v>
      </c>
      <c r="X37" t="n">
        <v>0.52</v>
      </c>
      <c r="Y37" t="n">
        <v>1</v>
      </c>
      <c r="Z37" t="n">
        <v>10</v>
      </c>
      <c r="AA37" t="n">
        <v>182.6011367987847</v>
      </c>
      <c r="AB37" t="n">
        <v>249.8429311615893</v>
      </c>
      <c r="AC37" t="n">
        <v>225.9982724683561</v>
      </c>
      <c r="AD37" t="n">
        <v>182601.1367987847</v>
      </c>
      <c r="AE37" t="n">
        <v>249842.9311615893</v>
      </c>
      <c r="AF37" t="n">
        <v>3.776308323089474e-06</v>
      </c>
      <c r="AG37" t="n">
        <v>8</v>
      </c>
      <c r="AH37" t="n">
        <v>225998.2724683561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5.1884</v>
      </c>
      <c r="E38" t="n">
        <v>19.27</v>
      </c>
      <c r="F38" t="n">
        <v>15.82</v>
      </c>
      <c r="G38" t="n">
        <v>52.74</v>
      </c>
      <c r="H38" t="n">
        <v>0.75</v>
      </c>
      <c r="I38" t="n">
        <v>18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231.74</v>
      </c>
      <c r="Q38" t="n">
        <v>467.07</v>
      </c>
      <c r="R38" t="n">
        <v>65.81</v>
      </c>
      <c r="S38" t="n">
        <v>39.61</v>
      </c>
      <c r="T38" t="n">
        <v>8104.19</v>
      </c>
      <c r="U38" t="n">
        <v>0.6</v>
      </c>
      <c r="V38" t="n">
        <v>0.74</v>
      </c>
      <c r="W38" t="n">
        <v>2.64</v>
      </c>
      <c r="X38" t="n">
        <v>0.49</v>
      </c>
      <c r="Y38" t="n">
        <v>1</v>
      </c>
      <c r="Z38" t="n">
        <v>10</v>
      </c>
      <c r="AA38" t="n">
        <v>181.686175444653</v>
      </c>
      <c r="AB38" t="n">
        <v>248.5910406716209</v>
      </c>
      <c r="AC38" t="n">
        <v>224.8658606497105</v>
      </c>
      <c r="AD38" t="n">
        <v>181686.175444653</v>
      </c>
      <c r="AE38" t="n">
        <v>248591.0406716209</v>
      </c>
      <c r="AF38" t="n">
        <v>3.791875153087308e-06</v>
      </c>
      <c r="AG38" t="n">
        <v>8</v>
      </c>
      <c r="AH38" t="n">
        <v>224865.8606497105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5.1883</v>
      </c>
      <c r="E39" t="n">
        <v>19.27</v>
      </c>
      <c r="F39" t="n">
        <v>15.82</v>
      </c>
      <c r="G39" t="n">
        <v>52.74</v>
      </c>
      <c r="H39" t="n">
        <v>0.76</v>
      </c>
      <c r="I39" t="n">
        <v>18</v>
      </c>
      <c r="J39" t="n">
        <v>238.66</v>
      </c>
      <c r="K39" t="n">
        <v>56.94</v>
      </c>
      <c r="L39" t="n">
        <v>10.25</v>
      </c>
      <c r="M39" t="n">
        <v>16</v>
      </c>
      <c r="N39" t="n">
        <v>56.46</v>
      </c>
      <c r="O39" t="n">
        <v>29668.27</v>
      </c>
      <c r="P39" t="n">
        <v>230.99</v>
      </c>
      <c r="Q39" t="n">
        <v>467.12</v>
      </c>
      <c r="R39" t="n">
        <v>65.68000000000001</v>
      </c>
      <c r="S39" t="n">
        <v>39.61</v>
      </c>
      <c r="T39" t="n">
        <v>8040.81</v>
      </c>
      <c r="U39" t="n">
        <v>0.6</v>
      </c>
      <c r="V39" t="n">
        <v>0.74</v>
      </c>
      <c r="W39" t="n">
        <v>2.64</v>
      </c>
      <c r="X39" t="n">
        <v>0.49</v>
      </c>
      <c r="Y39" t="n">
        <v>1</v>
      </c>
      <c r="Z39" t="n">
        <v>10</v>
      </c>
      <c r="AA39" t="n">
        <v>181.3388215609487</v>
      </c>
      <c r="AB39" t="n">
        <v>248.115775763765</v>
      </c>
      <c r="AC39" t="n">
        <v>224.4359543576218</v>
      </c>
      <c r="AD39" t="n">
        <v>181338.8215609487</v>
      </c>
      <c r="AE39" t="n">
        <v>248115.775763765</v>
      </c>
      <c r="AF39" t="n">
        <v>3.791802069378398e-06</v>
      </c>
      <c r="AG39" t="n">
        <v>8</v>
      </c>
      <c r="AH39" t="n">
        <v>224435.9543576218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5.2093</v>
      </c>
      <c r="E40" t="n">
        <v>19.2</v>
      </c>
      <c r="F40" t="n">
        <v>15.79</v>
      </c>
      <c r="G40" t="n">
        <v>55.73</v>
      </c>
      <c r="H40" t="n">
        <v>0.78</v>
      </c>
      <c r="I40" t="n">
        <v>17</v>
      </c>
      <c r="J40" t="n">
        <v>239.09</v>
      </c>
      <c r="K40" t="n">
        <v>56.94</v>
      </c>
      <c r="L40" t="n">
        <v>10.5</v>
      </c>
      <c r="M40" t="n">
        <v>15</v>
      </c>
      <c r="N40" t="n">
        <v>56.65</v>
      </c>
      <c r="O40" t="n">
        <v>29721.89</v>
      </c>
      <c r="P40" t="n">
        <v>230.36</v>
      </c>
      <c r="Q40" t="n">
        <v>467.14</v>
      </c>
      <c r="R40" t="n">
        <v>64.93000000000001</v>
      </c>
      <c r="S40" t="n">
        <v>39.61</v>
      </c>
      <c r="T40" t="n">
        <v>7671.44</v>
      </c>
      <c r="U40" t="n">
        <v>0.61</v>
      </c>
      <c r="V40" t="n">
        <v>0.74</v>
      </c>
      <c r="W40" t="n">
        <v>2.63</v>
      </c>
      <c r="X40" t="n">
        <v>0.46</v>
      </c>
      <c r="Y40" t="n">
        <v>1</v>
      </c>
      <c r="Z40" t="n">
        <v>10</v>
      </c>
      <c r="AA40" t="n">
        <v>180.5526021704233</v>
      </c>
      <c r="AB40" t="n">
        <v>247.0400357080972</v>
      </c>
      <c r="AC40" t="n">
        <v>223.4628814230559</v>
      </c>
      <c r="AD40" t="n">
        <v>180552.6021704233</v>
      </c>
      <c r="AE40" t="n">
        <v>247040.0357080972</v>
      </c>
      <c r="AF40" t="n">
        <v>3.807149648249501e-06</v>
      </c>
      <c r="AG40" t="n">
        <v>8</v>
      </c>
      <c r="AH40" t="n">
        <v>223462.8814230559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5.209</v>
      </c>
      <c r="E41" t="n">
        <v>19.2</v>
      </c>
      <c r="F41" t="n">
        <v>15.79</v>
      </c>
      <c r="G41" t="n">
        <v>55.73</v>
      </c>
      <c r="H41" t="n">
        <v>0.8</v>
      </c>
      <c r="I41" t="n">
        <v>17</v>
      </c>
      <c r="J41" t="n">
        <v>239.53</v>
      </c>
      <c r="K41" t="n">
        <v>56.94</v>
      </c>
      <c r="L41" t="n">
        <v>10.75</v>
      </c>
      <c r="M41" t="n">
        <v>15</v>
      </c>
      <c r="N41" t="n">
        <v>56.83</v>
      </c>
      <c r="O41" t="n">
        <v>29775.57</v>
      </c>
      <c r="P41" t="n">
        <v>230.35</v>
      </c>
      <c r="Q41" t="n">
        <v>467.07</v>
      </c>
      <c r="R41" t="n">
        <v>64.75</v>
      </c>
      <c r="S41" t="n">
        <v>39.61</v>
      </c>
      <c r="T41" t="n">
        <v>7582.29</v>
      </c>
      <c r="U41" t="n">
        <v>0.61</v>
      </c>
      <c r="V41" t="n">
        <v>0.74</v>
      </c>
      <c r="W41" t="n">
        <v>2.64</v>
      </c>
      <c r="X41" t="n">
        <v>0.46</v>
      </c>
      <c r="Y41" t="n">
        <v>1</v>
      </c>
      <c r="Z41" t="n">
        <v>10</v>
      </c>
      <c r="AA41" t="n">
        <v>180.5546953837056</v>
      </c>
      <c r="AB41" t="n">
        <v>247.0428997348561</v>
      </c>
      <c r="AC41" t="n">
        <v>223.4654721111206</v>
      </c>
      <c r="AD41" t="n">
        <v>180554.6953837056</v>
      </c>
      <c r="AE41" t="n">
        <v>247042.8997348561</v>
      </c>
      <c r="AF41" t="n">
        <v>3.806930397122771e-06</v>
      </c>
      <c r="AG41" t="n">
        <v>8</v>
      </c>
      <c r="AH41" t="n">
        <v>223465.4721111206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5.2259</v>
      </c>
      <c r="E42" t="n">
        <v>19.14</v>
      </c>
      <c r="F42" t="n">
        <v>15.77</v>
      </c>
      <c r="G42" t="n">
        <v>59.15</v>
      </c>
      <c r="H42" t="n">
        <v>0.82</v>
      </c>
      <c r="I42" t="n">
        <v>16</v>
      </c>
      <c r="J42" t="n">
        <v>239.96</v>
      </c>
      <c r="K42" t="n">
        <v>56.94</v>
      </c>
      <c r="L42" t="n">
        <v>11</v>
      </c>
      <c r="M42" t="n">
        <v>14</v>
      </c>
      <c r="N42" t="n">
        <v>57.02</v>
      </c>
      <c r="O42" t="n">
        <v>29829.32</v>
      </c>
      <c r="P42" t="n">
        <v>229.72</v>
      </c>
      <c r="Q42" t="n">
        <v>467.1</v>
      </c>
      <c r="R42" t="n">
        <v>64.31999999999999</v>
      </c>
      <c r="S42" t="n">
        <v>39.61</v>
      </c>
      <c r="T42" t="n">
        <v>7368.62</v>
      </c>
      <c r="U42" t="n">
        <v>0.62</v>
      </c>
      <c r="V42" t="n">
        <v>0.74</v>
      </c>
      <c r="W42" t="n">
        <v>2.63</v>
      </c>
      <c r="X42" t="n">
        <v>0.44</v>
      </c>
      <c r="Y42" t="n">
        <v>1</v>
      </c>
      <c r="Z42" t="n">
        <v>10</v>
      </c>
      <c r="AA42" t="n">
        <v>179.8722132889404</v>
      </c>
      <c r="AB42" t="n">
        <v>246.1090976238137</v>
      </c>
      <c r="AC42" t="n">
        <v>222.6207907629563</v>
      </c>
      <c r="AD42" t="n">
        <v>179872.2132889404</v>
      </c>
      <c r="AE42" t="n">
        <v>246109.0976238137</v>
      </c>
      <c r="AF42" t="n">
        <v>3.819281543928565e-06</v>
      </c>
      <c r="AG42" t="n">
        <v>8</v>
      </c>
      <c r="AH42" t="n">
        <v>222620.7907629563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5.2313</v>
      </c>
      <c r="E43" t="n">
        <v>19.12</v>
      </c>
      <c r="F43" t="n">
        <v>15.75</v>
      </c>
      <c r="G43" t="n">
        <v>59.07</v>
      </c>
      <c r="H43" t="n">
        <v>0.83</v>
      </c>
      <c r="I43" t="n">
        <v>16</v>
      </c>
      <c r="J43" t="n">
        <v>240.4</v>
      </c>
      <c r="K43" t="n">
        <v>56.94</v>
      </c>
      <c r="L43" t="n">
        <v>11.25</v>
      </c>
      <c r="M43" t="n">
        <v>14</v>
      </c>
      <c r="N43" t="n">
        <v>57.21</v>
      </c>
      <c r="O43" t="n">
        <v>29883.27</v>
      </c>
      <c r="P43" t="n">
        <v>229.49</v>
      </c>
      <c r="Q43" t="n">
        <v>467.07</v>
      </c>
      <c r="R43" t="n">
        <v>63.82</v>
      </c>
      <c r="S43" t="n">
        <v>39.61</v>
      </c>
      <c r="T43" t="n">
        <v>7123.13</v>
      </c>
      <c r="U43" t="n">
        <v>0.62</v>
      </c>
      <c r="V43" t="n">
        <v>0.74</v>
      </c>
      <c r="W43" t="n">
        <v>2.63</v>
      </c>
      <c r="X43" t="n">
        <v>0.42</v>
      </c>
      <c r="Y43" t="n">
        <v>1</v>
      </c>
      <c r="Z43" t="n">
        <v>10</v>
      </c>
      <c r="AA43" t="n">
        <v>179.6332102558776</v>
      </c>
      <c r="AB43" t="n">
        <v>245.7820831299077</v>
      </c>
      <c r="AC43" t="n">
        <v>222.3249860733809</v>
      </c>
      <c r="AD43" t="n">
        <v>179633.2102558776</v>
      </c>
      <c r="AE43" t="n">
        <v>245782.0831299077</v>
      </c>
      <c r="AF43" t="n">
        <v>3.823228064209705e-06</v>
      </c>
      <c r="AG43" t="n">
        <v>8</v>
      </c>
      <c r="AH43" t="n">
        <v>222324.9860733809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5.2269</v>
      </c>
      <c r="E44" t="n">
        <v>19.13</v>
      </c>
      <c r="F44" t="n">
        <v>15.77</v>
      </c>
      <c r="G44" t="n">
        <v>59.13</v>
      </c>
      <c r="H44" t="n">
        <v>0.85</v>
      </c>
      <c r="I44" t="n">
        <v>16</v>
      </c>
      <c r="J44" t="n">
        <v>240.84</v>
      </c>
      <c r="K44" t="n">
        <v>56.94</v>
      </c>
      <c r="L44" t="n">
        <v>11.5</v>
      </c>
      <c r="M44" t="n">
        <v>14</v>
      </c>
      <c r="N44" t="n">
        <v>57.39</v>
      </c>
      <c r="O44" t="n">
        <v>29937.16</v>
      </c>
      <c r="P44" t="n">
        <v>229.37</v>
      </c>
      <c r="Q44" t="n">
        <v>467.07</v>
      </c>
      <c r="R44" t="n">
        <v>64.22</v>
      </c>
      <c r="S44" t="n">
        <v>39.61</v>
      </c>
      <c r="T44" t="n">
        <v>7320.52</v>
      </c>
      <c r="U44" t="n">
        <v>0.62</v>
      </c>
      <c r="V44" t="n">
        <v>0.74</v>
      </c>
      <c r="W44" t="n">
        <v>2.63</v>
      </c>
      <c r="X44" t="n">
        <v>0.44</v>
      </c>
      <c r="Y44" t="n">
        <v>1</v>
      </c>
      <c r="Z44" t="n">
        <v>10</v>
      </c>
      <c r="AA44" t="n">
        <v>179.6880097901801</v>
      </c>
      <c r="AB44" t="n">
        <v>245.8570622703253</v>
      </c>
      <c r="AC44" t="n">
        <v>222.3928093098709</v>
      </c>
      <c r="AD44" t="n">
        <v>179688.0097901801</v>
      </c>
      <c r="AE44" t="n">
        <v>245857.0622703253</v>
      </c>
      <c r="AF44" t="n">
        <v>3.820012381017665e-06</v>
      </c>
      <c r="AG44" t="n">
        <v>8</v>
      </c>
      <c r="AH44" t="n">
        <v>222392.8093098709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5.2536</v>
      </c>
      <c r="E45" t="n">
        <v>19.03</v>
      </c>
      <c r="F45" t="n">
        <v>15.72</v>
      </c>
      <c r="G45" t="n">
        <v>62.86</v>
      </c>
      <c r="H45" t="n">
        <v>0.87</v>
      </c>
      <c r="I45" t="n">
        <v>15</v>
      </c>
      <c r="J45" t="n">
        <v>241.27</v>
      </c>
      <c r="K45" t="n">
        <v>56.94</v>
      </c>
      <c r="L45" t="n">
        <v>11.75</v>
      </c>
      <c r="M45" t="n">
        <v>13</v>
      </c>
      <c r="N45" t="n">
        <v>57.58</v>
      </c>
      <c r="O45" t="n">
        <v>29991.11</v>
      </c>
      <c r="P45" t="n">
        <v>227.8</v>
      </c>
      <c r="Q45" t="n">
        <v>467.1</v>
      </c>
      <c r="R45" t="n">
        <v>62.2</v>
      </c>
      <c r="S45" t="n">
        <v>39.61</v>
      </c>
      <c r="T45" t="n">
        <v>6313.83</v>
      </c>
      <c r="U45" t="n">
        <v>0.64</v>
      </c>
      <c r="V45" t="n">
        <v>0.74</v>
      </c>
      <c r="W45" t="n">
        <v>2.64</v>
      </c>
      <c r="X45" t="n">
        <v>0.38</v>
      </c>
      <c r="Y45" t="n">
        <v>1</v>
      </c>
      <c r="Z45" t="n">
        <v>10</v>
      </c>
      <c r="AA45" t="n">
        <v>178.3437204640902</v>
      </c>
      <c r="AB45" t="n">
        <v>244.0177463085105</v>
      </c>
      <c r="AC45" t="n">
        <v>220.7290350819549</v>
      </c>
      <c r="AD45" t="n">
        <v>178343.7204640902</v>
      </c>
      <c r="AE45" t="n">
        <v>244017.7463085105</v>
      </c>
      <c r="AF45" t="n">
        <v>3.839525731296639e-06</v>
      </c>
      <c r="AG45" t="n">
        <v>8</v>
      </c>
      <c r="AH45" t="n">
        <v>220729.0350819549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5.2498</v>
      </c>
      <c r="E46" t="n">
        <v>19.05</v>
      </c>
      <c r="F46" t="n">
        <v>15.73</v>
      </c>
      <c r="G46" t="n">
        <v>62.92</v>
      </c>
      <c r="H46" t="n">
        <v>0.88</v>
      </c>
      <c r="I46" t="n">
        <v>15</v>
      </c>
      <c r="J46" t="n">
        <v>241.71</v>
      </c>
      <c r="K46" t="n">
        <v>56.94</v>
      </c>
      <c r="L46" t="n">
        <v>12</v>
      </c>
      <c r="M46" t="n">
        <v>13</v>
      </c>
      <c r="N46" t="n">
        <v>57.77</v>
      </c>
      <c r="O46" t="n">
        <v>30045.13</v>
      </c>
      <c r="P46" t="n">
        <v>227.92</v>
      </c>
      <c r="Q46" t="n">
        <v>467.07</v>
      </c>
      <c r="R46" t="n">
        <v>62.76</v>
      </c>
      <c r="S46" t="n">
        <v>39.61</v>
      </c>
      <c r="T46" t="n">
        <v>6596.31</v>
      </c>
      <c r="U46" t="n">
        <v>0.63</v>
      </c>
      <c r="V46" t="n">
        <v>0.74</v>
      </c>
      <c r="W46" t="n">
        <v>2.64</v>
      </c>
      <c r="X46" t="n">
        <v>0.4</v>
      </c>
      <c r="Y46" t="n">
        <v>1</v>
      </c>
      <c r="Z46" t="n">
        <v>10</v>
      </c>
      <c r="AA46" t="n">
        <v>178.4883637399064</v>
      </c>
      <c r="AB46" t="n">
        <v>244.2156536196931</v>
      </c>
      <c r="AC46" t="n">
        <v>220.908054397123</v>
      </c>
      <c r="AD46" t="n">
        <v>178488.3637399064</v>
      </c>
      <c r="AE46" t="n">
        <v>244215.6536196931</v>
      </c>
      <c r="AF46" t="n">
        <v>3.836748550358058e-06</v>
      </c>
      <c r="AG46" t="n">
        <v>8</v>
      </c>
      <c r="AH46" t="n">
        <v>220908.0543971231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5.2473</v>
      </c>
      <c r="E47" t="n">
        <v>19.06</v>
      </c>
      <c r="F47" t="n">
        <v>15.74</v>
      </c>
      <c r="G47" t="n">
        <v>62.95</v>
      </c>
      <c r="H47" t="n">
        <v>0.9</v>
      </c>
      <c r="I47" t="n">
        <v>15</v>
      </c>
      <c r="J47" t="n">
        <v>242.15</v>
      </c>
      <c r="K47" t="n">
        <v>56.94</v>
      </c>
      <c r="L47" t="n">
        <v>12.25</v>
      </c>
      <c r="M47" t="n">
        <v>13</v>
      </c>
      <c r="N47" t="n">
        <v>57.96</v>
      </c>
      <c r="O47" t="n">
        <v>30099.23</v>
      </c>
      <c r="P47" t="n">
        <v>227.89</v>
      </c>
      <c r="Q47" t="n">
        <v>467.1</v>
      </c>
      <c r="R47" t="n">
        <v>63.09</v>
      </c>
      <c r="S47" t="n">
        <v>39.61</v>
      </c>
      <c r="T47" t="n">
        <v>6762.51</v>
      </c>
      <c r="U47" t="n">
        <v>0.63</v>
      </c>
      <c r="V47" t="n">
        <v>0.74</v>
      </c>
      <c r="W47" t="n">
        <v>2.63</v>
      </c>
      <c r="X47" t="n">
        <v>0.4</v>
      </c>
      <c r="Y47" t="n">
        <v>1</v>
      </c>
      <c r="Z47" t="n">
        <v>10</v>
      </c>
      <c r="AA47" t="n">
        <v>178.535574188542</v>
      </c>
      <c r="AB47" t="n">
        <v>244.2802490382943</v>
      </c>
      <c r="AC47" t="n">
        <v>220.9664849196332</v>
      </c>
      <c r="AD47" t="n">
        <v>178535.574188542</v>
      </c>
      <c r="AE47" t="n">
        <v>244280.2490382943</v>
      </c>
      <c r="AF47" t="n">
        <v>3.834921457635307e-06</v>
      </c>
      <c r="AG47" t="n">
        <v>8</v>
      </c>
      <c r="AH47" t="n">
        <v>220966.4849196332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5.2487</v>
      </c>
      <c r="E48" t="n">
        <v>19.05</v>
      </c>
      <c r="F48" t="n">
        <v>15.73</v>
      </c>
      <c r="G48" t="n">
        <v>62.93</v>
      </c>
      <c r="H48" t="n">
        <v>0.92</v>
      </c>
      <c r="I48" t="n">
        <v>15</v>
      </c>
      <c r="J48" t="n">
        <v>242.59</v>
      </c>
      <c r="K48" t="n">
        <v>56.94</v>
      </c>
      <c r="L48" t="n">
        <v>12.5</v>
      </c>
      <c r="M48" t="n">
        <v>13</v>
      </c>
      <c r="N48" t="n">
        <v>58.15</v>
      </c>
      <c r="O48" t="n">
        <v>30153.38</v>
      </c>
      <c r="P48" t="n">
        <v>227.65</v>
      </c>
      <c r="Q48" t="n">
        <v>467.07</v>
      </c>
      <c r="R48" t="n">
        <v>63.05</v>
      </c>
      <c r="S48" t="n">
        <v>39.61</v>
      </c>
      <c r="T48" t="n">
        <v>6740.08</v>
      </c>
      <c r="U48" t="n">
        <v>0.63</v>
      </c>
      <c r="V48" t="n">
        <v>0.74</v>
      </c>
      <c r="W48" t="n">
        <v>2.63</v>
      </c>
      <c r="X48" t="n">
        <v>0.4</v>
      </c>
      <c r="Y48" t="n">
        <v>1</v>
      </c>
      <c r="Z48" t="n">
        <v>10</v>
      </c>
      <c r="AA48" t="n">
        <v>178.3880260857988</v>
      </c>
      <c r="AB48" t="n">
        <v>244.0783672147582</v>
      </c>
      <c r="AC48" t="n">
        <v>220.7838704139924</v>
      </c>
      <c r="AD48" t="n">
        <v>178388.0260857988</v>
      </c>
      <c r="AE48" t="n">
        <v>244078.3672147582</v>
      </c>
      <c r="AF48" t="n">
        <v>3.835944629560048e-06</v>
      </c>
      <c r="AG48" t="n">
        <v>8</v>
      </c>
      <c r="AH48" t="n">
        <v>220783.8704139924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5.2685</v>
      </c>
      <c r="E49" t="n">
        <v>18.98</v>
      </c>
      <c r="F49" t="n">
        <v>15.71</v>
      </c>
      <c r="G49" t="n">
        <v>67.31</v>
      </c>
      <c r="H49" t="n">
        <v>0.93</v>
      </c>
      <c r="I49" t="n">
        <v>14</v>
      </c>
      <c r="J49" t="n">
        <v>243.03</v>
      </c>
      <c r="K49" t="n">
        <v>56.94</v>
      </c>
      <c r="L49" t="n">
        <v>12.75</v>
      </c>
      <c r="M49" t="n">
        <v>12</v>
      </c>
      <c r="N49" t="n">
        <v>58.34</v>
      </c>
      <c r="O49" t="n">
        <v>30207.61</v>
      </c>
      <c r="P49" t="n">
        <v>227.21</v>
      </c>
      <c r="Q49" t="n">
        <v>467.07</v>
      </c>
      <c r="R49" t="n">
        <v>61.96</v>
      </c>
      <c r="S49" t="n">
        <v>39.61</v>
      </c>
      <c r="T49" t="n">
        <v>6199.27</v>
      </c>
      <c r="U49" t="n">
        <v>0.64</v>
      </c>
      <c r="V49" t="n">
        <v>0.74</v>
      </c>
      <c r="W49" t="n">
        <v>2.63</v>
      </c>
      <c r="X49" t="n">
        <v>0.37</v>
      </c>
      <c r="Y49" t="n">
        <v>1</v>
      </c>
      <c r="Z49" t="n">
        <v>10</v>
      </c>
      <c r="AA49" t="n">
        <v>177.7420453213279</v>
      </c>
      <c r="AB49" t="n">
        <v>243.1945078341496</v>
      </c>
      <c r="AC49" t="n">
        <v>219.9843653321644</v>
      </c>
      <c r="AD49" t="n">
        <v>177742.0453213279</v>
      </c>
      <c r="AE49" t="n">
        <v>243194.5078341496</v>
      </c>
      <c r="AF49" t="n">
        <v>3.850415203924231e-06</v>
      </c>
      <c r="AG49" t="n">
        <v>8</v>
      </c>
      <c r="AH49" t="n">
        <v>219984.3653321644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5.2688</v>
      </c>
      <c r="E50" t="n">
        <v>18.98</v>
      </c>
      <c r="F50" t="n">
        <v>15.7</v>
      </c>
      <c r="G50" t="n">
        <v>67.3</v>
      </c>
      <c r="H50" t="n">
        <v>0.95</v>
      </c>
      <c r="I50" t="n">
        <v>14</v>
      </c>
      <c r="J50" t="n">
        <v>243.47</v>
      </c>
      <c r="K50" t="n">
        <v>56.94</v>
      </c>
      <c r="L50" t="n">
        <v>13</v>
      </c>
      <c r="M50" t="n">
        <v>12</v>
      </c>
      <c r="N50" t="n">
        <v>58.53</v>
      </c>
      <c r="O50" t="n">
        <v>30261.91</v>
      </c>
      <c r="P50" t="n">
        <v>226.7</v>
      </c>
      <c r="Q50" t="n">
        <v>467.07</v>
      </c>
      <c r="R50" t="n">
        <v>62.1</v>
      </c>
      <c r="S50" t="n">
        <v>39.61</v>
      </c>
      <c r="T50" t="n">
        <v>6269.09</v>
      </c>
      <c r="U50" t="n">
        <v>0.64</v>
      </c>
      <c r="V50" t="n">
        <v>0.74</v>
      </c>
      <c r="W50" t="n">
        <v>2.63</v>
      </c>
      <c r="X50" t="n">
        <v>0.37</v>
      </c>
      <c r="Y50" t="n">
        <v>1</v>
      </c>
      <c r="Z50" t="n">
        <v>10</v>
      </c>
      <c r="AA50" t="n">
        <v>177.49516026556</v>
      </c>
      <c r="AB50" t="n">
        <v>242.8567088090481</v>
      </c>
      <c r="AC50" t="n">
        <v>219.6788053719146</v>
      </c>
      <c r="AD50" t="n">
        <v>177495.16026556</v>
      </c>
      <c r="AE50" t="n">
        <v>242856.7088090481</v>
      </c>
      <c r="AF50" t="n">
        <v>3.850634455050961e-06</v>
      </c>
      <c r="AG50" t="n">
        <v>8</v>
      </c>
      <c r="AH50" t="n">
        <v>219678.8053719146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5.2711</v>
      </c>
      <c r="E51" t="n">
        <v>18.97</v>
      </c>
      <c r="F51" t="n">
        <v>15.7</v>
      </c>
      <c r="G51" t="n">
        <v>67.27</v>
      </c>
      <c r="H51" t="n">
        <v>0.97</v>
      </c>
      <c r="I51" t="n">
        <v>14</v>
      </c>
      <c r="J51" t="n">
        <v>243.91</v>
      </c>
      <c r="K51" t="n">
        <v>56.94</v>
      </c>
      <c r="L51" t="n">
        <v>13.25</v>
      </c>
      <c r="M51" t="n">
        <v>12</v>
      </c>
      <c r="N51" t="n">
        <v>58.72</v>
      </c>
      <c r="O51" t="n">
        <v>30316.27</v>
      </c>
      <c r="P51" t="n">
        <v>226.02</v>
      </c>
      <c r="Q51" t="n">
        <v>467.17</v>
      </c>
      <c r="R51" t="n">
        <v>61.75</v>
      </c>
      <c r="S51" t="n">
        <v>39.61</v>
      </c>
      <c r="T51" t="n">
        <v>6094.74</v>
      </c>
      <c r="U51" t="n">
        <v>0.64</v>
      </c>
      <c r="V51" t="n">
        <v>0.74</v>
      </c>
      <c r="W51" t="n">
        <v>2.63</v>
      </c>
      <c r="X51" t="n">
        <v>0.36</v>
      </c>
      <c r="Y51" t="n">
        <v>1</v>
      </c>
      <c r="Z51" t="n">
        <v>10</v>
      </c>
      <c r="AA51" t="n">
        <v>177.1334383740783</v>
      </c>
      <c r="AB51" t="n">
        <v>242.3617849590796</v>
      </c>
      <c r="AC51" t="n">
        <v>219.2311163595569</v>
      </c>
      <c r="AD51" t="n">
        <v>177133.4383740783</v>
      </c>
      <c r="AE51" t="n">
        <v>242361.7849590796</v>
      </c>
      <c r="AF51" t="n">
        <v>3.852315380355892e-06</v>
      </c>
      <c r="AG51" t="n">
        <v>8</v>
      </c>
      <c r="AH51" t="n">
        <v>219231.1163595569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5.2848</v>
      </c>
      <c r="E52" t="n">
        <v>18.92</v>
      </c>
      <c r="F52" t="n">
        <v>15.69</v>
      </c>
      <c r="G52" t="n">
        <v>72.42</v>
      </c>
      <c r="H52" t="n">
        <v>0.98</v>
      </c>
      <c r="I52" t="n">
        <v>13</v>
      </c>
      <c r="J52" t="n">
        <v>244.35</v>
      </c>
      <c r="K52" t="n">
        <v>56.94</v>
      </c>
      <c r="L52" t="n">
        <v>13.5</v>
      </c>
      <c r="M52" t="n">
        <v>11</v>
      </c>
      <c r="N52" t="n">
        <v>58.91</v>
      </c>
      <c r="O52" t="n">
        <v>30370.7</v>
      </c>
      <c r="P52" t="n">
        <v>225.55</v>
      </c>
      <c r="Q52" t="n">
        <v>467.08</v>
      </c>
      <c r="R52" t="n">
        <v>61.59</v>
      </c>
      <c r="S52" t="n">
        <v>39.61</v>
      </c>
      <c r="T52" t="n">
        <v>6019.18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176.6177334522666</v>
      </c>
      <c r="AB52" t="n">
        <v>241.6561747337618</v>
      </c>
      <c r="AC52" t="n">
        <v>218.592848583813</v>
      </c>
      <c r="AD52" t="n">
        <v>176617.7334522666</v>
      </c>
      <c r="AE52" t="n">
        <v>241656.1747337618</v>
      </c>
      <c r="AF52" t="n">
        <v>3.862327848476564e-06</v>
      </c>
      <c r="AG52" t="n">
        <v>8</v>
      </c>
      <c r="AH52" t="n">
        <v>218592.848583813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5.2874</v>
      </c>
      <c r="E53" t="n">
        <v>18.91</v>
      </c>
      <c r="F53" t="n">
        <v>15.68</v>
      </c>
      <c r="G53" t="n">
        <v>72.38</v>
      </c>
      <c r="H53" t="n">
        <v>1</v>
      </c>
      <c r="I53" t="n">
        <v>13</v>
      </c>
      <c r="J53" t="n">
        <v>244.79</v>
      </c>
      <c r="K53" t="n">
        <v>56.94</v>
      </c>
      <c r="L53" t="n">
        <v>13.75</v>
      </c>
      <c r="M53" t="n">
        <v>11</v>
      </c>
      <c r="N53" t="n">
        <v>59.1</v>
      </c>
      <c r="O53" t="n">
        <v>30425.2</v>
      </c>
      <c r="P53" t="n">
        <v>225.96</v>
      </c>
      <c r="Q53" t="n">
        <v>467.07</v>
      </c>
      <c r="R53" t="n">
        <v>61.47</v>
      </c>
      <c r="S53" t="n">
        <v>39.61</v>
      </c>
      <c r="T53" t="n">
        <v>5960.74</v>
      </c>
      <c r="U53" t="n">
        <v>0.64</v>
      </c>
      <c r="V53" t="n">
        <v>0.74</v>
      </c>
      <c r="W53" t="n">
        <v>2.63</v>
      </c>
      <c r="X53" t="n">
        <v>0.35</v>
      </c>
      <c r="Y53" t="n">
        <v>1</v>
      </c>
      <c r="Z53" t="n">
        <v>10</v>
      </c>
      <c r="AA53" t="n">
        <v>176.7434535291253</v>
      </c>
      <c r="AB53" t="n">
        <v>241.828190489298</v>
      </c>
      <c r="AC53" t="n">
        <v>218.7484473970666</v>
      </c>
      <c r="AD53" t="n">
        <v>176743.4535291253</v>
      </c>
      <c r="AE53" t="n">
        <v>241828.190489298</v>
      </c>
      <c r="AF53" t="n">
        <v>3.864228024908225e-06</v>
      </c>
      <c r="AG53" t="n">
        <v>8</v>
      </c>
      <c r="AH53" t="n">
        <v>218748.4473970666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5.2877</v>
      </c>
      <c r="E54" t="n">
        <v>18.91</v>
      </c>
      <c r="F54" t="n">
        <v>15.68</v>
      </c>
      <c r="G54" t="n">
        <v>72.37</v>
      </c>
      <c r="H54" t="n">
        <v>1.02</v>
      </c>
      <c r="I54" t="n">
        <v>13</v>
      </c>
      <c r="J54" t="n">
        <v>245.23</v>
      </c>
      <c r="K54" t="n">
        <v>56.94</v>
      </c>
      <c r="L54" t="n">
        <v>14</v>
      </c>
      <c r="M54" t="n">
        <v>11</v>
      </c>
      <c r="N54" t="n">
        <v>59.29</v>
      </c>
      <c r="O54" t="n">
        <v>30479.78</v>
      </c>
      <c r="P54" t="n">
        <v>225.87</v>
      </c>
      <c r="Q54" t="n">
        <v>467.07</v>
      </c>
      <c r="R54" t="n">
        <v>61.24</v>
      </c>
      <c r="S54" t="n">
        <v>39.61</v>
      </c>
      <c r="T54" t="n">
        <v>5843.77</v>
      </c>
      <c r="U54" t="n">
        <v>0.65</v>
      </c>
      <c r="V54" t="n">
        <v>0.74</v>
      </c>
      <c r="W54" t="n">
        <v>2.63</v>
      </c>
      <c r="X54" t="n">
        <v>0.35</v>
      </c>
      <c r="Y54" t="n">
        <v>1</v>
      </c>
      <c r="Z54" t="n">
        <v>10</v>
      </c>
      <c r="AA54" t="n">
        <v>176.6958665577401</v>
      </c>
      <c r="AB54" t="n">
        <v>241.7630798956599</v>
      </c>
      <c r="AC54" t="n">
        <v>218.6895508671019</v>
      </c>
      <c r="AD54" t="n">
        <v>176695.8665577401</v>
      </c>
      <c r="AE54" t="n">
        <v>241763.0798956599</v>
      </c>
      <c r="AF54" t="n">
        <v>3.864447276034955e-06</v>
      </c>
      <c r="AG54" t="n">
        <v>8</v>
      </c>
      <c r="AH54" t="n">
        <v>218689.5508671019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5.2873</v>
      </c>
      <c r="E55" t="n">
        <v>18.91</v>
      </c>
      <c r="F55" t="n">
        <v>15.68</v>
      </c>
      <c r="G55" t="n">
        <v>72.38</v>
      </c>
      <c r="H55" t="n">
        <v>1.03</v>
      </c>
      <c r="I55" t="n">
        <v>13</v>
      </c>
      <c r="J55" t="n">
        <v>245.68</v>
      </c>
      <c r="K55" t="n">
        <v>56.94</v>
      </c>
      <c r="L55" t="n">
        <v>14.25</v>
      </c>
      <c r="M55" t="n">
        <v>11</v>
      </c>
      <c r="N55" t="n">
        <v>59.48</v>
      </c>
      <c r="O55" t="n">
        <v>30534.42</v>
      </c>
      <c r="P55" t="n">
        <v>225.58</v>
      </c>
      <c r="Q55" t="n">
        <v>467.07</v>
      </c>
      <c r="R55" t="n">
        <v>61.22</v>
      </c>
      <c r="S55" t="n">
        <v>39.61</v>
      </c>
      <c r="T55" t="n">
        <v>5835.08</v>
      </c>
      <c r="U55" t="n">
        <v>0.65</v>
      </c>
      <c r="V55" t="n">
        <v>0.74</v>
      </c>
      <c r="W55" t="n">
        <v>2.63</v>
      </c>
      <c r="X55" t="n">
        <v>0.35</v>
      </c>
      <c r="Y55" t="n">
        <v>1</v>
      </c>
      <c r="Z55" t="n">
        <v>10</v>
      </c>
      <c r="AA55" t="n">
        <v>176.5717646569634</v>
      </c>
      <c r="AB55" t="n">
        <v>241.5932782000279</v>
      </c>
      <c r="AC55" t="n">
        <v>218.5359548069828</v>
      </c>
      <c r="AD55" t="n">
        <v>176571.7646569634</v>
      </c>
      <c r="AE55" t="n">
        <v>241593.2782000279</v>
      </c>
      <c r="AF55" t="n">
        <v>3.864154941199315e-06</v>
      </c>
      <c r="AG55" t="n">
        <v>8</v>
      </c>
      <c r="AH55" t="n">
        <v>218535.9548069828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5.2863</v>
      </c>
      <c r="E56" t="n">
        <v>18.92</v>
      </c>
      <c r="F56" t="n">
        <v>15.69</v>
      </c>
      <c r="G56" t="n">
        <v>72.39</v>
      </c>
      <c r="H56" t="n">
        <v>1.05</v>
      </c>
      <c r="I56" t="n">
        <v>13</v>
      </c>
      <c r="J56" t="n">
        <v>246.12</v>
      </c>
      <c r="K56" t="n">
        <v>56.94</v>
      </c>
      <c r="L56" t="n">
        <v>14.5</v>
      </c>
      <c r="M56" t="n">
        <v>11</v>
      </c>
      <c r="N56" t="n">
        <v>59.68</v>
      </c>
      <c r="O56" t="n">
        <v>30589.13</v>
      </c>
      <c r="P56" t="n">
        <v>224.74</v>
      </c>
      <c r="Q56" t="n">
        <v>467.19</v>
      </c>
      <c r="R56" t="n">
        <v>61.39</v>
      </c>
      <c r="S56" t="n">
        <v>39.61</v>
      </c>
      <c r="T56" t="n">
        <v>5919.38</v>
      </c>
      <c r="U56" t="n">
        <v>0.65</v>
      </c>
      <c r="V56" t="n">
        <v>0.74</v>
      </c>
      <c r="W56" t="n">
        <v>2.63</v>
      </c>
      <c r="X56" t="n">
        <v>0.35</v>
      </c>
      <c r="Y56" t="n">
        <v>1</v>
      </c>
      <c r="Z56" t="n">
        <v>10</v>
      </c>
      <c r="AA56" t="n">
        <v>176.2150599502776</v>
      </c>
      <c r="AB56" t="n">
        <v>241.1052190836396</v>
      </c>
      <c r="AC56" t="n">
        <v>218.0944753676671</v>
      </c>
      <c r="AD56" t="n">
        <v>176215.0599502776</v>
      </c>
      <c r="AE56" t="n">
        <v>241105.2190836396</v>
      </c>
      <c r="AF56" t="n">
        <v>3.863424104110214e-06</v>
      </c>
      <c r="AG56" t="n">
        <v>8</v>
      </c>
      <c r="AH56" t="n">
        <v>218094.4753676671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5.3093</v>
      </c>
      <c r="E57" t="n">
        <v>18.84</v>
      </c>
      <c r="F57" t="n">
        <v>15.65</v>
      </c>
      <c r="G57" t="n">
        <v>78.23999999999999</v>
      </c>
      <c r="H57" t="n">
        <v>1.06</v>
      </c>
      <c r="I57" t="n">
        <v>12</v>
      </c>
      <c r="J57" t="n">
        <v>246.57</v>
      </c>
      <c r="K57" t="n">
        <v>56.94</v>
      </c>
      <c r="L57" t="n">
        <v>14.75</v>
      </c>
      <c r="M57" t="n">
        <v>10</v>
      </c>
      <c r="N57" t="n">
        <v>59.87</v>
      </c>
      <c r="O57" t="n">
        <v>30643.91</v>
      </c>
      <c r="P57" t="n">
        <v>223.8</v>
      </c>
      <c r="Q57" t="n">
        <v>467.07</v>
      </c>
      <c r="R57" t="n">
        <v>60.14</v>
      </c>
      <c r="S57" t="n">
        <v>39.61</v>
      </c>
      <c r="T57" t="n">
        <v>5302.09</v>
      </c>
      <c r="U57" t="n">
        <v>0.66</v>
      </c>
      <c r="V57" t="n">
        <v>0.75</v>
      </c>
      <c r="W57" t="n">
        <v>2.63</v>
      </c>
      <c r="X57" t="n">
        <v>0.31</v>
      </c>
      <c r="Y57" t="n">
        <v>1</v>
      </c>
      <c r="Z57" t="n">
        <v>10</v>
      </c>
      <c r="AA57" t="n">
        <v>175.2740463331348</v>
      </c>
      <c r="AB57" t="n">
        <v>239.8176827380746</v>
      </c>
      <c r="AC57" t="n">
        <v>216.9298196838538</v>
      </c>
      <c r="AD57" t="n">
        <v>175274.0463331348</v>
      </c>
      <c r="AE57" t="n">
        <v>239817.6827380746</v>
      </c>
      <c r="AF57" t="n">
        <v>3.880233357159519e-06</v>
      </c>
      <c r="AG57" t="n">
        <v>8</v>
      </c>
      <c r="AH57" t="n">
        <v>216929.8196838538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5.3099</v>
      </c>
      <c r="E58" t="n">
        <v>18.83</v>
      </c>
      <c r="F58" t="n">
        <v>15.65</v>
      </c>
      <c r="G58" t="n">
        <v>78.23</v>
      </c>
      <c r="H58" t="n">
        <v>1.08</v>
      </c>
      <c r="I58" t="n">
        <v>12</v>
      </c>
      <c r="J58" t="n">
        <v>247.01</v>
      </c>
      <c r="K58" t="n">
        <v>56.94</v>
      </c>
      <c r="L58" t="n">
        <v>15</v>
      </c>
      <c r="M58" t="n">
        <v>10</v>
      </c>
      <c r="N58" t="n">
        <v>60.07</v>
      </c>
      <c r="O58" t="n">
        <v>30698.76</v>
      </c>
      <c r="P58" t="n">
        <v>223.98</v>
      </c>
      <c r="Q58" t="n">
        <v>467.07</v>
      </c>
      <c r="R58" t="n">
        <v>60.24</v>
      </c>
      <c r="S58" t="n">
        <v>39.61</v>
      </c>
      <c r="T58" t="n">
        <v>5353.15</v>
      </c>
      <c r="U58" t="n">
        <v>0.66</v>
      </c>
      <c r="V58" t="n">
        <v>0.75</v>
      </c>
      <c r="W58" t="n">
        <v>2.62</v>
      </c>
      <c r="X58" t="n">
        <v>0.31</v>
      </c>
      <c r="Y58" t="n">
        <v>1</v>
      </c>
      <c r="Z58" t="n">
        <v>10</v>
      </c>
      <c r="AA58" t="n">
        <v>175.343415578854</v>
      </c>
      <c r="AB58" t="n">
        <v>239.9125968004226</v>
      </c>
      <c r="AC58" t="n">
        <v>217.0156752813042</v>
      </c>
      <c r="AD58" t="n">
        <v>175343.415578854</v>
      </c>
      <c r="AE58" t="n">
        <v>239912.5968004226</v>
      </c>
      <c r="AF58" t="n">
        <v>3.880671859412978e-06</v>
      </c>
      <c r="AG58" t="n">
        <v>8</v>
      </c>
      <c r="AH58" t="n">
        <v>217015.6752813042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5.3122</v>
      </c>
      <c r="E59" t="n">
        <v>18.82</v>
      </c>
      <c r="F59" t="n">
        <v>15.64</v>
      </c>
      <c r="G59" t="n">
        <v>78.18000000000001</v>
      </c>
      <c r="H59" t="n">
        <v>1.1</v>
      </c>
      <c r="I59" t="n">
        <v>12</v>
      </c>
      <c r="J59" t="n">
        <v>247.46</v>
      </c>
      <c r="K59" t="n">
        <v>56.94</v>
      </c>
      <c r="L59" t="n">
        <v>15.25</v>
      </c>
      <c r="M59" t="n">
        <v>10</v>
      </c>
      <c r="N59" t="n">
        <v>60.26</v>
      </c>
      <c r="O59" t="n">
        <v>30753.68</v>
      </c>
      <c r="P59" t="n">
        <v>223.66</v>
      </c>
      <c r="Q59" t="n">
        <v>467.07</v>
      </c>
      <c r="R59" t="n">
        <v>59.89</v>
      </c>
      <c r="S59" t="n">
        <v>39.61</v>
      </c>
      <c r="T59" t="n">
        <v>5176.74</v>
      </c>
      <c r="U59" t="n">
        <v>0.66</v>
      </c>
      <c r="V59" t="n">
        <v>0.75</v>
      </c>
      <c r="W59" t="n">
        <v>2.63</v>
      </c>
      <c r="X59" t="n">
        <v>0.3</v>
      </c>
      <c r="Y59" t="n">
        <v>1</v>
      </c>
      <c r="Z59" t="n">
        <v>10</v>
      </c>
      <c r="AA59" t="n">
        <v>175.1431143122294</v>
      </c>
      <c r="AB59" t="n">
        <v>239.6385357707587</v>
      </c>
      <c r="AC59" t="n">
        <v>216.7677702516642</v>
      </c>
      <c r="AD59" t="n">
        <v>175143.1143122294</v>
      </c>
      <c r="AE59" t="n">
        <v>239638.5357707587</v>
      </c>
      <c r="AF59" t="n">
        <v>3.882352784717909e-06</v>
      </c>
      <c r="AG59" t="n">
        <v>8</v>
      </c>
      <c r="AH59" t="n">
        <v>216767.7702516642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5.3078</v>
      </c>
      <c r="E60" t="n">
        <v>18.84</v>
      </c>
      <c r="F60" t="n">
        <v>15.65</v>
      </c>
      <c r="G60" t="n">
        <v>78.26000000000001</v>
      </c>
      <c r="H60" t="n">
        <v>1.11</v>
      </c>
      <c r="I60" t="n">
        <v>12</v>
      </c>
      <c r="J60" t="n">
        <v>247.9</v>
      </c>
      <c r="K60" t="n">
        <v>56.94</v>
      </c>
      <c r="L60" t="n">
        <v>15.5</v>
      </c>
      <c r="M60" t="n">
        <v>10</v>
      </c>
      <c r="N60" t="n">
        <v>60.46</v>
      </c>
      <c r="O60" t="n">
        <v>30808.68</v>
      </c>
      <c r="P60" t="n">
        <v>223.44</v>
      </c>
      <c r="Q60" t="n">
        <v>467.08</v>
      </c>
      <c r="R60" t="n">
        <v>60.25</v>
      </c>
      <c r="S60" t="n">
        <v>39.61</v>
      </c>
      <c r="T60" t="n">
        <v>5357.37</v>
      </c>
      <c r="U60" t="n">
        <v>0.66</v>
      </c>
      <c r="V60" t="n">
        <v>0.75</v>
      </c>
      <c r="W60" t="n">
        <v>2.63</v>
      </c>
      <c r="X60" t="n">
        <v>0.32</v>
      </c>
      <c r="Y60" t="n">
        <v>1</v>
      </c>
      <c r="Z60" t="n">
        <v>10</v>
      </c>
      <c r="AA60" t="n">
        <v>175.141565634553</v>
      </c>
      <c r="AB60" t="n">
        <v>239.6364168016391</v>
      </c>
      <c r="AC60" t="n">
        <v>216.7658535139834</v>
      </c>
      <c r="AD60" t="n">
        <v>175141.565634553</v>
      </c>
      <c r="AE60" t="n">
        <v>239636.4168016391</v>
      </c>
      <c r="AF60" t="n">
        <v>3.879137101525868e-06</v>
      </c>
      <c r="AG60" t="n">
        <v>8</v>
      </c>
      <c r="AH60" t="n">
        <v>216765.8535139834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5.3109</v>
      </c>
      <c r="E61" t="n">
        <v>18.83</v>
      </c>
      <c r="F61" t="n">
        <v>15.64</v>
      </c>
      <c r="G61" t="n">
        <v>78.20999999999999</v>
      </c>
      <c r="H61" t="n">
        <v>1.13</v>
      </c>
      <c r="I61" t="n">
        <v>12</v>
      </c>
      <c r="J61" t="n">
        <v>248.35</v>
      </c>
      <c r="K61" t="n">
        <v>56.94</v>
      </c>
      <c r="L61" t="n">
        <v>15.75</v>
      </c>
      <c r="M61" t="n">
        <v>10</v>
      </c>
      <c r="N61" t="n">
        <v>60.66</v>
      </c>
      <c r="O61" t="n">
        <v>30863.74</v>
      </c>
      <c r="P61" t="n">
        <v>222.73</v>
      </c>
      <c r="Q61" t="n">
        <v>467.08</v>
      </c>
      <c r="R61" t="n">
        <v>60.05</v>
      </c>
      <c r="S61" t="n">
        <v>39.61</v>
      </c>
      <c r="T61" t="n">
        <v>5254.87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174.7468879834163</v>
      </c>
      <c r="AB61" t="n">
        <v>239.0964014274051</v>
      </c>
      <c r="AC61" t="n">
        <v>216.2773764491497</v>
      </c>
      <c r="AD61" t="n">
        <v>174746.8879834163</v>
      </c>
      <c r="AE61" t="n">
        <v>239096.4014274051</v>
      </c>
      <c r="AF61" t="n">
        <v>3.881402696502078e-06</v>
      </c>
      <c r="AG61" t="n">
        <v>8</v>
      </c>
      <c r="AH61" t="n">
        <v>216277.3764491497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5.332</v>
      </c>
      <c r="E62" t="n">
        <v>18.75</v>
      </c>
      <c r="F62" t="n">
        <v>15.61</v>
      </c>
      <c r="G62" t="n">
        <v>85.15000000000001</v>
      </c>
      <c r="H62" t="n">
        <v>1.14</v>
      </c>
      <c r="I62" t="n">
        <v>11</v>
      </c>
      <c r="J62" t="n">
        <v>248.79</v>
      </c>
      <c r="K62" t="n">
        <v>56.94</v>
      </c>
      <c r="L62" t="n">
        <v>16</v>
      </c>
      <c r="M62" t="n">
        <v>9</v>
      </c>
      <c r="N62" t="n">
        <v>60.85</v>
      </c>
      <c r="O62" t="n">
        <v>30918.88</v>
      </c>
      <c r="P62" t="n">
        <v>222.01</v>
      </c>
      <c r="Q62" t="n">
        <v>467.08</v>
      </c>
      <c r="R62" t="n">
        <v>59.06</v>
      </c>
      <c r="S62" t="n">
        <v>39.61</v>
      </c>
      <c r="T62" t="n">
        <v>4764.25</v>
      </c>
      <c r="U62" t="n">
        <v>0.67</v>
      </c>
      <c r="V62" t="n">
        <v>0.75</v>
      </c>
      <c r="W62" t="n">
        <v>2.62</v>
      </c>
      <c r="X62" t="n">
        <v>0.28</v>
      </c>
      <c r="Y62" t="n">
        <v>1</v>
      </c>
      <c r="Z62" t="n">
        <v>10</v>
      </c>
      <c r="AA62" t="n">
        <v>173.9618136184442</v>
      </c>
      <c r="AB62" t="n">
        <v>238.0222280462142</v>
      </c>
      <c r="AC62" t="n">
        <v>215.3057206678476</v>
      </c>
      <c r="AD62" t="n">
        <v>173961.8136184442</v>
      </c>
      <c r="AE62" t="n">
        <v>238022.2280462142</v>
      </c>
      <c r="AF62" t="n">
        <v>3.896823359082092e-06</v>
      </c>
      <c r="AG62" t="n">
        <v>8</v>
      </c>
      <c r="AH62" t="n">
        <v>215305.7206678476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5.3329</v>
      </c>
      <c r="E63" t="n">
        <v>18.75</v>
      </c>
      <c r="F63" t="n">
        <v>15.61</v>
      </c>
      <c r="G63" t="n">
        <v>85.13</v>
      </c>
      <c r="H63" t="n">
        <v>1.16</v>
      </c>
      <c r="I63" t="n">
        <v>11</v>
      </c>
      <c r="J63" t="n">
        <v>249.24</v>
      </c>
      <c r="K63" t="n">
        <v>56.94</v>
      </c>
      <c r="L63" t="n">
        <v>16.25</v>
      </c>
      <c r="M63" t="n">
        <v>9</v>
      </c>
      <c r="N63" t="n">
        <v>61.05</v>
      </c>
      <c r="O63" t="n">
        <v>30974.09</v>
      </c>
      <c r="P63" t="n">
        <v>221.96</v>
      </c>
      <c r="Q63" t="n">
        <v>467.09</v>
      </c>
      <c r="R63" t="n">
        <v>58.83</v>
      </c>
      <c r="S63" t="n">
        <v>39.61</v>
      </c>
      <c r="T63" t="n">
        <v>4648.87</v>
      </c>
      <c r="U63" t="n">
        <v>0.67</v>
      </c>
      <c r="V63" t="n">
        <v>0.75</v>
      </c>
      <c r="W63" t="n">
        <v>2.63</v>
      </c>
      <c r="X63" t="n">
        <v>0.27</v>
      </c>
      <c r="Y63" t="n">
        <v>1</v>
      </c>
      <c r="Z63" t="n">
        <v>10</v>
      </c>
      <c r="AA63" t="n">
        <v>173.9205094885291</v>
      </c>
      <c r="AB63" t="n">
        <v>237.9657139134548</v>
      </c>
      <c r="AC63" t="n">
        <v>215.2546001646006</v>
      </c>
      <c r="AD63" t="n">
        <v>173920.5094885291</v>
      </c>
      <c r="AE63" t="n">
        <v>237965.7139134548</v>
      </c>
      <c r="AF63" t="n">
        <v>3.897481112462282e-06</v>
      </c>
      <c r="AG63" t="n">
        <v>8</v>
      </c>
      <c r="AH63" t="n">
        <v>215254.6001646006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5.3287</v>
      </c>
      <c r="E64" t="n">
        <v>18.77</v>
      </c>
      <c r="F64" t="n">
        <v>15.62</v>
      </c>
      <c r="G64" t="n">
        <v>85.22</v>
      </c>
      <c r="H64" t="n">
        <v>1.18</v>
      </c>
      <c r="I64" t="n">
        <v>11</v>
      </c>
      <c r="J64" t="n">
        <v>249.69</v>
      </c>
      <c r="K64" t="n">
        <v>56.94</v>
      </c>
      <c r="L64" t="n">
        <v>16.5</v>
      </c>
      <c r="M64" t="n">
        <v>9</v>
      </c>
      <c r="N64" t="n">
        <v>61.25</v>
      </c>
      <c r="O64" t="n">
        <v>31029.37</v>
      </c>
      <c r="P64" t="n">
        <v>221.87</v>
      </c>
      <c r="Q64" t="n">
        <v>467.07</v>
      </c>
      <c r="R64" t="n">
        <v>59.3</v>
      </c>
      <c r="S64" t="n">
        <v>39.61</v>
      </c>
      <c r="T64" t="n">
        <v>4886.9</v>
      </c>
      <c r="U64" t="n">
        <v>0.67</v>
      </c>
      <c r="V64" t="n">
        <v>0.75</v>
      </c>
      <c r="W64" t="n">
        <v>2.63</v>
      </c>
      <c r="X64" t="n">
        <v>0.29</v>
      </c>
      <c r="Y64" t="n">
        <v>1</v>
      </c>
      <c r="Z64" t="n">
        <v>10</v>
      </c>
      <c r="AA64" t="n">
        <v>173.9728220234865</v>
      </c>
      <c r="AB64" t="n">
        <v>238.0372902316495</v>
      </c>
      <c r="AC64" t="n">
        <v>215.3193453394449</v>
      </c>
      <c r="AD64" t="n">
        <v>173972.8220234865</v>
      </c>
      <c r="AE64" t="n">
        <v>238037.2902316495</v>
      </c>
      <c r="AF64" t="n">
        <v>3.894411596688061e-06</v>
      </c>
      <c r="AG64" t="n">
        <v>8</v>
      </c>
      <c r="AH64" t="n">
        <v>215319.3453394449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5.3291</v>
      </c>
      <c r="E65" t="n">
        <v>18.76</v>
      </c>
      <c r="F65" t="n">
        <v>15.62</v>
      </c>
      <c r="G65" t="n">
        <v>85.20999999999999</v>
      </c>
      <c r="H65" t="n">
        <v>1.19</v>
      </c>
      <c r="I65" t="n">
        <v>11</v>
      </c>
      <c r="J65" t="n">
        <v>250.14</v>
      </c>
      <c r="K65" t="n">
        <v>56.94</v>
      </c>
      <c r="L65" t="n">
        <v>16.75</v>
      </c>
      <c r="M65" t="n">
        <v>9</v>
      </c>
      <c r="N65" t="n">
        <v>61.45</v>
      </c>
      <c r="O65" t="n">
        <v>31084.72</v>
      </c>
      <c r="P65" t="n">
        <v>221.72</v>
      </c>
      <c r="Q65" t="n">
        <v>467.07</v>
      </c>
      <c r="R65" t="n">
        <v>59.36</v>
      </c>
      <c r="S65" t="n">
        <v>39.61</v>
      </c>
      <c r="T65" t="n">
        <v>4913.93</v>
      </c>
      <c r="U65" t="n">
        <v>0.67</v>
      </c>
      <c r="V65" t="n">
        <v>0.75</v>
      </c>
      <c r="W65" t="n">
        <v>2.63</v>
      </c>
      <c r="X65" t="n">
        <v>0.29</v>
      </c>
      <c r="Y65" t="n">
        <v>1</v>
      </c>
      <c r="Z65" t="n">
        <v>10</v>
      </c>
      <c r="AA65" t="n">
        <v>173.8964579032633</v>
      </c>
      <c r="AB65" t="n">
        <v>237.932805473413</v>
      </c>
      <c r="AC65" t="n">
        <v>215.2248324598891</v>
      </c>
      <c r="AD65" t="n">
        <v>173896.4579032633</v>
      </c>
      <c r="AE65" t="n">
        <v>237932.805473413</v>
      </c>
      <c r="AF65" t="n">
        <v>3.894703931523702e-06</v>
      </c>
      <c r="AG65" t="n">
        <v>8</v>
      </c>
      <c r="AH65" t="n">
        <v>215224.8324598891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5.3321</v>
      </c>
      <c r="E66" t="n">
        <v>18.75</v>
      </c>
      <c r="F66" t="n">
        <v>15.61</v>
      </c>
      <c r="G66" t="n">
        <v>85.15000000000001</v>
      </c>
      <c r="H66" t="n">
        <v>1.21</v>
      </c>
      <c r="I66" t="n">
        <v>11</v>
      </c>
      <c r="J66" t="n">
        <v>250.59</v>
      </c>
      <c r="K66" t="n">
        <v>56.94</v>
      </c>
      <c r="L66" t="n">
        <v>17</v>
      </c>
      <c r="M66" t="n">
        <v>9</v>
      </c>
      <c r="N66" t="n">
        <v>61.65</v>
      </c>
      <c r="O66" t="n">
        <v>31140.15</v>
      </c>
      <c r="P66" t="n">
        <v>221.78</v>
      </c>
      <c r="Q66" t="n">
        <v>467.13</v>
      </c>
      <c r="R66" t="n">
        <v>59</v>
      </c>
      <c r="S66" t="n">
        <v>39.61</v>
      </c>
      <c r="T66" t="n">
        <v>4738.03</v>
      </c>
      <c r="U66" t="n">
        <v>0.67</v>
      </c>
      <c r="V66" t="n">
        <v>0.75</v>
      </c>
      <c r="W66" t="n">
        <v>2.63</v>
      </c>
      <c r="X66" t="n">
        <v>0.28</v>
      </c>
      <c r="Y66" t="n">
        <v>1</v>
      </c>
      <c r="Z66" t="n">
        <v>10</v>
      </c>
      <c r="AA66" t="n">
        <v>173.8554152583354</v>
      </c>
      <c r="AB66" t="n">
        <v>237.876649115949</v>
      </c>
      <c r="AC66" t="n">
        <v>215.1740355863656</v>
      </c>
      <c r="AD66" t="n">
        <v>173855.4152583354</v>
      </c>
      <c r="AE66" t="n">
        <v>237876.6491159491</v>
      </c>
      <c r="AF66" t="n">
        <v>3.896896442791002e-06</v>
      </c>
      <c r="AG66" t="n">
        <v>8</v>
      </c>
      <c r="AH66" t="n">
        <v>215174.0355863656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5.3309</v>
      </c>
      <c r="E67" t="n">
        <v>18.76</v>
      </c>
      <c r="F67" t="n">
        <v>15.62</v>
      </c>
      <c r="G67" t="n">
        <v>85.17</v>
      </c>
      <c r="H67" t="n">
        <v>1.22</v>
      </c>
      <c r="I67" t="n">
        <v>11</v>
      </c>
      <c r="J67" t="n">
        <v>251.04</v>
      </c>
      <c r="K67" t="n">
        <v>56.94</v>
      </c>
      <c r="L67" t="n">
        <v>17.25</v>
      </c>
      <c r="M67" t="n">
        <v>9</v>
      </c>
      <c r="N67" t="n">
        <v>61.85</v>
      </c>
      <c r="O67" t="n">
        <v>31195.65</v>
      </c>
      <c r="P67" t="n">
        <v>221.06</v>
      </c>
      <c r="Q67" t="n">
        <v>467.07</v>
      </c>
      <c r="R67" t="n">
        <v>58.84</v>
      </c>
      <c r="S67" t="n">
        <v>39.61</v>
      </c>
      <c r="T67" t="n">
        <v>4658.13</v>
      </c>
      <c r="U67" t="n">
        <v>0.67</v>
      </c>
      <c r="V67" t="n">
        <v>0.75</v>
      </c>
      <c r="W67" t="n">
        <v>2.63</v>
      </c>
      <c r="X67" t="n">
        <v>0.28</v>
      </c>
      <c r="Y67" t="n">
        <v>1</v>
      </c>
      <c r="Z67" t="n">
        <v>10</v>
      </c>
      <c r="AA67" t="n">
        <v>173.5597667311027</v>
      </c>
      <c r="AB67" t="n">
        <v>237.4721297578969</v>
      </c>
      <c r="AC67" t="n">
        <v>214.8081229880993</v>
      </c>
      <c r="AD67" t="n">
        <v>173559.7667311027</v>
      </c>
      <c r="AE67" t="n">
        <v>237472.1297578969</v>
      </c>
      <c r="AF67" t="n">
        <v>3.896019438284081e-06</v>
      </c>
      <c r="AG67" t="n">
        <v>8</v>
      </c>
      <c r="AH67" t="n">
        <v>214808.1229880993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5.352</v>
      </c>
      <c r="E68" t="n">
        <v>18.68</v>
      </c>
      <c r="F68" t="n">
        <v>15.58</v>
      </c>
      <c r="G68" t="n">
        <v>93.51000000000001</v>
      </c>
      <c r="H68" t="n">
        <v>1.24</v>
      </c>
      <c r="I68" t="n">
        <v>10</v>
      </c>
      <c r="J68" t="n">
        <v>251.49</v>
      </c>
      <c r="K68" t="n">
        <v>56.94</v>
      </c>
      <c r="L68" t="n">
        <v>17.5</v>
      </c>
      <c r="M68" t="n">
        <v>8</v>
      </c>
      <c r="N68" t="n">
        <v>62.05</v>
      </c>
      <c r="O68" t="n">
        <v>31251.22</v>
      </c>
      <c r="P68" t="n">
        <v>219.81</v>
      </c>
      <c r="Q68" t="n">
        <v>467.07</v>
      </c>
      <c r="R68" t="n">
        <v>58.23</v>
      </c>
      <c r="S68" t="n">
        <v>39.61</v>
      </c>
      <c r="T68" t="n">
        <v>4357.27</v>
      </c>
      <c r="U68" t="n">
        <v>0.68</v>
      </c>
      <c r="V68" t="n">
        <v>0.75</v>
      </c>
      <c r="W68" t="n">
        <v>2.62</v>
      </c>
      <c r="X68" t="n">
        <v>0.25</v>
      </c>
      <c r="Y68" t="n">
        <v>1</v>
      </c>
      <c r="Z68" t="n">
        <v>10</v>
      </c>
      <c r="AA68" t="n">
        <v>172.5366198067707</v>
      </c>
      <c r="AB68" t="n">
        <v>236.07221499797</v>
      </c>
      <c r="AC68" t="n">
        <v>213.5418141280667</v>
      </c>
      <c r="AD68" t="n">
        <v>172536.6198067707</v>
      </c>
      <c r="AE68" t="n">
        <v>236072.21499797</v>
      </c>
      <c r="AF68" t="n">
        <v>3.911440100864095e-06</v>
      </c>
      <c r="AG68" t="n">
        <v>8</v>
      </c>
      <c r="AH68" t="n">
        <v>213541.8141280667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5.3498</v>
      </c>
      <c r="E69" t="n">
        <v>18.69</v>
      </c>
      <c r="F69" t="n">
        <v>15.59</v>
      </c>
      <c r="G69" t="n">
        <v>93.56</v>
      </c>
      <c r="H69" t="n">
        <v>1.25</v>
      </c>
      <c r="I69" t="n">
        <v>10</v>
      </c>
      <c r="J69" t="n">
        <v>251.94</v>
      </c>
      <c r="K69" t="n">
        <v>56.94</v>
      </c>
      <c r="L69" t="n">
        <v>17.75</v>
      </c>
      <c r="M69" t="n">
        <v>8</v>
      </c>
      <c r="N69" t="n">
        <v>62.25</v>
      </c>
      <c r="O69" t="n">
        <v>31306.86</v>
      </c>
      <c r="P69" t="n">
        <v>220.07</v>
      </c>
      <c r="Q69" t="n">
        <v>467.1</v>
      </c>
      <c r="R69" t="n">
        <v>58.41</v>
      </c>
      <c r="S69" t="n">
        <v>39.61</v>
      </c>
      <c r="T69" t="n">
        <v>4446.06</v>
      </c>
      <c r="U69" t="n">
        <v>0.68</v>
      </c>
      <c r="V69" t="n">
        <v>0.75</v>
      </c>
      <c r="W69" t="n">
        <v>2.62</v>
      </c>
      <c r="X69" t="n">
        <v>0.26</v>
      </c>
      <c r="Y69" t="n">
        <v>1</v>
      </c>
      <c r="Z69" t="n">
        <v>10</v>
      </c>
      <c r="AA69" t="n">
        <v>172.7051440103988</v>
      </c>
      <c r="AB69" t="n">
        <v>236.3027972481369</v>
      </c>
      <c r="AC69" t="n">
        <v>213.750389931902</v>
      </c>
      <c r="AD69" t="n">
        <v>172705.1440103988</v>
      </c>
      <c r="AE69" t="n">
        <v>236302.7972481369</v>
      </c>
      <c r="AF69" t="n">
        <v>3.909832259268075e-06</v>
      </c>
      <c r="AG69" t="n">
        <v>8</v>
      </c>
      <c r="AH69" t="n">
        <v>213750.389931902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5.3506</v>
      </c>
      <c r="E70" t="n">
        <v>18.69</v>
      </c>
      <c r="F70" t="n">
        <v>15.59</v>
      </c>
      <c r="G70" t="n">
        <v>93.54000000000001</v>
      </c>
      <c r="H70" t="n">
        <v>1.27</v>
      </c>
      <c r="I70" t="n">
        <v>10</v>
      </c>
      <c r="J70" t="n">
        <v>252.39</v>
      </c>
      <c r="K70" t="n">
        <v>56.94</v>
      </c>
      <c r="L70" t="n">
        <v>18</v>
      </c>
      <c r="M70" t="n">
        <v>8</v>
      </c>
      <c r="N70" t="n">
        <v>62.45</v>
      </c>
      <c r="O70" t="n">
        <v>31362.58</v>
      </c>
      <c r="P70" t="n">
        <v>220.38</v>
      </c>
      <c r="Q70" t="n">
        <v>467.07</v>
      </c>
      <c r="R70" t="n">
        <v>58.37</v>
      </c>
      <c r="S70" t="n">
        <v>39.61</v>
      </c>
      <c r="T70" t="n">
        <v>4425.13</v>
      </c>
      <c r="U70" t="n">
        <v>0.68</v>
      </c>
      <c r="V70" t="n">
        <v>0.75</v>
      </c>
      <c r="W70" t="n">
        <v>2.62</v>
      </c>
      <c r="X70" t="n">
        <v>0.26</v>
      </c>
      <c r="Y70" t="n">
        <v>1</v>
      </c>
      <c r="Z70" t="n">
        <v>10</v>
      </c>
      <c r="AA70" t="n">
        <v>172.8289591918656</v>
      </c>
      <c r="AB70" t="n">
        <v>236.47220664176</v>
      </c>
      <c r="AC70" t="n">
        <v>213.9036311307653</v>
      </c>
      <c r="AD70" t="n">
        <v>172828.9591918655</v>
      </c>
      <c r="AE70" t="n">
        <v>236472.20664176</v>
      </c>
      <c r="AF70" t="n">
        <v>3.910416928939355e-06</v>
      </c>
      <c r="AG70" t="n">
        <v>8</v>
      </c>
      <c r="AH70" t="n">
        <v>213903.6311307653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5.3478</v>
      </c>
      <c r="E71" t="n">
        <v>18.7</v>
      </c>
      <c r="F71" t="n">
        <v>15.6</v>
      </c>
      <c r="G71" t="n">
        <v>93.59999999999999</v>
      </c>
      <c r="H71" t="n">
        <v>1.28</v>
      </c>
      <c r="I71" t="n">
        <v>10</v>
      </c>
      <c r="J71" t="n">
        <v>252.84</v>
      </c>
      <c r="K71" t="n">
        <v>56.94</v>
      </c>
      <c r="L71" t="n">
        <v>18.25</v>
      </c>
      <c r="M71" t="n">
        <v>8</v>
      </c>
      <c r="N71" t="n">
        <v>62.65</v>
      </c>
      <c r="O71" t="n">
        <v>31418.38</v>
      </c>
      <c r="P71" t="n">
        <v>220.07</v>
      </c>
      <c r="Q71" t="n">
        <v>467.08</v>
      </c>
      <c r="R71" t="n">
        <v>58.63</v>
      </c>
      <c r="S71" t="n">
        <v>39.61</v>
      </c>
      <c r="T71" t="n">
        <v>4555.57</v>
      </c>
      <c r="U71" t="n">
        <v>0.68</v>
      </c>
      <c r="V71" t="n">
        <v>0.75</v>
      </c>
      <c r="W71" t="n">
        <v>2.63</v>
      </c>
      <c r="X71" t="n">
        <v>0.27</v>
      </c>
      <c r="Y71" t="n">
        <v>1</v>
      </c>
      <c r="Z71" t="n">
        <v>10</v>
      </c>
      <c r="AA71" t="n">
        <v>172.752129524117</v>
      </c>
      <c r="AB71" t="n">
        <v>236.3670849008607</v>
      </c>
      <c r="AC71" t="n">
        <v>213.8085420612782</v>
      </c>
      <c r="AD71" t="n">
        <v>172752.129524117</v>
      </c>
      <c r="AE71" t="n">
        <v>236367.0849008607</v>
      </c>
      <c r="AF71" t="n">
        <v>3.908370585089874e-06</v>
      </c>
      <c r="AG71" t="n">
        <v>8</v>
      </c>
      <c r="AH71" t="n">
        <v>213808.5420612782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5.3499</v>
      </c>
      <c r="E72" t="n">
        <v>18.69</v>
      </c>
      <c r="F72" t="n">
        <v>15.59</v>
      </c>
      <c r="G72" t="n">
        <v>93.55</v>
      </c>
      <c r="H72" t="n">
        <v>1.3</v>
      </c>
      <c r="I72" t="n">
        <v>10</v>
      </c>
      <c r="J72" t="n">
        <v>253.3</v>
      </c>
      <c r="K72" t="n">
        <v>56.94</v>
      </c>
      <c r="L72" t="n">
        <v>18.5</v>
      </c>
      <c r="M72" t="n">
        <v>8</v>
      </c>
      <c r="N72" t="n">
        <v>62.86</v>
      </c>
      <c r="O72" t="n">
        <v>31474.25</v>
      </c>
      <c r="P72" t="n">
        <v>219.66</v>
      </c>
      <c r="Q72" t="n">
        <v>467.07</v>
      </c>
      <c r="R72" t="n">
        <v>58.43</v>
      </c>
      <c r="S72" t="n">
        <v>39.61</v>
      </c>
      <c r="T72" t="n">
        <v>4456.71</v>
      </c>
      <c r="U72" t="n">
        <v>0.68</v>
      </c>
      <c r="V72" t="n">
        <v>0.75</v>
      </c>
      <c r="W72" t="n">
        <v>2.62</v>
      </c>
      <c r="X72" t="n">
        <v>0.26</v>
      </c>
      <c r="Y72" t="n">
        <v>1</v>
      </c>
      <c r="Z72" t="n">
        <v>10</v>
      </c>
      <c r="AA72" t="n">
        <v>172.5177465423466</v>
      </c>
      <c r="AB72" t="n">
        <v>236.0463917649553</v>
      </c>
      <c r="AC72" t="n">
        <v>213.5184554281678</v>
      </c>
      <c r="AD72" t="n">
        <v>172517.7465423466</v>
      </c>
      <c r="AE72" t="n">
        <v>236046.3917649553</v>
      </c>
      <c r="AF72" t="n">
        <v>3.909905342976984e-06</v>
      </c>
      <c r="AG72" t="n">
        <v>8</v>
      </c>
      <c r="AH72" t="n">
        <v>213518.4554281678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5.3512</v>
      </c>
      <c r="E73" t="n">
        <v>18.69</v>
      </c>
      <c r="F73" t="n">
        <v>15.59</v>
      </c>
      <c r="G73" t="n">
        <v>93.53</v>
      </c>
      <c r="H73" t="n">
        <v>1.31</v>
      </c>
      <c r="I73" t="n">
        <v>10</v>
      </c>
      <c r="J73" t="n">
        <v>253.75</v>
      </c>
      <c r="K73" t="n">
        <v>56.94</v>
      </c>
      <c r="L73" t="n">
        <v>18.75</v>
      </c>
      <c r="M73" t="n">
        <v>8</v>
      </c>
      <c r="N73" t="n">
        <v>63.06</v>
      </c>
      <c r="O73" t="n">
        <v>31530.19</v>
      </c>
      <c r="P73" t="n">
        <v>219.02</v>
      </c>
      <c r="Q73" t="n">
        <v>467.07</v>
      </c>
      <c r="R73" t="n">
        <v>58.31</v>
      </c>
      <c r="S73" t="n">
        <v>39.61</v>
      </c>
      <c r="T73" t="n">
        <v>4398.37</v>
      </c>
      <c r="U73" t="n">
        <v>0.68</v>
      </c>
      <c r="V73" t="n">
        <v>0.75</v>
      </c>
      <c r="W73" t="n">
        <v>2.62</v>
      </c>
      <c r="X73" t="n">
        <v>0.25</v>
      </c>
      <c r="Y73" t="n">
        <v>1</v>
      </c>
      <c r="Z73" t="n">
        <v>10</v>
      </c>
      <c r="AA73" t="n">
        <v>172.2020143013881</v>
      </c>
      <c r="AB73" t="n">
        <v>235.6143929837527</v>
      </c>
      <c r="AC73" t="n">
        <v>213.127686004329</v>
      </c>
      <c r="AD73" t="n">
        <v>172202.0143013881</v>
      </c>
      <c r="AE73" t="n">
        <v>235614.3929837527</v>
      </c>
      <c r="AF73" t="n">
        <v>3.910855431192816e-06</v>
      </c>
      <c r="AG73" t="n">
        <v>8</v>
      </c>
      <c r="AH73" t="n">
        <v>213127.686004329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5.3513</v>
      </c>
      <c r="E74" t="n">
        <v>18.69</v>
      </c>
      <c r="F74" t="n">
        <v>15.59</v>
      </c>
      <c r="G74" t="n">
        <v>93.53</v>
      </c>
      <c r="H74" t="n">
        <v>1.33</v>
      </c>
      <c r="I74" t="n">
        <v>10</v>
      </c>
      <c r="J74" t="n">
        <v>254.21</v>
      </c>
      <c r="K74" t="n">
        <v>56.94</v>
      </c>
      <c r="L74" t="n">
        <v>19</v>
      </c>
      <c r="M74" t="n">
        <v>8</v>
      </c>
      <c r="N74" t="n">
        <v>63.26</v>
      </c>
      <c r="O74" t="n">
        <v>31586.21</v>
      </c>
      <c r="P74" t="n">
        <v>218.2</v>
      </c>
      <c r="Q74" t="n">
        <v>467.09</v>
      </c>
      <c r="R74" t="n">
        <v>58.22</v>
      </c>
      <c r="S74" t="n">
        <v>39.61</v>
      </c>
      <c r="T74" t="n">
        <v>4350.73</v>
      </c>
      <c r="U74" t="n">
        <v>0.68</v>
      </c>
      <c r="V74" t="n">
        <v>0.75</v>
      </c>
      <c r="W74" t="n">
        <v>2.62</v>
      </c>
      <c r="X74" t="n">
        <v>0.25</v>
      </c>
      <c r="Y74" t="n">
        <v>1</v>
      </c>
      <c r="Z74" t="n">
        <v>10</v>
      </c>
      <c r="AA74" t="n">
        <v>171.8293659384345</v>
      </c>
      <c r="AB74" t="n">
        <v>235.1045190534743</v>
      </c>
      <c r="AC74" t="n">
        <v>212.6664737263436</v>
      </c>
      <c r="AD74" t="n">
        <v>171829.3659384345</v>
      </c>
      <c r="AE74" t="n">
        <v>235104.5190534744</v>
      </c>
      <c r="AF74" t="n">
        <v>3.910928514901726e-06</v>
      </c>
      <c r="AG74" t="n">
        <v>8</v>
      </c>
      <c r="AH74" t="n">
        <v>212666.4737263436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5.35</v>
      </c>
      <c r="E75" t="n">
        <v>18.69</v>
      </c>
      <c r="F75" t="n">
        <v>15.59</v>
      </c>
      <c r="G75" t="n">
        <v>93.55</v>
      </c>
      <c r="H75" t="n">
        <v>1.34</v>
      </c>
      <c r="I75" t="n">
        <v>10</v>
      </c>
      <c r="J75" t="n">
        <v>254.66</v>
      </c>
      <c r="K75" t="n">
        <v>56.94</v>
      </c>
      <c r="L75" t="n">
        <v>19.25</v>
      </c>
      <c r="M75" t="n">
        <v>8</v>
      </c>
      <c r="N75" t="n">
        <v>63.47</v>
      </c>
      <c r="O75" t="n">
        <v>31642.3</v>
      </c>
      <c r="P75" t="n">
        <v>217.26</v>
      </c>
      <c r="Q75" t="n">
        <v>467.07</v>
      </c>
      <c r="R75" t="n">
        <v>58.3</v>
      </c>
      <c r="S75" t="n">
        <v>39.61</v>
      </c>
      <c r="T75" t="n">
        <v>4389.1</v>
      </c>
      <c r="U75" t="n">
        <v>0.68</v>
      </c>
      <c r="V75" t="n">
        <v>0.75</v>
      </c>
      <c r="W75" t="n">
        <v>2.63</v>
      </c>
      <c r="X75" t="n">
        <v>0.26</v>
      </c>
      <c r="Y75" t="n">
        <v>1</v>
      </c>
      <c r="Z75" t="n">
        <v>10</v>
      </c>
      <c r="AA75" t="n">
        <v>171.4307093468272</v>
      </c>
      <c r="AB75" t="n">
        <v>234.55905951735</v>
      </c>
      <c r="AC75" t="n">
        <v>212.1730720827895</v>
      </c>
      <c r="AD75" t="n">
        <v>171430.7093468272</v>
      </c>
      <c r="AE75" t="n">
        <v>234559.05951735</v>
      </c>
      <c r="AF75" t="n">
        <v>3.909978426685894e-06</v>
      </c>
      <c r="AG75" t="n">
        <v>8</v>
      </c>
      <c r="AH75" t="n">
        <v>212173.0720827895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5.3732</v>
      </c>
      <c r="E76" t="n">
        <v>18.61</v>
      </c>
      <c r="F76" t="n">
        <v>15.55</v>
      </c>
      <c r="G76" t="n">
        <v>103.7</v>
      </c>
      <c r="H76" t="n">
        <v>1.36</v>
      </c>
      <c r="I76" t="n">
        <v>9</v>
      </c>
      <c r="J76" t="n">
        <v>255.12</v>
      </c>
      <c r="K76" t="n">
        <v>56.94</v>
      </c>
      <c r="L76" t="n">
        <v>19.5</v>
      </c>
      <c r="M76" t="n">
        <v>7</v>
      </c>
      <c r="N76" t="n">
        <v>63.67</v>
      </c>
      <c r="O76" t="n">
        <v>31698.47</v>
      </c>
      <c r="P76" t="n">
        <v>216.68</v>
      </c>
      <c r="Q76" t="n">
        <v>467.07</v>
      </c>
      <c r="R76" t="n">
        <v>57.24</v>
      </c>
      <c r="S76" t="n">
        <v>39.61</v>
      </c>
      <c r="T76" t="n">
        <v>3866.3</v>
      </c>
      <c r="U76" t="n">
        <v>0.6899999999999999</v>
      </c>
      <c r="V76" t="n">
        <v>0.75</v>
      </c>
      <c r="W76" t="n">
        <v>2.62</v>
      </c>
      <c r="X76" t="n">
        <v>0.22</v>
      </c>
      <c r="Y76" t="n">
        <v>1</v>
      </c>
      <c r="Z76" t="n">
        <v>10</v>
      </c>
      <c r="AA76" t="n">
        <v>170.6793993010425</v>
      </c>
      <c r="AB76" t="n">
        <v>233.5310839672479</v>
      </c>
      <c r="AC76" t="n">
        <v>211.2432050764161</v>
      </c>
      <c r="AD76" t="n">
        <v>170679.3993010425</v>
      </c>
      <c r="AE76" t="n">
        <v>233531.0839672479</v>
      </c>
      <c r="AF76" t="n">
        <v>3.926933847153018e-06</v>
      </c>
      <c r="AG76" t="n">
        <v>8</v>
      </c>
      <c r="AH76" t="n">
        <v>211243.2050764161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5.3715</v>
      </c>
      <c r="E77" t="n">
        <v>18.62</v>
      </c>
      <c r="F77" t="n">
        <v>15.56</v>
      </c>
      <c r="G77" t="n">
        <v>103.74</v>
      </c>
      <c r="H77" t="n">
        <v>1.37</v>
      </c>
      <c r="I77" t="n">
        <v>9</v>
      </c>
      <c r="J77" t="n">
        <v>255.57</v>
      </c>
      <c r="K77" t="n">
        <v>56.94</v>
      </c>
      <c r="L77" t="n">
        <v>19.75</v>
      </c>
      <c r="M77" t="n">
        <v>7</v>
      </c>
      <c r="N77" t="n">
        <v>63.88</v>
      </c>
      <c r="O77" t="n">
        <v>31754.72</v>
      </c>
      <c r="P77" t="n">
        <v>216.95</v>
      </c>
      <c r="Q77" t="n">
        <v>467.07</v>
      </c>
      <c r="R77" t="n">
        <v>57.32</v>
      </c>
      <c r="S77" t="n">
        <v>39.61</v>
      </c>
      <c r="T77" t="n">
        <v>3904.84</v>
      </c>
      <c r="U77" t="n">
        <v>0.6899999999999999</v>
      </c>
      <c r="V77" t="n">
        <v>0.75</v>
      </c>
      <c r="W77" t="n">
        <v>2.62</v>
      </c>
      <c r="X77" t="n">
        <v>0.23</v>
      </c>
      <c r="Y77" t="n">
        <v>1</v>
      </c>
      <c r="Z77" t="n">
        <v>10</v>
      </c>
      <c r="AA77" t="n">
        <v>170.8410160932294</v>
      </c>
      <c r="AB77" t="n">
        <v>233.7522151923476</v>
      </c>
      <c r="AC77" t="n">
        <v>211.443231847752</v>
      </c>
      <c r="AD77" t="n">
        <v>170841.0160932294</v>
      </c>
      <c r="AE77" t="n">
        <v>233752.2151923476</v>
      </c>
      <c r="AF77" t="n">
        <v>3.925691424101549e-06</v>
      </c>
      <c r="AG77" t="n">
        <v>8</v>
      </c>
      <c r="AH77" t="n">
        <v>211443.231847752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5.3725</v>
      </c>
      <c r="E78" t="n">
        <v>18.61</v>
      </c>
      <c r="F78" t="n">
        <v>15.56</v>
      </c>
      <c r="G78" t="n">
        <v>103.72</v>
      </c>
      <c r="H78" t="n">
        <v>1.39</v>
      </c>
      <c r="I78" t="n">
        <v>9</v>
      </c>
      <c r="J78" t="n">
        <v>256.03</v>
      </c>
      <c r="K78" t="n">
        <v>56.94</v>
      </c>
      <c r="L78" t="n">
        <v>20</v>
      </c>
      <c r="M78" t="n">
        <v>7</v>
      </c>
      <c r="N78" t="n">
        <v>64.09</v>
      </c>
      <c r="O78" t="n">
        <v>31811.04</v>
      </c>
      <c r="P78" t="n">
        <v>217.24</v>
      </c>
      <c r="Q78" t="n">
        <v>467.07</v>
      </c>
      <c r="R78" t="n">
        <v>57.22</v>
      </c>
      <c r="S78" t="n">
        <v>39.61</v>
      </c>
      <c r="T78" t="n">
        <v>3858.16</v>
      </c>
      <c r="U78" t="n">
        <v>0.6899999999999999</v>
      </c>
      <c r="V78" t="n">
        <v>0.75</v>
      </c>
      <c r="W78" t="n">
        <v>2.62</v>
      </c>
      <c r="X78" t="n">
        <v>0.22</v>
      </c>
      <c r="Y78" t="n">
        <v>1</v>
      </c>
      <c r="Z78" t="n">
        <v>10</v>
      </c>
      <c r="AA78" t="n">
        <v>170.9516075889566</v>
      </c>
      <c r="AB78" t="n">
        <v>233.9035313557539</v>
      </c>
      <c r="AC78" t="n">
        <v>211.5801066088964</v>
      </c>
      <c r="AD78" t="n">
        <v>170951.6075889566</v>
      </c>
      <c r="AE78" t="n">
        <v>233903.5313557539</v>
      </c>
      <c r="AF78" t="n">
        <v>3.926422261190648e-06</v>
      </c>
      <c r="AG78" t="n">
        <v>8</v>
      </c>
      <c r="AH78" t="n">
        <v>211580.1066088964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5.3731</v>
      </c>
      <c r="E79" t="n">
        <v>18.61</v>
      </c>
      <c r="F79" t="n">
        <v>15.56</v>
      </c>
      <c r="G79" t="n">
        <v>103.7</v>
      </c>
      <c r="H79" t="n">
        <v>1.4</v>
      </c>
      <c r="I79" t="n">
        <v>9</v>
      </c>
      <c r="J79" t="n">
        <v>256.49</v>
      </c>
      <c r="K79" t="n">
        <v>56.94</v>
      </c>
      <c r="L79" t="n">
        <v>20.25</v>
      </c>
      <c r="M79" t="n">
        <v>7</v>
      </c>
      <c r="N79" t="n">
        <v>64.29000000000001</v>
      </c>
      <c r="O79" t="n">
        <v>31867.44</v>
      </c>
      <c r="P79" t="n">
        <v>217.26</v>
      </c>
      <c r="Q79" t="n">
        <v>467.07</v>
      </c>
      <c r="R79" t="n">
        <v>57.13</v>
      </c>
      <c r="S79" t="n">
        <v>39.61</v>
      </c>
      <c r="T79" t="n">
        <v>3809</v>
      </c>
      <c r="U79" t="n">
        <v>0.6899999999999999</v>
      </c>
      <c r="V79" t="n">
        <v>0.75</v>
      </c>
      <c r="W79" t="n">
        <v>2.62</v>
      </c>
      <c r="X79" t="n">
        <v>0.22</v>
      </c>
      <c r="Y79" t="n">
        <v>1</v>
      </c>
      <c r="Z79" t="n">
        <v>10</v>
      </c>
      <c r="AA79" t="n">
        <v>170.9486211380761</v>
      </c>
      <c r="AB79" t="n">
        <v>233.8994451619062</v>
      </c>
      <c r="AC79" t="n">
        <v>211.5764103956546</v>
      </c>
      <c r="AD79" t="n">
        <v>170948.6211380761</v>
      </c>
      <c r="AE79" t="n">
        <v>233899.4451619062</v>
      </c>
      <c r="AF79" t="n">
        <v>3.926860763444109e-06</v>
      </c>
      <c r="AG79" t="n">
        <v>8</v>
      </c>
      <c r="AH79" t="n">
        <v>211576.4103956546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5.3715</v>
      </c>
      <c r="E80" t="n">
        <v>18.62</v>
      </c>
      <c r="F80" t="n">
        <v>15.56</v>
      </c>
      <c r="G80" t="n">
        <v>103.74</v>
      </c>
      <c r="H80" t="n">
        <v>1.42</v>
      </c>
      <c r="I80" t="n">
        <v>9</v>
      </c>
      <c r="J80" t="n">
        <v>256.94</v>
      </c>
      <c r="K80" t="n">
        <v>56.94</v>
      </c>
      <c r="L80" t="n">
        <v>20.5</v>
      </c>
      <c r="M80" t="n">
        <v>7</v>
      </c>
      <c r="N80" t="n">
        <v>64.5</v>
      </c>
      <c r="O80" t="n">
        <v>31924.04</v>
      </c>
      <c r="P80" t="n">
        <v>217.51</v>
      </c>
      <c r="Q80" t="n">
        <v>467.07</v>
      </c>
      <c r="R80" t="n">
        <v>57.39</v>
      </c>
      <c r="S80" t="n">
        <v>39.61</v>
      </c>
      <c r="T80" t="n">
        <v>3938.84</v>
      </c>
      <c r="U80" t="n">
        <v>0.6899999999999999</v>
      </c>
      <c r="V80" t="n">
        <v>0.75</v>
      </c>
      <c r="W80" t="n">
        <v>2.62</v>
      </c>
      <c r="X80" t="n">
        <v>0.23</v>
      </c>
      <c r="Y80" t="n">
        <v>1</v>
      </c>
      <c r="Z80" t="n">
        <v>10</v>
      </c>
      <c r="AA80" t="n">
        <v>171.0931696855425</v>
      </c>
      <c r="AB80" t="n">
        <v>234.0972228615816</v>
      </c>
      <c r="AC80" t="n">
        <v>211.7553124692557</v>
      </c>
      <c r="AD80" t="n">
        <v>171093.1696855425</v>
      </c>
      <c r="AE80" t="n">
        <v>234097.2228615816</v>
      </c>
      <c r="AF80" t="n">
        <v>3.925691424101549e-06</v>
      </c>
      <c r="AG80" t="n">
        <v>8</v>
      </c>
      <c r="AH80" t="n">
        <v>211755.3124692557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5.3696</v>
      </c>
      <c r="E81" t="n">
        <v>18.62</v>
      </c>
      <c r="F81" t="n">
        <v>15.57</v>
      </c>
      <c r="G81" t="n">
        <v>103.78</v>
      </c>
      <c r="H81" t="n">
        <v>1.43</v>
      </c>
      <c r="I81" t="n">
        <v>9</v>
      </c>
      <c r="J81" t="n">
        <v>257.4</v>
      </c>
      <c r="K81" t="n">
        <v>56.94</v>
      </c>
      <c r="L81" t="n">
        <v>20.75</v>
      </c>
      <c r="M81" t="n">
        <v>7</v>
      </c>
      <c r="N81" t="n">
        <v>64.70999999999999</v>
      </c>
      <c r="O81" t="n">
        <v>31980.59</v>
      </c>
      <c r="P81" t="n">
        <v>217.29</v>
      </c>
      <c r="Q81" t="n">
        <v>467.08</v>
      </c>
      <c r="R81" t="n">
        <v>57.62</v>
      </c>
      <c r="S81" t="n">
        <v>39.61</v>
      </c>
      <c r="T81" t="n">
        <v>4057.26</v>
      </c>
      <c r="U81" t="n">
        <v>0.6899999999999999</v>
      </c>
      <c r="V81" t="n">
        <v>0.75</v>
      </c>
      <c r="W81" t="n">
        <v>2.62</v>
      </c>
      <c r="X81" t="n">
        <v>0.23</v>
      </c>
      <c r="Y81" t="n">
        <v>1</v>
      </c>
      <c r="Z81" t="n">
        <v>10</v>
      </c>
      <c r="AA81" t="n">
        <v>171.038266495843</v>
      </c>
      <c r="AB81" t="n">
        <v>234.022101895277</v>
      </c>
      <c r="AC81" t="n">
        <v>211.6873609425422</v>
      </c>
      <c r="AD81" t="n">
        <v>171038.266495843</v>
      </c>
      <c r="AE81" t="n">
        <v>234022.101895277</v>
      </c>
      <c r="AF81" t="n">
        <v>3.924302833632258e-06</v>
      </c>
      <c r="AG81" t="n">
        <v>8</v>
      </c>
      <c r="AH81" t="n">
        <v>211687.3609425422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5.3715</v>
      </c>
      <c r="E82" t="n">
        <v>18.62</v>
      </c>
      <c r="F82" t="n">
        <v>15.56</v>
      </c>
      <c r="G82" t="n">
        <v>103.74</v>
      </c>
      <c r="H82" t="n">
        <v>1.45</v>
      </c>
      <c r="I82" t="n">
        <v>9</v>
      </c>
      <c r="J82" t="n">
        <v>257.86</v>
      </c>
      <c r="K82" t="n">
        <v>56.94</v>
      </c>
      <c r="L82" t="n">
        <v>21</v>
      </c>
      <c r="M82" t="n">
        <v>7</v>
      </c>
      <c r="N82" t="n">
        <v>64.92</v>
      </c>
      <c r="O82" t="n">
        <v>32037.22</v>
      </c>
      <c r="P82" t="n">
        <v>216.44</v>
      </c>
      <c r="Q82" t="n">
        <v>467.07</v>
      </c>
      <c r="R82" t="n">
        <v>57.41</v>
      </c>
      <c r="S82" t="n">
        <v>39.61</v>
      </c>
      <c r="T82" t="n">
        <v>3949.12</v>
      </c>
      <c r="U82" t="n">
        <v>0.6899999999999999</v>
      </c>
      <c r="V82" t="n">
        <v>0.75</v>
      </c>
      <c r="W82" t="n">
        <v>2.62</v>
      </c>
      <c r="X82" t="n">
        <v>0.23</v>
      </c>
      <c r="Y82" t="n">
        <v>1</v>
      </c>
      <c r="Z82" t="n">
        <v>10</v>
      </c>
      <c r="AA82" t="n">
        <v>170.6113762145158</v>
      </c>
      <c r="AB82" t="n">
        <v>233.4380117792953</v>
      </c>
      <c r="AC82" t="n">
        <v>211.159015567454</v>
      </c>
      <c r="AD82" t="n">
        <v>170611.3762145158</v>
      </c>
      <c r="AE82" t="n">
        <v>233438.0117792953</v>
      </c>
      <c r="AF82" t="n">
        <v>3.925691424101549e-06</v>
      </c>
      <c r="AG82" t="n">
        <v>8</v>
      </c>
      <c r="AH82" t="n">
        <v>211159.015567454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5.3694</v>
      </c>
      <c r="E83" t="n">
        <v>18.62</v>
      </c>
      <c r="F83" t="n">
        <v>15.57</v>
      </c>
      <c r="G83" t="n">
        <v>103.79</v>
      </c>
      <c r="H83" t="n">
        <v>1.46</v>
      </c>
      <c r="I83" t="n">
        <v>9</v>
      </c>
      <c r="J83" t="n">
        <v>258.32</v>
      </c>
      <c r="K83" t="n">
        <v>56.94</v>
      </c>
      <c r="L83" t="n">
        <v>21.25</v>
      </c>
      <c r="M83" t="n">
        <v>7</v>
      </c>
      <c r="N83" t="n">
        <v>65.13</v>
      </c>
      <c r="O83" t="n">
        <v>32093.94</v>
      </c>
      <c r="P83" t="n">
        <v>216.04</v>
      </c>
      <c r="Q83" t="n">
        <v>467.07</v>
      </c>
      <c r="R83" t="n">
        <v>57.67</v>
      </c>
      <c r="S83" t="n">
        <v>39.61</v>
      </c>
      <c r="T83" t="n">
        <v>4078.8</v>
      </c>
      <c r="U83" t="n">
        <v>0.6899999999999999</v>
      </c>
      <c r="V83" t="n">
        <v>0.75</v>
      </c>
      <c r="W83" t="n">
        <v>2.62</v>
      </c>
      <c r="X83" t="n">
        <v>0.24</v>
      </c>
      <c r="Y83" t="n">
        <v>1</v>
      </c>
      <c r="Z83" t="n">
        <v>10</v>
      </c>
      <c r="AA83" t="n">
        <v>170.47920592512</v>
      </c>
      <c r="AB83" t="n">
        <v>233.2571705584024</v>
      </c>
      <c r="AC83" t="n">
        <v>210.9954335788708</v>
      </c>
      <c r="AD83" t="n">
        <v>170479.20592512</v>
      </c>
      <c r="AE83" t="n">
        <v>233257.1705584024</v>
      </c>
      <c r="AF83" t="n">
        <v>3.924156666214438e-06</v>
      </c>
      <c r="AG83" t="n">
        <v>8</v>
      </c>
      <c r="AH83" t="n">
        <v>210995.4335788708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5.3663</v>
      </c>
      <c r="E84" t="n">
        <v>18.63</v>
      </c>
      <c r="F84" t="n">
        <v>15.58</v>
      </c>
      <c r="G84" t="n">
        <v>103.86</v>
      </c>
      <c r="H84" t="n">
        <v>1.48</v>
      </c>
      <c r="I84" t="n">
        <v>9</v>
      </c>
      <c r="J84" t="n">
        <v>258.78</v>
      </c>
      <c r="K84" t="n">
        <v>56.94</v>
      </c>
      <c r="L84" t="n">
        <v>21.5</v>
      </c>
      <c r="M84" t="n">
        <v>7</v>
      </c>
      <c r="N84" t="n">
        <v>65.34</v>
      </c>
      <c r="O84" t="n">
        <v>32150.72</v>
      </c>
      <c r="P84" t="n">
        <v>216.01</v>
      </c>
      <c r="Q84" t="n">
        <v>467.07</v>
      </c>
      <c r="R84" t="n">
        <v>57.88</v>
      </c>
      <c r="S84" t="n">
        <v>39.61</v>
      </c>
      <c r="T84" t="n">
        <v>4185.88</v>
      </c>
      <c r="U84" t="n">
        <v>0.68</v>
      </c>
      <c r="V84" t="n">
        <v>0.75</v>
      </c>
      <c r="W84" t="n">
        <v>2.63</v>
      </c>
      <c r="X84" t="n">
        <v>0.25</v>
      </c>
      <c r="Y84" t="n">
        <v>1</v>
      </c>
      <c r="Z84" t="n">
        <v>10</v>
      </c>
      <c r="AA84" t="n">
        <v>170.5335898611385</v>
      </c>
      <c r="AB84" t="n">
        <v>233.3315810589129</v>
      </c>
      <c r="AC84" t="n">
        <v>211.0627424456484</v>
      </c>
      <c r="AD84" t="n">
        <v>170533.5898611385</v>
      </c>
      <c r="AE84" t="n">
        <v>233331.5810589129</v>
      </c>
      <c r="AF84" t="n">
        <v>3.921891071238228e-06</v>
      </c>
      <c r="AG84" t="n">
        <v>8</v>
      </c>
      <c r="AH84" t="n">
        <v>211062.7424456484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5.3699</v>
      </c>
      <c r="E85" t="n">
        <v>18.62</v>
      </c>
      <c r="F85" t="n">
        <v>15.57</v>
      </c>
      <c r="G85" t="n">
        <v>103.78</v>
      </c>
      <c r="H85" t="n">
        <v>1.49</v>
      </c>
      <c r="I85" t="n">
        <v>9</v>
      </c>
      <c r="J85" t="n">
        <v>259.24</v>
      </c>
      <c r="K85" t="n">
        <v>56.94</v>
      </c>
      <c r="L85" t="n">
        <v>21.75</v>
      </c>
      <c r="M85" t="n">
        <v>7</v>
      </c>
      <c r="N85" t="n">
        <v>65.55</v>
      </c>
      <c r="O85" t="n">
        <v>32207.59</v>
      </c>
      <c r="P85" t="n">
        <v>215.2</v>
      </c>
      <c r="Q85" t="n">
        <v>467.07</v>
      </c>
      <c r="R85" t="n">
        <v>57.6</v>
      </c>
      <c r="S85" t="n">
        <v>39.61</v>
      </c>
      <c r="T85" t="n">
        <v>4046.04</v>
      </c>
      <c r="U85" t="n">
        <v>0.6899999999999999</v>
      </c>
      <c r="V85" t="n">
        <v>0.75</v>
      </c>
      <c r="W85" t="n">
        <v>2.62</v>
      </c>
      <c r="X85" t="n">
        <v>0.23</v>
      </c>
      <c r="Y85" t="n">
        <v>1</v>
      </c>
      <c r="Z85" t="n">
        <v>10</v>
      </c>
      <c r="AA85" t="n">
        <v>170.0909098269206</v>
      </c>
      <c r="AB85" t="n">
        <v>232.7258867064314</v>
      </c>
      <c r="AC85" t="n">
        <v>210.5148547120702</v>
      </c>
      <c r="AD85" t="n">
        <v>170090.9098269206</v>
      </c>
      <c r="AE85" t="n">
        <v>232725.8867064314</v>
      </c>
      <c r="AF85" t="n">
        <v>3.924522084758988e-06</v>
      </c>
      <c r="AG85" t="n">
        <v>8</v>
      </c>
      <c r="AH85" t="n">
        <v>210514.8547120703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5.3952</v>
      </c>
      <c r="E86" t="n">
        <v>18.54</v>
      </c>
      <c r="F86" t="n">
        <v>15.52</v>
      </c>
      <c r="G86" t="n">
        <v>116.42</v>
      </c>
      <c r="H86" t="n">
        <v>1.51</v>
      </c>
      <c r="I86" t="n">
        <v>8</v>
      </c>
      <c r="J86" t="n">
        <v>259.71</v>
      </c>
      <c r="K86" t="n">
        <v>56.94</v>
      </c>
      <c r="L86" t="n">
        <v>22</v>
      </c>
      <c r="M86" t="n">
        <v>6</v>
      </c>
      <c r="N86" t="n">
        <v>65.76000000000001</v>
      </c>
      <c r="O86" t="n">
        <v>32264.54</v>
      </c>
      <c r="P86" t="n">
        <v>213.85</v>
      </c>
      <c r="Q86" t="n">
        <v>467.07</v>
      </c>
      <c r="R86" t="n">
        <v>56.01</v>
      </c>
      <c r="S86" t="n">
        <v>39.61</v>
      </c>
      <c r="T86" t="n">
        <v>3257.77</v>
      </c>
      <c r="U86" t="n">
        <v>0.71</v>
      </c>
      <c r="V86" t="n">
        <v>0.75</v>
      </c>
      <c r="W86" t="n">
        <v>2.62</v>
      </c>
      <c r="X86" t="n">
        <v>0.19</v>
      </c>
      <c r="Y86" t="n">
        <v>1</v>
      </c>
      <c r="Z86" t="n">
        <v>10</v>
      </c>
      <c r="AA86" t="n">
        <v>168.9556588422173</v>
      </c>
      <c r="AB86" t="n">
        <v>231.1725862254224</v>
      </c>
      <c r="AC86" t="n">
        <v>209.1097990488973</v>
      </c>
      <c r="AD86" t="n">
        <v>168955.6588422173</v>
      </c>
      <c r="AE86" t="n">
        <v>231172.5862254224</v>
      </c>
      <c r="AF86" t="n">
        <v>3.943012263113222e-06</v>
      </c>
      <c r="AG86" t="n">
        <v>8</v>
      </c>
      <c r="AH86" t="n">
        <v>209109.7990488973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5.3929</v>
      </c>
      <c r="E87" t="n">
        <v>18.54</v>
      </c>
      <c r="F87" t="n">
        <v>15.53</v>
      </c>
      <c r="G87" t="n">
        <v>116.48</v>
      </c>
      <c r="H87" t="n">
        <v>1.52</v>
      </c>
      <c r="I87" t="n">
        <v>8</v>
      </c>
      <c r="J87" t="n">
        <v>260.17</v>
      </c>
      <c r="K87" t="n">
        <v>56.94</v>
      </c>
      <c r="L87" t="n">
        <v>22.25</v>
      </c>
      <c r="M87" t="n">
        <v>6</v>
      </c>
      <c r="N87" t="n">
        <v>65.98</v>
      </c>
      <c r="O87" t="n">
        <v>32321.56</v>
      </c>
      <c r="P87" t="n">
        <v>214.1</v>
      </c>
      <c r="Q87" t="n">
        <v>467.07</v>
      </c>
      <c r="R87" t="n">
        <v>56.35</v>
      </c>
      <c r="S87" t="n">
        <v>39.61</v>
      </c>
      <c r="T87" t="n">
        <v>3427.69</v>
      </c>
      <c r="U87" t="n">
        <v>0.7</v>
      </c>
      <c r="V87" t="n">
        <v>0.75</v>
      </c>
      <c r="W87" t="n">
        <v>2.62</v>
      </c>
      <c r="X87" t="n">
        <v>0.2</v>
      </c>
      <c r="Y87" t="n">
        <v>1</v>
      </c>
      <c r="Z87" t="n">
        <v>10</v>
      </c>
      <c r="AA87" t="n">
        <v>169.1188443584387</v>
      </c>
      <c r="AB87" t="n">
        <v>231.3958638479533</v>
      </c>
      <c r="AC87" t="n">
        <v>209.311767368506</v>
      </c>
      <c r="AD87" t="n">
        <v>169118.8443584387</v>
      </c>
      <c r="AE87" t="n">
        <v>231395.8638479533</v>
      </c>
      <c r="AF87" t="n">
        <v>3.941331337808293e-06</v>
      </c>
      <c r="AG87" t="n">
        <v>8</v>
      </c>
      <c r="AH87" t="n">
        <v>209311.767368506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5.395</v>
      </c>
      <c r="E88" t="n">
        <v>18.54</v>
      </c>
      <c r="F88" t="n">
        <v>15.52</v>
      </c>
      <c r="G88" t="n">
        <v>116.43</v>
      </c>
      <c r="H88" t="n">
        <v>1.54</v>
      </c>
      <c r="I88" t="n">
        <v>8</v>
      </c>
      <c r="J88" t="n">
        <v>260.63</v>
      </c>
      <c r="K88" t="n">
        <v>56.94</v>
      </c>
      <c r="L88" t="n">
        <v>22.5</v>
      </c>
      <c r="M88" t="n">
        <v>6</v>
      </c>
      <c r="N88" t="n">
        <v>66.19</v>
      </c>
      <c r="O88" t="n">
        <v>32378.67</v>
      </c>
      <c r="P88" t="n">
        <v>213.75</v>
      </c>
      <c r="Q88" t="n">
        <v>467.07</v>
      </c>
      <c r="R88" t="n">
        <v>56.11</v>
      </c>
      <c r="S88" t="n">
        <v>39.61</v>
      </c>
      <c r="T88" t="n">
        <v>3306.87</v>
      </c>
      <c r="U88" t="n">
        <v>0.71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168.9147337522836</v>
      </c>
      <c r="AB88" t="n">
        <v>231.1165907118876</v>
      </c>
      <c r="AC88" t="n">
        <v>209.0591476685841</v>
      </c>
      <c r="AD88" t="n">
        <v>168914.7337522836</v>
      </c>
      <c r="AE88" t="n">
        <v>231116.5907118876</v>
      </c>
      <c r="AF88" t="n">
        <v>3.942866095695402e-06</v>
      </c>
      <c r="AG88" t="n">
        <v>8</v>
      </c>
      <c r="AH88" t="n">
        <v>209059.1476685841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5.392</v>
      </c>
      <c r="E89" t="n">
        <v>18.55</v>
      </c>
      <c r="F89" t="n">
        <v>15.53</v>
      </c>
      <c r="G89" t="n">
        <v>116.51</v>
      </c>
      <c r="H89" t="n">
        <v>1.55</v>
      </c>
      <c r="I89" t="n">
        <v>8</v>
      </c>
      <c r="J89" t="n">
        <v>261.09</v>
      </c>
      <c r="K89" t="n">
        <v>56.94</v>
      </c>
      <c r="L89" t="n">
        <v>22.75</v>
      </c>
      <c r="M89" t="n">
        <v>6</v>
      </c>
      <c r="N89" t="n">
        <v>66.40000000000001</v>
      </c>
      <c r="O89" t="n">
        <v>32435.86</v>
      </c>
      <c r="P89" t="n">
        <v>214.13</v>
      </c>
      <c r="Q89" t="n">
        <v>467.07</v>
      </c>
      <c r="R89" t="n">
        <v>56.49</v>
      </c>
      <c r="S89" t="n">
        <v>39.61</v>
      </c>
      <c r="T89" t="n">
        <v>3498.11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169.1499161605623</v>
      </c>
      <c r="AB89" t="n">
        <v>231.43837765841</v>
      </c>
      <c r="AC89" t="n">
        <v>209.3502237205613</v>
      </c>
      <c r="AD89" t="n">
        <v>169149.9161605623</v>
      </c>
      <c r="AE89" t="n">
        <v>231438.37765841</v>
      </c>
      <c r="AF89" t="n">
        <v>3.940673584428102e-06</v>
      </c>
      <c r="AG89" t="n">
        <v>8</v>
      </c>
      <c r="AH89" t="n">
        <v>209350.2237205613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5.3954</v>
      </c>
      <c r="E90" t="n">
        <v>18.53</v>
      </c>
      <c r="F90" t="n">
        <v>15.52</v>
      </c>
      <c r="G90" t="n">
        <v>116.42</v>
      </c>
      <c r="H90" t="n">
        <v>1.56</v>
      </c>
      <c r="I90" t="n">
        <v>8</v>
      </c>
      <c r="J90" t="n">
        <v>261.56</v>
      </c>
      <c r="K90" t="n">
        <v>56.94</v>
      </c>
      <c r="L90" t="n">
        <v>23</v>
      </c>
      <c r="M90" t="n">
        <v>6</v>
      </c>
      <c r="N90" t="n">
        <v>66.62</v>
      </c>
      <c r="O90" t="n">
        <v>32493.12</v>
      </c>
      <c r="P90" t="n">
        <v>213.98</v>
      </c>
      <c r="Q90" t="n">
        <v>467.09</v>
      </c>
      <c r="R90" t="n">
        <v>56.11</v>
      </c>
      <c r="S90" t="n">
        <v>39.61</v>
      </c>
      <c r="T90" t="n">
        <v>3306.05</v>
      </c>
      <c r="U90" t="n">
        <v>0.71</v>
      </c>
      <c r="V90" t="n">
        <v>0.75</v>
      </c>
      <c r="W90" t="n">
        <v>2.62</v>
      </c>
      <c r="X90" t="n">
        <v>0.19</v>
      </c>
      <c r="Y90" t="n">
        <v>1</v>
      </c>
      <c r="Z90" t="n">
        <v>10</v>
      </c>
      <c r="AA90" t="n">
        <v>169.010029288848</v>
      </c>
      <c r="AB90" t="n">
        <v>231.2469782691574</v>
      </c>
      <c r="AC90" t="n">
        <v>209.1770912203881</v>
      </c>
      <c r="AD90" t="n">
        <v>169010.029288848</v>
      </c>
      <c r="AE90" t="n">
        <v>231246.9782691574</v>
      </c>
      <c r="AF90" t="n">
        <v>3.943158430531043e-06</v>
      </c>
      <c r="AG90" t="n">
        <v>8</v>
      </c>
      <c r="AH90" t="n">
        <v>209177.0912203882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5.3942</v>
      </c>
      <c r="E91" t="n">
        <v>18.54</v>
      </c>
      <c r="F91" t="n">
        <v>15.53</v>
      </c>
      <c r="G91" t="n">
        <v>116.45</v>
      </c>
      <c r="H91" t="n">
        <v>1.58</v>
      </c>
      <c r="I91" t="n">
        <v>8</v>
      </c>
      <c r="J91" t="n">
        <v>262.02</v>
      </c>
      <c r="K91" t="n">
        <v>56.94</v>
      </c>
      <c r="L91" t="n">
        <v>23.25</v>
      </c>
      <c r="M91" t="n">
        <v>6</v>
      </c>
      <c r="N91" t="n">
        <v>66.83</v>
      </c>
      <c r="O91" t="n">
        <v>32550.47</v>
      </c>
      <c r="P91" t="n">
        <v>214.17</v>
      </c>
      <c r="Q91" t="n">
        <v>467.07</v>
      </c>
      <c r="R91" t="n">
        <v>56.2</v>
      </c>
      <c r="S91" t="n">
        <v>39.61</v>
      </c>
      <c r="T91" t="n">
        <v>3349.75</v>
      </c>
      <c r="U91" t="n">
        <v>0.7</v>
      </c>
      <c r="V91" t="n">
        <v>0.75</v>
      </c>
      <c r="W91" t="n">
        <v>2.62</v>
      </c>
      <c r="X91" t="n">
        <v>0.19</v>
      </c>
      <c r="Y91" t="n">
        <v>1</v>
      </c>
      <c r="Z91" t="n">
        <v>10</v>
      </c>
      <c r="AA91" t="n">
        <v>169.1247975051387</v>
      </c>
      <c r="AB91" t="n">
        <v>231.4040092059026</v>
      </c>
      <c r="AC91" t="n">
        <v>209.3191353449247</v>
      </c>
      <c r="AD91" t="n">
        <v>169124.7975051387</v>
      </c>
      <c r="AE91" t="n">
        <v>231404.0092059026</v>
      </c>
      <c r="AF91" t="n">
        <v>3.942281426024122e-06</v>
      </c>
      <c r="AG91" t="n">
        <v>8</v>
      </c>
      <c r="AH91" t="n">
        <v>209319.1353449247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5.3934</v>
      </c>
      <c r="E92" t="n">
        <v>18.54</v>
      </c>
      <c r="F92" t="n">
        <v>15.53</v>
      </c>
      <c r="G92" t="n">
        <v>116.47</v>
      </c>
      <c r="H92" t="n">
        <v>1.59</v>
      </c>
      <c r="I92" t="n">
        <v>8</v>
      </c>
      <c r="J92" t="n">
        <v>262.49</v>
      </c>
      <c r="K92" t="n">
        <v>56.94</v>
      </c>
      <c r="L92" t="n">
        <v>23.5</v>
      </c>
      <c r="M92" t="n">
        <v>6</v>
      </c>
      <c r="N92" t="n">
        <v>67.05</v>
      </c>
      <c r="O92" t="n">
        <v>32607.89</v>
      </c>
      <c r="P92" t="n">
        <v>213.79</v>
      </c>
      <c r="Q92" t="n">
        <v>467.07</v>
      </c>
      <c r="R92" t="n">
        <v>56.38</v>
      </c>
      <c r="S92" t="n">
        <v>39.61</v>
      </c>
      <c r="T92" t="n">
        <v>3442.11</v>
      </c>
      <c r="U92" t="n">
        <v>0.7</v>
      </c>
      <c r="V92" t="n">
        <v>0.75</v>
      </c>
      <c r="W92" t="n">
        <v>2.62</v>
      </c>
      <c r="X92" t="n">
        <v>0.2</v>
      </c>
      <c r="Y92" t="n">
        <v>1</v>
      </c>
      <c r="Z92" t="n">
        <v>10</v>
      </c>
      <c r="AA92" t="n">
        <v>168.9700425889821</v>
      </c>
      <c r="AB92" t="n">
        <v>231.1922667023122</v>
      </c>
      <c r="AC92" t="n">
        <v>209.1276012486945</v>
      </c>
      <c r="AD92" t="n">
        <v>168970.0425889821</v>
      </c>
      <c r="AE92" t="n">
        <v>231192.2667023122</v>
      </c>
      <c r="AF92" t="n">
        <v>3.941696756352842e-06</v>
      </c>
      <c r="AG92" t="n">
        <v>8</v>
      </c>
      <c r="AH92" t="n">
        <v>209127.6012486945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5.393</v>
      </c>
      <c r="E93" t="n">
        <v>18.54</v>
      </c>
      <c r="F93" t="n">
        <v>15.53</v>
      </c>
      <c r="G93" t="n">
        <v>116.48</v>
      </c>
      <c r="H93" t="n">
        <v>1.61</v>
      </c>
      <c r="I93" t="n">
        <v>8</v>
      </c>
      <c r="J93" t="n">
        <v>262.96</v>
      </c>
      <c r="K93" t="n">
        <v>56.94</v>
      </c>
      <c r="L93" t="n">
        <v>23.75</v>
      </c>
      <c r="M93" t="n">
        <v>6</v>
      </c>
      <c r="N93" t="n">
        <v>67.26000000000001</v>
      </c>
      <c r="O93" t="n">
        <v>32665.4</v>
      </c>
      <c r="P93" t="n">
        <v>213.24</v>
      </c>
      <c r="Q93" t="n">
        <v>467.07</v>
      </c>
      <c r="R93" t="n">
        <v>56.47</v>
      </c>
      <c r="S93" t="n">
        <v>39.61</v>
      </c>
      <c r="T93" t="n">
        <v>3486.75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168.7311954065087</v>
      </c>
      <c r="AB93" t="n">
        <v>230.8654654500582</v>
      </c>
      <c r="AC93" t="n">
        <v>208.831989449287</v>
      </c>
      <c r="AD93" t="n">
        <v>168731.1954065087</v>
      </c>
      <c r="AE93" t="n">
        <v>230865.4654500582</v>
      </c>
      <c r="AF93" t="n">
        <v>3.941404421517202e-06</v>
      </c>
      <c r="AG93" t="n">
        <v>8</v>
      </c>
      <c r="AH93" t="n">
        <v>208831.989449287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5.3916</v>
      </c>
      <c r="E94" t="n">
        <v>18.55</v>
      </c>
      <c r="F94" t="n">
        <v>15.54</v>
      </c>
      <c r="G94" t="n">
        <v>116.51</v>
      </c>
      <c r="H94" t="n">
        <v>1.62</v>
      </c>
      <c r="I94" t="n">
        <v>8</v>
      </c>
      <c r="J94" t="n">
        <v>263.42</v>
      </c>
      <c r="K94" t="n">
        <v>56.94</v>
      </c>
      <c r="L94" t="n">
        <v>24</v>
      </c>
      <c r="M94" t="n">
        <v>6</v>
      </c>
      <c r="N94" t="n">
        <v>67.48</v>
      </c>
      <c r="O94" t="n">
        <v>32722.99</v>
      </c>
      <c r="P94" t="n">
        <v>212.38</v>
      </c>
      <c r="Q94" t="n">
        <v>467.07</v>
      </c>
      <c r="R94" t="n">
        <v>56.63</v>
      </c>
      <c r="S94" t="n">
        <v>39.61</v>
      </c>
      <c r="T94" t="n">
        <v>3567.56</v>
      </c>
      <c r="U94" t="n">
        <v>0.7</v>
      </c>
      <c r="V94" t="n">
        <v>0.75</v>
      </c>
      <c r="W94" t="n">
        <v>2.62</v>
      </c>
      <c r="X94" t="n">
        <v>0.2</v>
      </c>
      <c r="Y94" t="n">
        <v>1</v>
      </c>
      <c r="Z94" t="n">
        <v>10</v>
      </c>
      <c r="AA94" t="n">
        <v>168.378831826012</v>
      </c>
      <c r="AB94" t="n">
        <v>230.3833460540388</v>
      </c>
      <c r="AC94" t="n">
        <v>208.3958828517647</v>
      </c>
      <c r="AD94" t="n">
        <v>168378.831826012</v>
      </c>
      <c r="AE94" t="n">
        <v>230383.3460540388</v>
      </c>
      <c r="AF94" t="n">
        <v>3.940381249592462e-06</v>
      </c>
      <c r="AG94" t="n">
        <v>8</v>
      </c>
      <c r="AH94" t="n">
        <v>208395.8828517647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5.392</v>
      </c>
      <c r="E95" t="n">
        <v>18.55</v>
      </c>
      <c r="F95" t="n">
        <v>15.53</v>
      </c>
      <c r="G95" t="n">
        <v>116.51</v>
      </c>
      <c r="H95" t="n">
        <v>1.64</v>
      </c>
      <c r="I95" t="n">
        <v>8</v>
      </c>
      <c r="J95" t="n">
        <v>263.89</v>
      </c>
      <c r="K95" t="n">
        <v>56.94</v>
      </c>
      <c r="L95" t="n">
        <v>24.25</v>
      </c>
      <c r="M95" t="n">
        <v>6</v>
      </c>
      <c r="N95" t="n">
        <v>67.7</v>
      </c>
      <c r="O95" t="n">
        <v>32780.66</v>
      </c>
      <c r="P95" t="n">
        <v>211.96</v>
      </c>
      <c r="Q95" t="n">
        <v>467.07</v>
      </c>
      <c r="R95" t="n">
        <v>56.55</v>
      </c>
      <c r="S95" t="n">
        <v>39.61</v>
      </c>
      <c r="T95" t="n">
        <v>3525.35</v>
      </c>
      <c r="U95" t="n">
        <v>0.7</v>
      </c>
      <c r="V95" t="n">
        <v>0.75</v>
      </c>
      <c r="W95" t="n">
        <v>2.62</v>
      </c>
      <c r="X95" t="n">
        <v>0.2</v>
      </c>
      <c r="Y95" t="n">
        <v>1</v>
      </c>
      <c r="Z95" t="n">
        <v>10</v>
      </c>
      <c r="AA95" t="n">
        <v>168.1765358366009</v>
      </c>
      <c r="AB95" t="n">
        <v>230.1065557566575</v>
      </c>
      <c r="AC95" t="n">
        <v>208.1455090318879</v>
      </c>
      <c r="AD95" t="n">
        <v>168176.5358366009</v>
      </c>
      <c r="AE95" t="n">
        <v>230106.5557566575</v>
      </c>
      <c r="AF95" t="n">
        <v>3.940673584428102e-06</v>
      </c>
      <c r="AG95" t="n">
        <v>8</v>
      </c>
      <c r="AH95" t="n">
        <v>208145.5090318879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5.3929</v>
      </c>
      <c r="E96" t="n">
        <v>18.54</v>
      </c>
      <c r="F96" t="n">
        <v>15.53</v>
      </c>
      <c r="G96" t="n">
        <v>116.48</v>
      </c>
      <c r="H96" t="n">
        <v>1.65</v>
      </c>
      <c r="I96" t="n">
        <v>8</v>
      </c>
      <c r="J96" t="n">
        <v>264.36</v>
      </c>
      <c r="K96" t="n">
        <v>56.94</v>
      </c>
      <c r="L96" t="n">
        <v>24.5</v>
      </c>
      <c r="M96" t="n">
        <v>6</v>
      </c>
      <c r="N96" t="n">
        <v>67.92</v>
      </c>
      <c r="O96" t="n">
        <v>32838.42</v>
      </c>
      <c r="P96" t="n">
        <v>212.04</v>
      </c>
      <c r="Q96" t="n">
        <v>467.07</v>
      </c>
      <c r="R96" t="n">
        <v>56.37</v>
      </c>
      <c r="S96" t="n">
        <v>39.61</v>
      </c>
      <c r="T96" t="n">
        <v>3434.97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168.1949601033844</v>
      </c>
      <c r="AB96" t="n">
        <v>230.131764651292</v>
      </c>
      <c r="AC96" t="n">
        <v>208.1683120249993</v>
      </c>
      <c r="AD96" t="n">
        <v>168194.9601033844</v>
      </c>
      <c r="AE96" t="n">
        <v>230131.764651292</v>
      </c>
      <c r="AF96" t="n">
        <v>3.941331337808293e-06</v>
      </c>
      <c r="AG96" t="n">
        <v>8</v>
      </c>
      <c r="AH96" t="n">
        <v>208168.3120249993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5.3917</v>
      </c>
      <c r="E97" t="n">
        <v>18.55</v>
      </c>
      <c r="F97" t="n">
        <v>15.54</v>
      </c>
      <c r="G97" t="n">
        <v>116.51</v>
      </c>
      <c r="H97" t="n">
        <v>1.66</v>
      </c>
      <c r="I97" t="n">
        <v>8</v>
      </c>
      <c r="J97" t="n">
        <v>264.83</v>
      </c>
      <c r="K97" t="n">
        <v>56.94</v>
      </c>
      <c r="L97" t="n">
        <v>24.75</v>
      </c>
      <c r="M97" t="n">
        <v>6</v>
      </c>
      <c r="N97" t="n">
        <v>68.13</v>
      </c>
      <c r="O97" t="n">
        <v>32896.26</v>
      </c>
      <c r="P97" t="n">
        <v>211.19</v>
      </c>
      <c r="Q97" t="n">
        <v>467.07</v>
      </c>
      <c r="R97" t="n">
        <v>56.55</v>
      </c>
      <c r="S97" t="n">
        <v>39.61</v>
      </c>
      <c r="T97" t="n">
        <v>3524.66</v>
      </c>
      <c r="U97" t="n">
        <v>0.7</v>
      </c>
      <c r="V97" t="n">
        <v>0.75</v>
      </c>
      <c r="W97" t="n">
        <v>2.62</v>
      </c>
      <c r="X97" t="n">
        <v>0.2</v>
      </c>
      <c r="Y97" t="n">
        <v>1</v>
      </c>
      <c r="Z97" t="n">
        <v>10</v>
      </c>
      <c r="AA97" t="n">
        <v>167.8430693170335</v>
      </c>
      <c r="AB97" t="n">
        <v>229.650292153081</v>
      </c>
      <c r="AC97" t="n">
        <v>207.7327905862666</v>
      </c>
      <c r="AD97" t="n">
        <v>167843.0693170335</v>
      </c>
      <c r="AE97" t="n">
        <v>229650.292153081</v>
      </c>
      <c r="AF97" t="n">
        <v>3.940454333301372e-06</v>
      </c>
      <c r="AG97" t="n">
        <v>8</v>
      </c>
      <c r="AH97" t="n">
        <v>207732.7905862666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5.4104</v>
      </c>
      <c r="E98" t="n">
        <v>18.48</v>
      </c>
      <c r="F98" t="n">
        <v>15.52</v>
      </c>
      <c r="G98" t="n">
        <v>132.99</v>
      </c>
      <c r="H98" t="n">
        <v>1.68</v>
      </c>
      <c r="I98" t="n">
        <v>7</v>
      </c>
      <c r="J98" t="n">
        <v>265.3</v>
      </c>
      <c r="K98" t="n">
        <v>56.94</v>
      </c>
      <c r="L98" t="n">
        <v>25</v>
      </c>
      <c r="M98" t="n">
        <v>5</v>
      </c>
      <c r="N98" t="n">
        <v>68.34999999999999</v>
      </c>
      <c r="O98" t="n">
        <v>32954.18</v>
      </c>
      <c r="P98" t="n">
        <v>209.64</v>
      </c>
      <c r="Q98" t="n">
        <v>467.07</v>
      </c>
      <c r="R98" t="n">
        <v>55.84</v>
      </c>
      <c r="S98" t="n">
        <v>39.61</v>
      </c>
      <c r="T98" t="n">
        <v>3173.78</v>
      </c>
      <c r="U98" t="n">
        <v>0.71</v>
      </c>
      <c r="V98" t="n">
        <v>0.75</v>
      </c>
      <c r="W98" t="n">
        <v>2.62</v>
      </c>
      <c r="X98" t="n">
        <v>0.18</v>
      </c>
      <c r="Y98" t="n">
        <v>1</v>
      </c>
      <c r="Z98" t="n">
        <v>10</v>
      </c>
      <c r="AA98" t="n">
        <v>166.7776072228745</v>
      </c>
      <c r="AB98" t="n">
        <v>228.1924799109834</v>
      </c>
      <c r="AC98" t="n">
        <v>206.4141098985019</v>
      </c>
      <c r="AD98" t="n">
        <v>166777.6072228745</v>
      </c>
      <c r="AE98" t="n">
        <v>228192.4799109834</v>
      </c>
      <c r="AF98" t="n">
        <v>3.954120986867545e-06</v>
      </c>
      <c r="AG98" t="n">
        <v>8</v>
      </c>
      <c r="AH98" t="n">
        <v>206414.1098985019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5.4098</v>
      </c>
      <c r="E99" t="n">
        <v>18.48</v>
      </c>
      <c r="F99" t="n">
        <v>15.52</v>
      </c>
      <c r="G99" t="n">
        <v>133</v>
      </c>
      <c r="H99" t="n">
        <v>1.69</v>
      </c>
      <c r="I99" t="n">
        <v>7</v>
      </c>
      <c r="J99" t="n">
        <v>265.77</v>
      </c>
      <c r="K99" t="n">
        <v>56.94</v>
      </c>
      <c r="L99" t="n">
        <v>25.25</v>
      </c>
      <c r="M99" t="n">
        <v>5</v>
      </c>
      <c r="N99" t="n">
        <v>68.56999999999999</v>
      </c>
      <c r="O99" t="n">
        <v>33012.18</v>
      </c>
      <c r="P99" t="n">
        <v>210.08</v>
      </c>
      <c r="Q99" t="n">
        <v>467.07</v>
      </c>
      <c r="R99" t="n">
        <v>55.92</v>
      </c>
      <c r="S99" t="n">
        <v>39.61</v>
      </c>
      <c r="T99" t="n">
        <v>3215.08</v>
      </c>
      <c r="U99" t="n">
        <v>0.71</v>
      </c>
      <c r="V99" t="n">
        <v>0.75</v>
      </c>
      <c r="W99" t="n">
        <v>2.62</v>
      </c>
      <c r="X99" t="n">
        <v>0.18</v>
      </c>
      <c r="Y99" t="n">
        <v>1</v>
      </c>
      <c r="Z99" t="n">
        <v>10</v>
      </c>
      <c r="AA99" t="n">
        <v>166.9857702409007</v>
      </c>
      <c r="AB99" t="n">
        <v>228.4772977357508</v>
      </c>
      <c r="AC99" t="n">
        <v>206.671745109818</v>
      </c>
      <c r="AD99" t="n">
        <v>166985.7702409007</v>
      </c>
      <c r="AE99" t="n">
        <v>228477.2977357508</v>
      </c>
      <c r="AF99" t="n">
        <v>3.953682484614085e-06</v>
      </c>
      <c r="AG99" t="n">
        <v>8</v>
      </c>
      <c r="AH99" t="n">
        <v>206671.745109818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5.4101</v>
      </c>
      <c r="E100" t="n">
        <v>18.48</v>
      </c>
      <c r="F100" t="n">
        <v>15.52</v>
      </c>
      <c r="G100" t="n">
        <v>132.99</v>
      </c>
      <c r="H100" t="n">
        <v>1.7</v>
      </c>
      <c r="I100" t="n">
        <v>7</v>
      </c>
      <c r="J100" t="n">
        <v>266.24</v>
      </c>
      <c r="K100" t="n">
        <v>56.94</v>
      </c>
      <c r="L100" t="n">
        <v>25.5</v>
      </c>
      <c r="M100" t="n">
        <v>5</v>
      </c>
      <c r="N100" t="n">
        <v>68.8</v>
      </c>
      <c r="O100" t="n">
        <v>33070.26</v>
      </c>
      <c r="P100" t="n">
        <v>210.51</v>
      </c>
      <c r="Q100" t="n">
        <v>467.07</v>
      </c>
      <c r="R100" t="n">
        <v>56.03</v>
      </c>
      <c r="S100" t="n">
        <v>39.61</v>
      </c>
      <c r="T100" t="n">
        <v>3270.69</v>
      </c>
      <c r="U100" t="n">
        <v>0.71</v>
      </c>
      <c r="V100" t="n">
        <v>0.75</v>
      </c>
      <c r="W100" t="n">
        <v>2.62</v>
      </c>
      <c r="X100" t="n">
        <v>0.18</v>
      </c>
      <c r="Y100" t="n">
        <v>1</v>
      </c>
      <c r="Z100" t="n">
        <v>10</v>
      </c>
      <c r="AA100" t="n">
        <v>167.1722730351972</v>
      </c>
      <c r="AB100" t="n">
        <v>228.7324790868298</v>
      </c>
      <c r="AC100" t="n">
        <v>206.9025723108993</v>
      </c>
      <c r="AD100" t="n">
        <v>167172.2730351972</v>
      </c>
      <c r="AE100" t="n">
        <v>228732.4790868298</v>
      </c>
      <c r="AF100" t="n">
        <v>3.953901735740815e-06</v>
      </c>
      <c r="AG100" t="n">
        <v>8</v>
      </c>
      <c r="AH100" t="n">
        <v>206902.5723108993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5.4121</v>
      </c>
      <c r="E101" t="n">
        <v>18.48</v>
      </c>
      <c r="F101" t="n">
        <v>15.51</v>
      </c>
      <c r="G101" t="n">
        <v>132.94</v>
      </c>
      <c r="H101" t="n">
        <v>1.72</v>
      </c>
      <c r="I101" t="n">
        <v>7</v>
      </c>
      <c r="J101" t="n">
        <v>266.71</v>
      </c>
      <c r="K101" t="n">
        <v>56.94</v>
      </c>
      <c r="L101" t="n">
        <v>25.75</v>
      </c>
      <c r="M101" t="n">
        <v>5</v>
      </c>
      <c r="N101" t="n">
        <v>69.02</v>
      </c>
      <c r="O101" t="n">
        <v>33128.44</v>
      </c>
      <c r="P101" t="n">
        <v>210.96</v>
      </c>
      <c r="Q101" t="n">
        <v>467.09</v>
      </c>
      <c r="R101" t="n">
        <v>55.82</v>
      </c>
      <c r="S101" t="n">
        <v>39.61</v>
      </c>
      <c r="T101" t="n">
        <v>3167.27</v>
      </c>
      <c r="U101" t="n">
        <v>0.71</v>
      </c>
      <c r="V101" t="n">
        <v>0.75</v>
      </c>
      <c r="W101" t="n">
        <v>2.62</v>
      </c>
      <c r="X101" t="n">
        <v>0.18</v>
      </c>
      <c r="Y101" t="n">
        <v>1</v>
      </c>
      <c r="Z101" t="n">
        <v>10</v>
      </c>
      <c r="AA101" t="n">
        <v>167.3289937766986</v>
      </c>
      <c r="AB101" t="n">
        <v>228.946911319383</v>
      </c>
      <c r="AC101" t="n">
        <v>207.0965394321352</v>
      </c>
      <c r="AD101" t="n">
        <v>167328.9937766986</v>
      </c>
      <c r="AE101" t="n">
        <v>228946.911319383</v>
      </c>
      <c r="AF101" t="n">
        <v>3.955363409919015e-06</v>
      </c>
      <c r="AG101" t="n">
        <v>8</v>
      </c>
      <c r="AH101" t="n">
        <v>207096.5394321352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5.4123</v>
      </c>
      <c r="E102" t="n">
        <v>18.48</v>
      </c>
      <c r="F102" t="n">
        <v>15.51</v>
      </c>
      <c r="G102" t="n">
        <v>132.93</v>
      </c>
      <c r="H102" t="n">
        <v>1.73</v>
      </c>
      <c r="I102" t="n">
        <v>7</v>
      </c>
      <c r="J102" t="n">
        <v>267.18</v>
      </c>
      <c r="K102" t="n">
        <v>56.94</v>
      </c>
      <c r="L102" t="n">
        <v>26</v>
      </c>
      <c r="M102" t="n">
        <v>5</v>
      </c>
      <c r="N102" t="n">
        <v>69.23999999999999</v>
      </c>
      <c r="O102" t="n">
        <v>33186.69</v>
      </c>
      <c r="P102" t="n">
        <v>210.76</v>
      </c>
      <c r="Q102" t="n">
        <v>467.07</v>
      </c>
      <c r="R102" t="n">
        <v>55.68</v>
      </c>
      <c r="S102" t="n">
        <v>39.61</v>
      </c>
      <c r="T102" t="n">
        <v>3097.09</v>
      </c>
      <c r="U102" t="n">
        <v>0.71</v>
      </c>
      <c r="V102" t="n">
        <v>0.75</v>
      </c>
      <c r="W102" t="n">
        <v>2.62</v>
      </c>
      <c r="X102" t="n">
        <v>0.18</v>
      </c>
      <c r="Y102" t="n">
        <v>1</v>
      </c>
      <c r="Z102" t="n">
        <v>10</v>
      </c>
      <c r="AA102" t="n">
        <v>167.235784183293</v>
      </c>
      <c r="AB102" t="n">
        <v>228.8193778415684</v>
      </c>
      <c r="AC102" t="n">
        <v>206.9811775704489</v>
      </c>
      <c r="AD102" t="n">
        <v>167235.784183293</v>
      </c>
      <c r="AE102" t="n">
        <v>228819.3778415684</v>
      </c>
      <c r="AF102" t="n">
        <v>3.955509577336835e-06</v>
      </c>
      <c r="AG102" t="n">
        <v>8</v>
      </c>
      <c r="AH102" t="n">
        <v>206981.1775704489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5.412</v>
      </c>
      <c r="E103" t="n">
        <v>18.48</v>
      </c>
      <c r="F103" t="n">
        <v>15.51</v>
      </c>
      <c r="G103" t="n">
        <v>132.94</v>
      </c>
      <c r="H103" t="n">
        <v>1.75</v>
      </c>
      <c r="I103" t="n">
        <v>7</v>
      </c>
      <c r="J103" t="n">
        <v>267.66</v>
      </c>
      <c r="K103" t="n">
        <v>56.94</v>
      </c>
      <c r="L103" t="n">
        <v>26.25</v>
      </c>
      <c r="M103" t="n">
        <v>5</v>
      </c>
      <c r="N103" t="n">
        <v>69.45999999999999</v>
      </c>
      <c r="O103" t="n">
        <v>33245.03</v>
      </c>
      <c r="P103" t="n">
        <v>211.31</v>
      </c>
      <c r="Q103" t="n">
        <v>467.07</v>
      </c>
      <c r="R103" t="n">
        <v>55.8</v>
      </c>
      <c r="S103" t="n">
        <v>39.61</v>
      </c>
      <c r="T103" t="n">
        <v>3154.13</v>
      </c>
      <c r="U103" t="n">
        <v>0.71</v>
      </c>
      <c r="V103" t="n">
        <v>0.75</v>
      </c>
      <c r="W103" t="n">
        <v>2.62</v>
      </c>
      <c r="X103" t="n">
        <v>0.18</v>
      </c>
      <c r="Y103" t="n">
        <v>1</v>
      </c>
      <c r="Z103" t="n">
        <v>10</v>
      </c>
      <c r="AA103" t="n">
        <v>167.4873273325356</v>
      </c>
      <c r="AB103" t="n">
        <v>229.1635502756626</v>
      </c>
      <c r="AC103" t="n">
        <v>207.2925026704823</v>
      </c>
      <c r="AD103" t="n">
        <v>167487.3273325356</v>
      </c>
      <c r="AE103" t="n">
        <v>229163.5502756626</v>
      </c>
      <c r="AF103" t="n">
        <v>3.955290326210105e-06</v>
      </c>
      <c r="AG103" t="n">
        <v>8</v>
      </c>
      <c r="AH103" t="n">
        <v>207292.5026704823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5.4129</v>
      </c>
      <c r="E104" t="n">
        <v>18.47</v>
      </c>
      <c r="F104" t="n">
        <v>15.51</v>
      </c>
      <c r="G104" t="n">
        <v>132.91</v>
      </c>
      <c r="H104" t="n">
        <v>1.76</v>
      </c>
      <c r="I104" t="n">
        <v>7</v>
      </c>
      <c r="J104" t="n">
        <v>268.13</v>
      </c>
      <c r="K104" t="n">
        <v>56.94</v>
      </c>
      <c r="L104" t="n">
        <v>26.5</v>
      </c>
      <c r="M104" t="n">
        <v>5</v>
      </c>
      <c r="N104" t="n">
        <v>69.69</v>
      </c>
      <c r="O104" t="n">
        <v>33303.46</v>
      </c>
      <c r="P104" t="n">
        <v>211.19</v>
      </c>
      <c r="Q104" t="n">
        <v>467.07</v>
      </c>
      <c r="R104" t="n">
        <v>55.52</v>
      </c>
      <c r="S104" t="n">
        <v>39.61</v>
      </c>
      <c r="T104" t="n">
        <v>3018.35</v>
      </c>
      <c r="U104" t="n">
        <v>0.71</v>
      </c>
      <c r="V104" t="n">
        <v>0.75</v>
      </c>
      <c r="W104" t="n">
        <v>2.62</v>
      </c>
      <c r="X104" t="n">
        <v>0.17</v>
      </c>
      <c r="Y104" t="n">
        <v>1</v>
      </c>
      <c r="Z104" t="n">
        <v>10</v>
      </c>
      <c r="AA104" t="n">
        <v>167.416432038995</v>
      </c>
      <c r="AB104" t="n">
        <v>229.0665482073608</v>
      </c>
      <c r="AC104" t="n">
        <v>207.2047583434359</v>
      </c>
      <c r="AD104" t="n">
        <v>167416.432038995</v>
      </c>
      <c r="AE104" t="n">
        <v>229066.5482073608</v>
      </c>
      <c r="AF104" t="n">
        <v>3.955948079590296e-06</v>
      </c>
      <c r="AG104" t="n">
        <v>8</v>
      </c>
      <c r="AH104" t="n">
        <v>207204.7583434359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5.4135</v>
      </c>
      <c r="E105" t="n">
        <v>18.47</v>
      </c>
      <c r="F105" t="n">
        <v>15.5</v>
      </c>
      <c r="G105" t="n">
        <v>132.9</v>
      </c>
      <c r="H105" t="n">
        <v>1.77</v>
      </c>
      <c r="I105" t="n">
        <v>7</v>
      </c>
      <c r="J105" t="n">
        <v>268.6</v>
      </c>
      <c r="K105" t="n">
        <v>56.94</v>
      </c>
      <c r="L105" t="n">
        <v>26.75</v>
      </c>
      <c r="M105" t="n">
        <v>5</v>
      </c>
      <c r="N105" t="n">
        <v>69.91</v>
      </c>
      <c r="O105" t="n">
        <v>33361.97</v>
      </c>
      <c r="P105" t="n">
        <v>211.08</v>
      </c>
      <c r="Q105" t="n">
        <v>467.07</v>
      </c>
      <c r="R105" t="n">
        <v>55.57</v>
      </c>
      <c r="S105" t="n">
        <v>39.61</v>
      </c>
      <c r="T105" t="n">
        <v>3042.32</v>
      </c>
      <c r="U105" t="n">
        <v>0.71</v>
      </c>
      <c r="V105" t="n">
        <v>0.75</v>
      </c>
      <c r="W105" t="n">
        <v>2.62</v>
      </c>
      <c r="X105" t="n">
        <v>0.17</v>
      </c>
      <c r="Y105" t="n">
        <v>1</v>
      </c>
      <c r="Z105" t="n">
        <v>10</v>
      </c>
      <c r="AA105" t="n">
        <v>167.3496766725001</v>
      </c>
      <c r="AB105" t="n">
        <v>228.9752105698836</v>
      </c>
      <c r="AC105" t="n">
        <v>207.1221378418863</v>
      </c>
      <c r="AD105" t="n">
        <v>167349.6766725001</v>
      </c>
      <c r="AE105" t="n">
        <v>228975.2105698836</v>
      </c>
      <c r="AF105" t="n">
        <v>3.956386581843755e-06</v>
      </c>
      <c r="AG105" t="n">
        <v>8</v>
      </c>
      <c r="AH105" t="n">
        <v>207122.1378418863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5.4148</v>
      </c>
      <c r="E106" t="n">
        <v>18.47</v>
      </c>
      <c r="F106" t="n">
        <v>15.5</v>
      </c>
      <c r="G106" t="n">
        <v>132.85</v>
      </c>
      <c r="H106" t="n">
        <v>1.79</v>
      </c>
      <c r="I106" t="n">
        <v>7</v>
      </c>
      <c r="J106" t="n">
        <v>269.08</v>
      </c>
      <c r="K106" t="n">
        <v>56.94</v>
      </c>
      <c r="L106" t="n">
        <v>27</v>
      </c>
      <c r="M106" t="n">
        <v>5</v>
      </c>
      <c r="N106" t="n">
        <v>70.14</v>
      </c>
      <c r="O106" t="n">
        <v>33420.56</v>
      </c>
      <c r="P106" t="n">
        <v>210.26</v>
      </c>
      <c r="Q106" t="n">
        <v>467.07</v>
      </c>
      <c r="R106" t="n">
        <v>55.48</v>
      </c>
      <c r="S106" t="n">
        <v>39.61</v>
      </c>
      <c r="T106" t="n">
        <v>2995.23</v>
      </c>
      <c r="U106" t="n">
        <v>0.71</v>
      </c>
      <c r="V106" t="n">
        <v>0.75</v>
      </c>
      <c r="W106" t="n">
        <v>2.62</v>
      </c>
      <c r="X106" t="n">
        <v>0.17</v>
      </c>
      <c r="Y106" t="n">
        <v>1</v>
      </c>
      <c r="Z106" t="n">
        <v>10</v>
      </c>
      <c r="AA106" t="n">
        <v>166.9584924067206</v>
      </c>
      <c r="AB106" t="n">
        <v>228.4399749996125</v>
      </c>
      <c r="AC106" t="n">
        <v>206.6379844032339</v>
      </c>
      <c r="AD106" t="n">
        <v>166958.4924067206</v>
      </c>
      <c r="AE106" t="n">
        <v>228439.9749996125</v>
      </c>
      <c r="AF106" t="n">
        <v>3.957336670059586e-06</v>
      </c>
      <c r="AG106" t="n">
        <v>8</v>
      </c>
      <c r="AH106" t="n">
        <v>206637.9844032339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5.4159</v>
      </c>
      <c r="E107" t="n">
        <v>18.46</v>
      </c>
      <c r="F107" t="n">
        <v>15.5</v>
      </c>
      <c r="G107" t="n">
        <v>132.82</v>
      </c>
      <c r="H107" t="n">
        <v>1.8</v>
      </c>
      <c r="I107" t="n">
        <v>7</v>
      </c>
      <c r="J107" t="n">
        <v>269.55</v>
      </c>
      <c r="K107" t="n">
        <v>56.94</v>
      </c>
      <c r="L107" t="n">
        <v>27.25</v>
      </c>
      <c r="M107" t="n">
        <v>5</v>
      </c>
      <c r="N107" t="n">
        <v>70.36</v>
      </c>
      <c r="O107" t="n">
        <v>33479.25</v>
      </c>
      <c r="P107" t="n">
        <v>209.94</v>
      </c>
      <c r="Q107" t="n">
        <v>467.07</v>
      </c>
      <c r="R107" t="n">
        <v>55.29</v>
      </c>
      <c r="S107" t="n">
        <v>39.61</v>
      </c>
      <c r="T107" t="n">
        <v>2902.04</v>
      </c>
      <c r="U107" t="n">
        <v>0.72</v>
      </c>
      <c r="V107" t="n">
        <v>0.75</v>
      </c>
      <c r="W107" t="n">
        <v>2.62</v>
      </c>
      <c r="X107" t="n">
        <v>0.16</v>
      </c>
      <c r="Y107" t="n">
        <v>1</v>
      </c>
      <c r="Z107" t="n">
        <v>10</v>
      </c>
      <c r="AA107" t="n">
        <v>166.7945903100999</v>
      </c>
      <c r="AB107" t="n">
        <v>228.215716920166</v>
      </c>
      <c r="AC107" t="n">
        <v>206.4351292001415</v>
      </c>
      <c r="AD107" t="n">
        <v>166794.5903100999</v>
      </c>
      <c r="AE107" t="n">
        <v>228215.716920166</v>
      </c>
      <c r="AF107" t="n">
        <v>3.958140590857596e-06</v>
      </c>
      <c r="AG107" t="n">
        <v>8</v>
      </c>
      <c r="AH107" t="n">
        <v>206435.1292001416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5.4152</v>
      </c>
      <c r="E108" t="n">
        <v>18.47</v>
      </c>
      <c r="F108" t="n">
        <v>15.5</v>
      </c>
      <c r="G108" t="n">
        <v>132.85</v>
      </c>
      <c r="H108" t="n">
        <v>1.81</v>
      </c>
      <c r="I108" t="n">
        <v>7</v>
      </c>
      <c r="J108" t="n">
        <v>270.03</v>
      </c>
      <c r="K108" t="n">
        <v>56.94</v>
      </c>
      <c r="L108" t="n">
        <v>27.5</v>
      </c>
      <c r="M108" t="n">
        <v>5</v>
      </c>
      <c r="N108" t="n">
        <v>70.59</v>
      </c>
      <c r="O108" t="n">
        <v>33538.02</v>
      </c>
      <c r="P108" t="n">
        <v>209.72</v>
      </c>
      <c r="Q108" t="n">
        <v>467.07</v>
      </c>
      <c r="R108" t="n">
        <v>55.32</v>
      </c>
      <c r="S108" t="n">
        <v>39.61</v>
      </c>
      <c r="T108" t="n">
        <v>2915.77</v>
      </c>
      <c r="U108" t="n">
        <v>0.72</v>
      </c>
      <c r="V108" t="n">
        <v>0.75</v>
      </c>
      <c r="W108" t="n">
        <v>2.62</v>
      </c>
      <c r="X108" t="n">
        <v>0.17</v>
      </c>
      <c r="Y108" t="n">
        <v>1</v>
      </c>
      <c r="Z108" t="n">
        <v>10</v>
      </c>
      <c r="AA108" t="n">
        <v>166.7096707344818</v>
      </c>
      <c r="AB108" t="n">
        <v>228.0995262104181</v>
      </c>
      <c r="AC108" t="n">
        <v>206.3300275686572</v>
      </c>
      <c r="AD108" t="n">
        <v>166709.6707344818</v>
      </c>
      <c r="AE108" t="n">
        <v>228099.5262104181</v>
      </c>
      <c r="AF108" t="n">
        <v>3.957629004895226e-06</v>
      </c>
      <c r="AG108" t="n">
        <v>8</v>
      </c>
      <c r="AH108" t="n">
        <v>206330.0275686572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5.4147</v>
      </c>
      <c r="E109" t="n">
        <v>18.47</v>
      </c>
      <c r="F109" t="n">
        <v>15.5</v>
      </c>
      <c r="G109" t="n">
        <v>132.86</v>
      </c>
      <c r="H109" t="n">
        <v>1.83</v>
      </c>
      <c r="I109" t="n">
        <v>7</v>
      </c>
      <c r="J109" t="n">
        <v>270.51</v>
      </c>
      <c r="K109" t="n">
        <v>56.94</v>
      </c>
      <c r="L109" t="n">
        <v>27.75</v>
      </c>
      <c r="M109" t="n">
        <v>5</v>
      </c>
      <c r="N109" t="n">
        <v>70.81999999999999</v>
      </c>
      <c r="O109" t="n">
        <v>33596.87</v>
      </c>
      <c r="P109" t="n">
        <v>209.3</v>
      </c>
      <c r="Q109" t="n">
        <v>467.07</v>
      </c>
      <c r="R109" t="n">
        <v>55.45</v>
      </c>
      <c r="S109" t="n">
        <v>39.61</v>
      </c>
      <c r="T109" t="n">
        <v>2980.21</v>
      </c>
      <c r="U109" t="n">
        <v>0.71</v>
      </c>
      <c r="V109" t="n">
        <v>0.75</v>
      </c>
      <c r="W109" t="n">
        <v>2.62</v>
      </c>
      <c r="X109" t="n">
        <v>0.17</v>
      </c>
      <c r="Y109" t="n">
        <v>1</v>
      </c>
      <c r="Z109" t="n">
        <v>10</v>
      </c>
      <c r="AA109" t="n">
        <v>166.5315869353107</v>
      </c>
      <c r="AB109" t="n">
        <v>227.8558640998897</v>
      </c>
      <c r="AC109" t="n">
        <v>206.1096202279756</v>
      </c>
      <c r="AD109" t="n">
        <v>166531.5869353107</v>
      </c>
      <c r="AE109" t="n">
        <v>227855.8640998896</v>
      </c>
      <c r="AF109" t="n">
        <v>3.957263586350676e-06</v>
      </c>
      <c r="AG109" t="n">
        <v>8</v>
      </c>
      <c r="AH109" t="n">
        <v>206109.6202279756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5.4175</v>
      </c>
      <c r="E110" t="n">
        <v>18.46</v>
      </c>
      <c r="F110" t="n">
        <v>15.49</v>
      </c>
      <c r="G110" t="n">
        <v>132.78</v>
      </c>
      <c r="H110" t="n">
        <v>1.84</v>
      </c>
      <c r="I110" t="n">
        <v>7</v>
      </c>
      <c r="J110" t="n">
        <v>270.99</v>
      </c>
      <c r="K110" t="n">
        <v>56.94</v>
      </c>
      <c r="L110" t="n">
        <v>28</v>
      </c>
      <c r="M110" t="n">
        <v>5</v>
      </c>
      <c r="N110" t="n">
        <v>71.04000000000001</v>
      </c>
      <c r="O110" t="n">
        <v>33655.82</v>
      </c>
      <c r="P110" t="n">
        <v>208.76</v>
      </c>
      <c r="Q110" t="n">
        <v>467.1</v>
      </c>
      <c r="R110" t="n">
        <v>55.13</v>
      </c>
      <c r="S110" t="n">
        <v>39.61</v>
      </c>
      <c r="T110" t="n">
        <v>2820.42</v>
      </c>
      <c r="U110" t="n">
        <v>0.72</v>
      </c>
      <c r="V110" t="n">
        <v>0.75</v>
      </c>
      <c r="W110" t="n">
        <v>2.62</v>
      </c>
      <c r="X110" t="n">
        <v>0.16</v>
      </c>
      <c r="Y110" t="n">
        <v>1</v>
      </c>
      <c r="Z110" t="n">
        <v>10</v>
      </c>
      <c r="AA110" t="n">
        <v>166.2311995472756</v>
      </c>
      <c r="AB110" t="n">
        <v>227.4448608234238</v>
      </c>
      <c r="AC110" t="n">
        <v>205.7378425273688</v>
      </c>
      <c r="AD110" t="n">
        <v>166231.1995472756</v>
      </c>
      <c r="AE110" t="n">
        <v>227444.8608234238</v>
      </c>
      <c r="AF110" t="n">
        <v>3.959309930200157e-06</v>
      </c>
      <c r="AG110" t="n">
        <v>8</v>
      </c>
      <c r="AH110" t="n">
        <v>205737.8425273688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5.417</v>
      </c>
      <c r="E111" t="n">
        <v>18.46</v>
      </c>
      <c r="F111" t="n">
        <v>15.49</v>
      </c>
      <c r="G111" t="n">
        <v>132.79</v>
      </c>
      <c r="H111" t="n">
        <v>1.85</v>
      </c>
      <c r="I111" t="n">
        <v>7</v>
      </c>
      <c r="J111" t="n">
        <v>271.46</v>
      </c>
      <c r="K111" t="n">
        <v>56.94</v>
      </c>
      <c r="L111" t="n">
        <v>28.25</v>
      </c>
      <c r="M111" t="n">
        <v>5</v>
      </c>
      <c r="N111" t="n">
        <v>71.27</v>
      </c>
      <c r="O111" t="n">
        <v>33714.85</v>
      </c>
      <c r="P111" t="n">
        <v>208.43</v>
      </c>
      <c r="Q111" t="n">
        <v>467.07</v>
      </c>
      <c r="R111" t="n">
        <v>55.08</v>
      </c>
      <c r="S111" t="n">
        <v>39.61</v>
      </c>
      <c r="T111" t="n">
        <v>2798.06</v>
      </c>
      <c r="U111" t="n">
        <v>0.72</v>
      </c>
      <c r="V111" t="n">
        <v>0.75</v>
      </c>
      <c r="W111" t="n">
        <v>2.62</v>
      </c>
      <c r="X111" t="n">
        <v>0.16</v>
      </c>
      <c r="Y111" t="n">
        <v>1</v>
      </c>
      <c r="Z111" t="n">
        <v>10</v>
      </c>
      <c r="AA111" t="n">
        <v>166.0933314947951</v>
      </c>
      <c r="AB111" t="n">
        <v>227.256223671711</v>
      </c>
      <c r="AC111" t="n">
        <v>205.5672086406615</v>
      </c>
      <c r="AD111" t="n">
        <v>166093.3314947951</v>
      </c>
      <c r="AE111" t="n">
        <v>227256.223671711</v>
      </c>
      <c r="AF111" t="n">
        <v>3.958944511655606e-06</v>
      </c>
      <c r="AG111" t="n">
        <v>8</v>
      </c>
      <c r="AH111" t="n">
        <v>205567.2086406615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5.4148</v>
      </c>
      <c r="E112" t="n">
        <v>18.47</v>
      </c>
      <c r="F112" t="n">
        <v>15.5</v>
      </c>
      <c r="G112" t="n">
        <v>132.85</v>
      </c>
      <c r="H112" t="n">
        <v>1.87</v>
      </c>
      <c r="I112" t="n">
        <v>7</v>
      </c>
      <c r="J112" t="n">
        <v>271.94</v>
      </c>
      <c r="K112" t="n">
        <v>56.94</v>
      </c>
      <c r="L112" t="n">
        <v>28.5</v>
      </c>
      <c r="M112" t="n">
        <v>5</v>
      </c>
      <c r="N112" t="n">
        <v>71.5</v>
      </c>
      <c r="O112" t="n">
        <v>33773.97</v>
      </c>
      <c r="P112" t="n">
        <v>208.33</v>
      </c>
      <c r="Q112" t="n">
        <v>467.07</v>
      </c>
      <c r="R112" t="n">
        <v>55.38</v>
      </c>
      <c r="S112" t="n">
        <v>39.61</v>
      </c>
      <c r="T112" t="n">
        <v>2944.48</v>
      </c>
      <c r="U112" t="n">
        <v>0.72</v>
      </c>
      <c r="V112" t="n">
        <v>0.75</v>
      </c>
      <c r="W112" t="n">
        <v>2.62</v>
      </c>
      <c r="X112" t="n">
        <v>0.17</v>
      </c>
      <c r="Y112" t="n">
        <v>1</v>
      </c>
      <c r="Z112" t="n">
        <v>10</v>
      </c>
      <c r="AA112" t="n">
        <v>166.0964123435005</v>
      </c>
      <c r="AB112" t="n">
        <v>227.2604390248271</v>
      </c>
      <c r="AC112" t="n">
        <v>205.5710216863925</v>
      </c>
      <c r="AD112" t="n">
        <v>166096.4123435005</v>
      </c>
      <c r="AE112" t="n">
        <v>227260.4390248271</v>
      </c>
      <c r="AF112" t="n">
        <v>3.957336670059586e-06</v>
      </c>
      <c r="AG112" t="n">
        <v>8</v>
      </c>
      <c r="AH112" t="n">
        <v>205571.0216863925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5.4133</v>
      </c>
      <c r="E113" t="n">
        <v>18.47</v>
      </c>
      <c r="F113" t="n">
        <v>15.51</v>
      </c>
      <c r="G113" t="n">
        <v>132.9</v>
      </c>
      <c r="H113" t="n">
        <v>1.88</v>
      </c>
      <c r="I113" t="n">
        <v>7</v>
      </c>
      <c r="J113" t="n">
        <v>272.43</v>
      </c>
      <c r="K113" t="n">
        <v>56.94</v>
      </c>
      <c r="L113" t="n">
        <v>28.75</v>
      </c>
      <c r="M113" t="n">
        <v>5</v>
      </c>
      <c r="N113" t="n">
        <v>71.73</v>
      </c>
      <c r="O113" t="n">
        <v>33833.3</v>
      </c>
      <c r="P113" t="n">
        <v>208.03</v>
      </c>
      <c r="Q113" t="n">
        <v>467.07</v>
      </c>
      <c r="R113" t="n">
        <v>55.63</v>
      </c>
      <c r="S113" t="n">
        <v>39.61</v>
      </c>
      <c r="T113" t="n">
        <v>3073.35</v>
      </c>
      <c r="U113" t="n">
        <v>0.71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165.9968800622799</v>
      </c>
      <c r="AB113" t="n">
        <v>227.1242545666068</v>
      </c>
      <c r="AC113" t="n">
        <v>205.4478344817286</v>
      </c>
      <c r="AD113" t="n">
        <v>165996.8800622799</v>
      </c>
      <c r="AE113" t="n">
        <v>227124.2545666068</v>
      </c>
      <c r="AF113" t="n">
        <v>3.956240414425935e-06</v>
      </c>
      <c r="AG113" t="n">
        <v>8</v>
      </c>
      <c r="AH113" t="n">
        <v>205447.8344817286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5.4139</v>
      </c>
      <c r="E114" t="n">
        <v>18.47</v>
      </c>
      <c r="F114" t="n">
        <v>15.5</v>
      </c>
      <c r="G114" t="n">
        <v>132.88</v>
      </c>
      <c r="H114" t="n">
        <v>1.89</v>
      </c>
      <c r="I114" t="n">
        <v>7</v>
      </c>
      <c r="J114" t="n">
        <v>272.91</v>
      </c>
      <c r="K114" t="n">
        <v>56.94</v>
      </c>
      <c r="L114" t="n">
        <v>29</v>
      </c>
      <c r="M114" t="n">
        <v>5</v>
      </c>
      <c r="N114" t="n">
        <v>71.95999999999999</v>
      </c>
      <c r="O114" t="n">
        <v>33892.61</v>
      </c>
      <c r="P114" t="n">
        <v>207.73</v>
      </c>
      <c r="Q114" t="n">
        <v>467.07</v>
      </c>
      <c r="R114" t="n">
        <v>55.47</v>
      </c>
      <c r="S114" t="n">
        <v>39.61</v>
      </c>
      <c r="T114" t="n">
        <v>2989.74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165.8454048571207</v>
      </c>
      <c r="AB114" t="n">
        <v>226.9169995082937</v>
      </c>
      <c r="AC114" t="n">
        <v>205.2603595552966</v>
      </c>
      <c r="AD114" t="n">
        <v>165845.4048571207</v>
      </c>
      <c r="AE114" t="n">
        <v>226916.9995082938</v>
      </c>
      <c r="AF114" t="n">
        <v>3.956678916679396e-06</v>
      </c>
      <c r="AG114" t="n">
        <v>8</v>
      </c>
      <c r="AH114" t="n">
        <v>205260.3595552966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5.4148</v>
      </c>
      <c r="E115" t="n">
        <v>18.47</v>
      </c>
      <c r="F115" t="n">
        <v>15.5</v>
      </c>
      <c r="G115" t="n">
        <v>132.86</v>
      </c>
      <c r="H115" t="n">
        <v>1.9</v>
      </c>
      <c r="I115" t="n">
        <v>7</v>
      </c>
      <c r="J115" t="n">
        <v>273.39</v>
      </c>
      <c r="K115" t="n">
        <v>56.94</v>
      </c>
      <c r="L115" t="n">
        <v>29.25</v>
      </c>
      <c r="M115" t="n">
        <v>5</v>
      </c>
      <c r="N115" t="n">
        <v>72.19</v>
      </c>
      <c r="O115" t="n">
        <v>33952</v>
      </c>
      <c r="P115" t="n">
        <v>206.6</v>
      </c>
      <c r="Q115" t="n">
        <v>467.07</v>
      </c>
      <c r="R115" t="n">
        <v>55.46</v>
      </c>
      <c r="S115" t="n">
        <v>39.61</v>
      </c>
      <c r="T115" t="n">
        <v>2984.48</v>
      </c>
      <c r="U115" t="n">
        <v>0.71</v>
      </c>
      <c r="V115" t="n">
        <v>0.75</v>
      </c>
      <c r="W115" t="n">
        <v>2.62</v>
      </c>
      <c r="X115" t="n">
        <v>0.17</v>
      </c>
      <c r="Y115" t="n">
        <v>1</v>
      </c>
      <c r="Z115" t="n">
        <v>10</v>
      </c>
      <c r="AA115" t="n">
        <v>165.3236670018575</v>
      </c>
      <c r="AB115" t="n">
        <v>226.2031347572734</v>
      </c>
      <c r="AC115" t="n">
        <v>204.6146250541979</v>
      </c>
      <c r="AD115" t="n">
        <v>165323.6670018575</v>
      </c>
      <c r="AE115" t="n">
        <v>226203.1347572734</v>
      </c>
      <c r="AF115" t="n">
        <v>3.957336670059586e-06</v>
      </c>
      <c r="AG115" t="n">
        <v>8</v>
      </c>
      <c r="AH115" t="n">
        <v>204614.6250541979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5.4363</v>
      </c>
      <c r="E116" t="n">
        <v>18.39</v>
      </c>
      <c r="F116" t="n">
        <v>15.47</v>
      </c>
      <c r="G116" t="n">
        <v>154.71</v>
      </c>
      <c r="H116" t="n">
        <v>1.92</v>
      </c>
      <c r="I116" t="n">
        <v>6</v>
      </c>
      <c r="J116" t="n">
        <v>273.87</v>
      </c>
      <c r="K116" t="n">
        <v>56.94</v>
      </c>
      <c r="L116" t="n">
        <v>29.5</v>
      </c>
      <c r="M116" t="n">
        <v>4</v>
      </c>
      <c r="N116" t="n">
        <v>72.43000000000001</v>
      </c>
      <c r="O116" t="n">
        <v>34011.48</v>
      </c>
      <c r="P116" t="n">
        <v>205.32</v>
      </c>
      <c r="Q116" t="n">
        <v>467.07</v>
      </c>
      <c r="R116" t="n">
        <v>54.42</v>
      </c>
      <c r="S116" t="n">
        <v>39.61</v>
      </c>
      <c r="T116" t="n">
        <v>2470.29</v>
      </c>
      <c r="U116" t="n">
        <v>0.73</v>
      </c>
      <c r="V116" t="n">
        <v>0.75</v>
      </c>
      <c r="W116" t="n">
        <v>2.62</v>
      </c>
      <c r="X116" t="n">
        <v>0.14</v>
      </c>
      <c r="Y116" t="n">
        <v>1</v>
      </c>
      <c r="Z116" t="n">
        <v>10</v>
      </c>
      <c r="AA116" t="n">
        <v>164.3335956839196</v>
      </c>
      <c r="AB116" t="n">
        <v>224.8484755012075</v>
      </c>
      <c r="AC116" t="n">
        <v>203.3892525762543</v>
      </c>
      <c r="AD116" t="n">
        <v>164333.5956839196</v>
      </c>
      <c r="AE116" t="n">
        <v>224848.4755012075</v>
      </c>
      <c r="AF116" t="n">
        <v>3.973049667475239e-06</v>
      </c>
      <c r="AG116" t="n">
        <v>8</v>
      </c>
      <c r="AH116" t="n">
        <v>203389.2525762543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5.4362</v>
      </c>
      <c r="E117" t="n">
        <v>18.4</v>
      </c>
      <c r="F117" t="n">
        <v>15.47</v>
      </c>
      <c r="G117" t="n">
        <v>154.71</v>
      </c>
      <c r="H117" t="n">
        <v>1.93</v>
      </c>
      <c r="I117" t="n">
        <v>6</v>
      </c>
      <c r="J117" t="n">
        <v>274.35</v>
      </c>
      <c r="K117" t="n">
        <v>56.94</v>
      </c>
      <c r="L117" t="n">
        <v>29.75</v>
      </c>
      <c r="M117" t="n">
        <v>4</v>
      </c>
      <c r="N117" t="n">
        <v>72.66</v>
      </c>
      <c r="O117" t="n">
        <v>34071.05</v>
      </c>
      <c r="P117" t="n">
        <v>205.26</v>
      </c>
      <c r="Q117" t="n">
        <v>467.07</v>
      </c>
      <c r="R117" t="n">
        <v>54.39</v>
      </c>
      <c r="S117" t="n">
        <v>39.61</v>
      </c>
      <c r="T117" t="n">
        <v>2457.76</v>
      </c>
      <c r="U117" t="n">
        <v>0.73</v>
      </c>
      <c r="V117" t="n">
        <v>0.75</v>
      </c>
      <c r="W117" t="n">
        <v>2.62</v>
      </c>
      <c r="X117" t="n">
        <v>0.14</v>
      </c>
      <c r="Y117" t="n">
        <v>1</v>
      </c>
      <c r="Z117" t="n">
        <v>10</v>
      </c>
      <c r="AA117" t="n">
        <v>164.3087540447357</v>
      </c>
      <c r="AB117" t="n">
        <v>224.8144860745403</v>
      </c>
      <c r="AC117" t="n">
        <v>203.3585070527638</v>
      </c>
      <c r="AD117" t="n">
        <v>164308.7540447357</v>
      </c>
      <c r="AE117" t="n">
        <v>224814.4860745403</v>
      </c>
      <c r="AF117" t="n">
        <v>3.97297658376633e-06</v>
      </c>
      <c r="AG117" t="n">
        <v>8</v>
      </c>
      <c r="AH117" t="n">
        <v>203358.5070527638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5.4368</v>
      </c>
      <c r="E118" t="n">
        <v>18.39</v>
      </c>
      <c r="F118" t="n">
        <v>15.47</v>
      </c>
      <c r="G118" t="n">
        <v>154.69</v>
      </c>
      <c r="H118" t="n">
        <v>1.94</v>
      </c>
      <c r="I118" t="n">
        <v>6</v>
      </c>
      <c r="J118" t="n">
        <v>274.84</v>
      </c>
      <c r="K118" t="n">
        <v>56.94</v>
      </c>
      <c r="L118" t="n">
        <v>30</v>
      </c>
      <c r="M118" t="n">
        <v>4</v>
      </c>
      <c r="N118" t="n">
        <v>72.89</v>
      </c>
      <c r="O118" t="n">
        <v>34130.71</v>
      </c>
      <c r="P118" t="n">
        <v>205.6</v>
      </c>
      <c r="Q118" t="n">
        <v>467.07</v>
      </c>
      <c r="R118" t="n">
        <v>54.44</v>
      </c>
      <c r="S118" t="n">
        <v>39.61</v>
      </c>
      <c r="T118" t="n">
        <v>2482.07</v>
      </c>
      <c r="U118" t="n">
        <v>0.73</v>
      </c>
      <c r="V118" t="n">
        <v>0.75</v>
      </c>
      <c r="W118" t="n">
        <v>2.62</v>
      </c>
      <c r="X118" t="n">
        <v>0.14</v>
      </c>
      <c r="Y118" t="n">
        <v>1</v>
      </c>
      <c r="Z118" t="n">
        <v>10</v>
      </c>
      <c r="AA118" t="n">
        <v>164.4488928494617</v>
      </c>
      <c r="AB118" t="n">
        <v>225.0062301696541</v>
      </c>
      <c r="AC118" t="n">
        <v>203.5319513605545</v>
      </c>
      <c r="AD118" t="n">
        <v>164448.8928494617</v>
      </c>
      <c r="AE118" t="n">
        <v>225006.2301696541</v>
      </c>
      <c r="AF118" t="n">
        <v>3.973415086019789e-06</v>
      </c>
      <c r="AG118" t="n">
        <v>8</v>
      </c>
      <c r="AH118" t="n">
        <v>203531.9513605545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5.4334</v>
      </c>
      <c r="E119" t="n">
        <v>18.4</v>
      </c>
      <c r="F119" t="n">
        <v>15.48</v>
      </c>
      <c r="G119" t="n">
        <v>154.81</v>
      </c>
      <c r="H119" t="n">
        <v>1.96</v>
      </c>
      <c r="I119" t="n">
        <v>6</v>
      </c>
      <c r="J119" t="n">
        <v>275.32</v>
      </c>
      <c r="K119" t="n">
        <v>56.94</v>
      </c>
      <c r="L119" t="n">
        <v>30.25</v>
      </c>
      <c r="M119" t="n">
        <v>4</v>
      </c>
      <c r="N119" t="n">
        <v>73.13</v>
      </c>
      <c r="O119" t="n">
        <v>34190.46</v>
      </c>
      <c r="P119" t="n">
        <v>205.69</v>
      </c>
      <c r="Q119" t="n">
        <v>467.07</v>
      </c>
      <c r="R119" t="n">
        <v>54.86</v>
      </c>
      <c r="S119" t="n">
        <v>39.61</v>
      </c>
      <c r="T119" t="n">
        <v>2689.29</v>
      </c>
      <c r="U119" t="n">
        <v>0.72</v>
      </c>
      <c r="V119" t="n">
        <v>0.75</v>
      </c>
      <c r="W119" t="n">
        <v>2.62</v>
      </c>
      <c r="X119" t="n">
        <v>0.15</v>
      </c>
      <c r="Y119" t="n">
        <v>1</v>
      </c>
      <c r="Z119" t="n">
        <v>10</v>
      </c>
      <c r="AA119" t="n">
        <v>164.5581510033378</v>
      </c>
      <c r="AB119" t="n">
        <v>225.1557219959168</v>
      </c>
      <c r="AC119" t="n">
        <v>203.6671758967319</v>
      </c>
      <c r="AD119" t="n">
        <v>164558.1510033378</v>
      </c>
      <c r="AE119" t="n">
        <v>225155.7219959169</v>
      </c>
      <c r="AF119" t="n">
        <v>3.970930239916848e-06</v>
      </c>
      <c r="AG119" t="n">
        <v>8</v>
      </c>
      <c r="AH119" t="n">
        <v>203667.1758967319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5.4322</v>
      </c>
      <c r="E120" t="n">
        <v>18.41</v>
      </c>
      <c r="F120" t="n">
        <v>15.48</v>
      </c>
      <c r="G120" t="n">
        <v>154.84</v>
      </c>
      <c r="H120" t="n">
        <v>1.97</v>
      </c>
      <c r="I120" t="n">
        <v>6</v>
      </c>
      <c r="J120" t="n">
        <v>275.81</v>
      </c>
      <c r="K120" t="n">
        <v>56.94</v>
      </c>
      <c r="L120" t="n">
        <v>30.5</v>
      </c>
      <c r="M120" t="n">
        <v>4</v>
      </c>
      <c r="N120" t="n">
        <v>73.36</v>
      </c>
      <c r="O120" t="n">
        <v>34250.31</v>
      </c>
      <c r="P120" t="n">
        <v>205.68</v>
      </c>
      <c r="Q120" t="n">
        <v>467.12</v>
      </c>
      <c r="R120" t="n">
        <v>54.87</v>
      </c>
      <c r="S120" t="n">
        <v>39.61</v>
      </c>
      <c r="T120" t="n">
        <v>2693.44</v>
      </c>
      <c r="U120" t="n">
        <v>0.72</v>
      </c>
      <c r="V120" t="n">
        <v>0.75</v>
      </c>
      <c r="W120" t="n">
        <v>2.62</v>
      </c>
      <c r="X120" t="n">
        <v>0.15</v>
      </c>
      <c r="Y120" t="n">
        <v>1</v>
      </c>
      <c r="Z120" t="n">
        <v>10</v>
      </c>
      <c r="AA120" t="n">
        <v>164.5760038618683</v>
      </c>
      <c r="AB120" t="n">
        <v>225.1801490645708</v>
      </c>
      <c r="AC120" t="n">
        <v>203.6892716802371</v>
      </c>
      <c r="AD120" t="n">
        <v>164576.0038618683</v>
      </c>
      <c r="AE120" t="n">
        <v>225180.1490645708</v>
      </c>
      <c r="AF120" t="n">
        <v>3.970053235409929e-06</v>
      </c>
      <c r="AG120" t="n">
        <v>8</v>
      </c>
      <c r="AH120" t="n">
        <v>203689.2716802371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5.4355</v>
      </c>
      <c r="E121" t="n">
        <v>18.4</v>
      </c>
      <c r="F121" t="n">
        <v>15.47</v>
      </c>
      <c r="G121" t="n">
        <v>154.73</v>
      </c>
      <c r="H121" t="n">
        <v>1.98</v>
      </c>
      <c r="I121" t="n">
        <v>6</v>
      </c>
      <c r="J121" t="n">
        <v>276.29</v>
      </c>
      <c r="K121" t="n">
        <v>56.94</v>
      </c>
      <c r="L121" t="n">
        <v>30.75</v>
      </c>
      <c r="M121" t="n">
        <v>4</v>
      </c>
      <c r="N121" t="n">
        <v>73.59999999999999</v>
      </c>
      <c r="O121" t="n">
        <v>34310.24</v>
      </c>
      <c r="P121" t="n">
        <v>205.19</v>
      </c>
      <c r="Q121" t="n">
        <v>467.07</v>
      </c>
      <c r="R121" t="n">
        <v>54.58</v>
      </c>
      <c r="S121" t="n">
        <v>39.61</v>
      </c>
      <c r="T121" t="n">
        <v>2550.87</v>
      </c>
      <c r="U121" t="n">
        <v>0.73</v>
      </c>
      <c r="V121" t="n">
        <v>0.75</v>
      </c>
      <c r="W121" t="n">
        <v>2.62</v>
      </c>
      <c r="X121" t="n">
        <v>0.14</v>
      </c>
      <c r="Y121" t="n">
        <v>1</v>
      </c>
      <c r="Z121" t="n">
        <v>10</v>
      </c>
      <c r="AA121" t="n">
        <v>164.2905773666975</v>
      </c>
      <c r="AB121" t="n">
        <v>224.7896159417501</v>
      </c>
      <c r="AC121" t="n">
        <v>203.3360104905416</v>
      </c>
      <c r="AD121" t="n">
        <v>164290.5773666975</v>
      </c>
      <c r="AE121" t="n">
        <v>224789.6159417501</v>
      </c>
      <c r="AF121" t="n">
        <v>3.972464997803959e-06</v>
      </c>
      <c r="AG121" t="n">
        <v>8</v>
      </c>
      <c r="AH121" t="n">
        <v>203336.0104905416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5.4386</v>
      </c>
      <c r="E122" t="n">
        <v>18.39</v>
      </c>
      <c r="F122" t="n">
        <v>15.46</v>
      </c>
      <c r="G122" t="n">
        <v>154.63</v>
      </c>
      <c r="H122" t="n">
        <v>1.99</v>
      </c>
      <c r="I122" t="n">
        <v>6</v>
      </c>
      <c r="J122" t="n">
        <v>276.78</v>
      </c>
      <c r="K122" t="n">
        <v>56.94</v>
      </c>
      <c r="L122" t="n">
        <v>31</v>
      </c>
      <c r="M122" t="n">
        <v>4</v>
      </c>
      <c r="N122" t="n">
        <v>73.84</v>
      </c>
      <c r="O122" t="n">
        <v>34370.27</v>
      </c>
      <c r="P122" t="n">
        <v>205.12</v>
      </c>
      <c r="Q122" t="n">
        <v>467.07</v>
      </c>
      <c r="R122" t="n">
        <v>54.15</v>
      </c>
      <c r="S122" t="n">
        <v>39.61</v>
      </c>
      <c r="T122" t="n">
        <v>2337.87</v>
      </c>
      <c r="U122" t="n">
        <v>0.73</v>
      </c>
      <c r="V122" t="n">
        <v>0.75</v>
      </c>
      <c r="W122" t="n">
        <v>2.62</v>
      </c>
      <c r="X122" t="n">
        <v>0.13</v>
      </c>
      <c r="Y122" t="n">
        <v>1</v>
      </c>
      <c r="Z122" t="n">
        <v>10</v>
      </c>
      <c r="AA122" t="n">
        <v>164.1959720284629</v>
      </c>
      <c r="AB122" t="n">
        <v>224.6601727442846</v>
      </c>
      <c r="AC122" t="n">
        <v>203.2189211701674</v>
      </c>
      <c r="AD122" t="n">
        <v>164195.9720284629</v>
      </c>
      <c r="AE122" t="n">
        <v>224660.1727442846</v>
      </c>
      <c r="AF122" t="n">
        <v>3.974730592780169e-06</v>
      </c>
      <c r="AG122" t="n">
        <v>8</v>
      </c>
      <c r="AH122" t="n">
        <v>203218.9211701675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5.437</v>
      </c>
      <c r="E123" t="n">
        <v>18.39</v>
      </c>
      <c r="F123" t="n">
        <v>15.47</v>
      </c>
      <c r="G123" t="n">
        <v>154.68</v>
      </c>
      <c r="H123" t="n">
        <v>2.01</v>
      </c>
      <c r="I123" t="n">
        <v>6</v>
      </c>
      <c r="J123" t="n">
        <v>277.27</v>
      </c>
      <c r="K123" t="n">
        <v>56.94</v>
      </c>
      <c r="L123" t="n">
        <v>31.25</v>
      </c>
      <c r="M123" t="n">
        <v>4</v>
      </c>
      <c r="N123" t="n">
        <v>74.06999999999999</v>
      </c>
      <c r="O123" t="n">
        <v>34430.39</v>
      </c>
      <c r="P123" t="n">
        <v>205.18</v>
      </c>
      <c r="Q123" t="n">
        <v>467.07</v>
      </c>
      <c r="R123" t="n">
        <v>54.18</v>
      </c>
      <c r="S123" t="n">
        <v>39.61</v>
      </c>
      <c r="T123" t="n">
        <v>2351.49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164.258345695215</v>
      </c>
      <c r="AB123" t="n">
        <v>224.7455151468667</v>
      </c>
      <c r="AC123" t="n">
        <v>203.296118613626</v>
      </c>
      <c r="AD123" t="n">
        <v>164258.345695215</v>
      </c>
      <c r="AE123" t="n">
        <v>224745.5151468667</v>
      </c>
      <c r="AF123" t="n">
        <v>3.97356125343761e-06</v>
      </c>
      <c r="AG123" t="n">
        <v>8</v>
      </c>
      <c r="AH123" t="n">
        <v>203296.118613626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5.4378</v>
      </c>
      <c r="E124" t="n">
        <v>18.39</v>
      </c>
      <c r="F124" t="n">
        <v>15.47</v>
      </c>
      <c r="G124" t="n">
        <v>154.66</v>
      </c>
      <c r="H124" t="n">
        <v>2.02</v>
      </c>
      <c r="I124" t="n">
        <v>6</v>
      </c>
      <c r="J124" t="n">
        <v>277.75</v>
      </c>
      <c r="K124" t="n">
        <v>56.94</v>
      </c>
      <c r="L124" t="n">
        <v>31.5</v>
      </c>
      <c r="M124" t="n">
        <v>4</v>
      </c>
      <c r="N124" t="n">
        <v>74.31</v>
      </c>
      <c r="O124" t="n">
        <v>34490.61</v>
      </c>
      <c r="P124" t="n">
        <v>204.85</v>
      </c>
      <c r="Q124" t="n">
        <v>467.07</v>
      </c>
      <c r="R124" t="n">
        <v>54.3</v>
      </c>
      <c r="S124" t="n">
        <v>39.61</v>
      </c>
      <c r="T124" t="n">
        <v>2409.71</v>
      </c>
      <c r="U124" t="n">
        <v>0.73</v>
      </c>
      <c r="V124" t="n">
        <v>0.75</v>
      </c>
      <c r="W124" t="n">
        <v>2.62</v>
      </c>
      <c r="X124" t="n">
        <v>0.13</v>
      </c>
      <c r="Y124" t="n">
        <v>1</v>
      </c>
      <c r="Z124" t="n">
        <v>10</v>
      </c>
      <c r="AA124" t="n">
        <v>164.0967560941521</v>
      </c>
      <c r="AB124" t="n">
        <v>224.5244211258624</v>
      </c>
      <c r="AC124" t="n">
        <v>203.0961254956789</v>
      </c>
      <c r="AD124" t="n">
        <v>164096.756094152</v>
      </c>
      <c r="AE124" t="n">
        <v>224524.4211258624</v>
      </c>
      <c r="AF124" t="n">
        <v>3.97414592310889e-06</v>
      </c>
      <c r="AG124" t="n">
        <v>8</v>
      </c>
      <c r="AH124" t="n">
        <v>203096.1254956789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5.4358</v>
      </c>
      <c r="E125" t="n">
        <v>18.4</v>
      </c>
      <c r="F125" t="n">
        <v>15.47</v>
      </c>
      <c r="G125" t="n">
        <v>154.72</v>
      </c>
      <c r="H125" t="n">
        <v>2.03</v>
      </c>
      <c r="I125" t="n">
        <v>6</v>
      </c>
      <c r="J125" t="n">
        <v>278.24</v>
      </c>
      <c r="K125" t="n">
        <v>56.94</v>
      </c>
      <c r="L125" t="n">
        <v>31.75</v>
      </c>
      <c r="M125" t="n">
        <v>4</v>
      </c>
      <c r="N125" t="n">
        <v>74.55</v>
      </c>
      <c r="O125" t="n">
        <v>34550.91</v>
      </c>
      <c r="P125" t="n">
        <v>204.33</v>
      </c>
      <c r="Q125" t="n">
        <v>467.07</v>
      </c>
      <c r="R125" t="n">
        <v>54.5</v>
      </c>
      <c r="S125" t="n">
        <v>39.61</v>
      </c>
      <c r="T125" t="n">
        <v>2512.23</v>
      </c>
      <c r="U125" t="n">
        <v>0.73</v>
      </c>
      <c r="V125" t="n">
        <v>0.75</v>
      </c>
      <c r="W125" t="n">
        <v>2.62</v>
      </c>
      <c r="X125" t="n">
        <v>0.14</v>
      </c>
      <c r="Y125" t="n">
        <v>1</v>
      </c>
      <c r="Z125" t="n">
        <v>10</v>
      </c>
      <c r="AA125" t="n">
        <v>163.9023642389573</v>
      </c>
      <c r="AB125" t="n">
        <v>224.2584456136218</v>
      </c>
      <c r="AC125" t="n">
        <v>202.8555343130274</v>
      </c>
      <c r="AD125" t="n">
        <v>163902.3642389574</v>
      </c>
      <c r="AE125" t="n">
        <v>224258.4456136218</v>
      </c>
      <c r="AF125" t="n">
        <v>3.97268424893069e-06</v>
      </c>
      <c r="AG125" t="n">
        <v>8</v>
      </c>
      <c r="AH125" t="n">
        <v>202855.5343130274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5.4365</v>
      </c>
      <c r="E126" t="n">
        <v>18.39</v>
      </c>
      <c r="F126" t="n">
        <v>15.47</v>
      </c>
      <c r="G126" t="n">
        <v>154.7</v>
      </c>
      <c r="H126" t="n">
        <v>2.04</v>
      </c>
      <c r="I126" t="n">
        <v>6</v>
      </c>
      <c r="J126" t="n">
        <v>278.73</v>
      </c>
      <c r="K126" t="n">
        <v>56.94</v>
      </c>
      <c r="L126" t="n">
        <v>32</v>
      </c>
      <c r="M126" t="n">
        <v>4</v>
      </c>
      <c r="N126" t="n">
        <v>74.79000000000001</v>
      </c>
      <c r="O126" t="n">
        <v>34611.32</v>
      </c>
      <c r="P126" t="n">
        <v>203.93</v>
      </c>
      <c r="Q126" t="n">
        <v>467.07</v>
      </c>
      <c r="R126" t="n">
        <v>54.42</v>
      </c>
      <c r="S126" t="n">
        <v>39.61</v>
      </c>
      <c r="T126" t="n">
        <v>2470.9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163.7114912743494</v>
      </c>
      <c r="AB126" t="n">
        <v>223.9972848027244</v>
      </c>
      <c r="AC126" t="n">
        <v>202.6192983233805</v>
      </c>
      <c r="AD126" t="n">
        <v>163711.4912743494</v>
      </c>
      <c r="AE126" t="n">
        <v>223997.2848027244</v>
      </c>
      <c r="AF126" t="n">
        <v>3.973195834893059e-06</v>
      </c>
      <c r="AG126" t="n">
        <v>8</v>
      </c>
      <c r="AH126" t="n">
        <v>202619.2983233805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5.4358</v>
      </c>
      <c r="E127" t="n">
        <v>18.4</v>
      </c>
      <c r="F127" t="n">
        <v>15.47</v>
      </c>
      <c r="G127" t="n">
        <v>154.72</v>
      </c>
      <c r="H127" t="n">
        <v>2.06</v>
      </c>
      <c r="I127" t="n">
        <v>6</v>
      </c>
      <c r="J127" t="n">
        <v>279.22</v>
      </c>
      <c r="K127" t="n">
        <v>56.94</v>
      </c>
      <c r="L127" t="n">
        <v>32.25</v>
      </c>
      <c r="M127" t="n">
        <v>4</v>
      </c>
      <c r="N127" t="n">
        <v>75.03</v>
      </c>
      <c r="O127" t="n">
        <v>34671.81</v>
      </c>
      <c r="P127" t="n">
        <v>203.24</v>
      </c>
      <c r="Q127" t="n">
        <v>467.08</v>
      </c>
      <c r="R127" t="n">
        <v>54.54</v>
      </c>
      <c r="S127" t="n">
        <v>39.61</v>
      </c>
      <c r="T127" t="n">
        <v>2529.71</v>
      </c>
      <c r="U127" t="n">
        <v>0.73</v>
      </c>
      <c r="V127" t="n">
        <v>0.75</v>
      </c>
      <c r="W127" t="n">
        <v>2.62</v>
      </c>
      <c r="X127" t="n">
        <v>0.14</v>
      </c>
      <c r="Y127" t="n">
        <v>1</v>
      </c>
      <c r="Z127" t="n">
        <v>10</v>
      </c>
      <c r="AA127" t="n">
        <v>163.4173709362862</v>
      </c>
      <c r="AB127" t="n">
        <v>223.594856380513</v>
      </c>
      <c r="AC127" t="n">
        <v>202.255277104973</v>
      </c>
      <c r="AD127" t="n">
        <v>163417.3709362862</v>
      </c>
      <c r="AE127" t="n">
        <v>223594.856380513</v>
      </c>
      <c r="AF127" t="n">
        <v>3.97268424893069e-06</v>
      </c>
      <c r="AG127" t="n">
        <v>8</v>
      </c>
      <c r="AH127" t="n">
        <v>202255.277104973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5.4341</v>
      </c>
      <c r="E128" t="n">
        <v>18.4</v>
      </c>
      <c r="F128" t="n">
        <v>15.48</v>
      </c>
      <c r="G128" t="n">
        <v>154.78</v>
      </c>
      <c r="H128" t="n">
        <v>2.07</v>
      </c>
      <c r="I128" t="n">
        <v>6</v>
      </c>
      <c r="J128" t="n">
        <v>279.72</v>
      </c>
      <c r="K128" t="n">
        <v>56.94</v>
      </c>
      <c r="L128" t="n">
        <v>32.5</v>
      </c>
      <c r="M128" t="n">
        <v>4</v>
      </c>
      <c r="N128" t="n">
        <v>75.27</v>
      </c>
      <c r="O128" t="n">
        <v>34732.41</v>
      </c>
      <c r="P128" t="n">
        <v>203.15</v>
      </c>
      <c r="Q128" t="n">
        <v>467.07</v>
      </c>
      <c r="R128" t="n">
        <v>54.7</v>
      </c>
      <c r="S128" t="n">
        <v>39.61</v>
      </c>
      <c r="T128" t="n">
        <v>2609.99</v>
      </c>
      <c r="U128" t="n">
        <v>0.72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163.414622694682</v>
      </c>
      <c r="AB128" t="n">
        <v>223.5910961151063</v>
      </c>
      <c r="AC128" t="n">
        <v>202.2518757140192</v>
      </c>
      <c r="AD128" t="n">
        <v>163414.622694682</v>
      </c>
      <c r="AE128" t="n">
        <v>223591.0961151063</v>
      </c>
      <c r="AF128" t="n">
        <v>3.971441825879219e-06</v>
      </c>
      <c r="AG128" t="n">
        <v>8</v>
      </c>
      <c r="AH128" t="n">
        <v>202251.8757140192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5.4357</v>
      </c>
      <c r="E129" t="n">
        <v>18.4</v>
      </c>
      <c r="F129" t="n">
        <v>15.47</v>
      </c>
      <c r="G129" t="n">
        <v>154.73</v>
      </c>
      <c r="H129" t="n">
        <v>2.08</v>
      </c>
      <c r="I129" t="n">
        <v>6</v>
      </c>
      <c r="J129" t="n">
        <v>280.21</v>
      </c>
      <c r="K129" t="n">
        <v>56.94</v>
      </c>
      <c r="L129" t="n">
        <v>32.75</v>
      </c>
      <c r="M129" t="n">
        <v>3</v>
      </c>
      <c r="N129" t="n">
        <v>75.51000000000001</v>
      </c>
      <c r="O129" t="n">
        <v>34793.09</v>
      </c>
      <c r="P129" t="n">
        <v>203.3</v>
      </c>
      <c r="Q129" t="n">
        <v>467.07</v>
      </c>
      <c r="R129" t="n">
        <v>54.57</v>
      </c>
      <c r="S129" t="n">
        <v>39.61</v>
      </c>
      <c r="T129" t="n">
        <v>2545.87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163.4459048967386</v>
      </c>
      <c r="AB129" t="n">
        <v>223.6338978040335</v>
      </c>
      <c r="AC129" t="n">
        <v>202.2905924698277</v>
      </c>
      <c r="AD129" t="n">
        <v>163445.9048967386</v>
      </c>
      <c r="AE129" t="n">
        <v>223633.8978040335</v>
      </c>
      <c r="AF129" t="n">
        <v>3.972611165221779e-06</v>
      </c>
      <c r="AG129" t="n">
        <v>8</v>
      </c>
      <c r="AH129" t="n">
        <v>202290.5924698277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5.4353</v>
      </c>
      <c r="E130" t="n">
        <v>18.4</v>
      </c>
      <c r="F130" t="n">
        <v>15.47</v>
      </c>
      <c r="G130" t="n">
        <v>154.74</v>
      </c>
      <c r="H130" t="n">
        <v>2.09</v>
      </c>
      <c r="I130" t="n">
        <v>6</v>
      </c>
      <c r="J130" t="n">
        <v>280.7</v>
      </c>
      <c r="K130" t="n">
        <v>56.94</v>
      </c>
      <c r="L130" t="n">
        <v>33</v>
      </c>
      <c r="M130" t="n">
        <v>3</v>
      </c>
      <c r="N130" t="n">
        <v>75.76000000000001</v>
      </c>
      <c r="O130" t="n">
        <v>34853.88</v>
      </c>
      <c r="P130" t="n">
        <v>202.42</v>
      </c>
      <c r="Q130" t="n">
        <v>467.07</v>
      </c>
      <c r="R130" t="n">
        <v>54.48</v>
      </c>
      <c r="S130" t="n">
        <v>39.61</v>
      </c>
      <c r="T130" t="n">
        <v>2501.3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163.061663652776</v>
      </c>
      <c r="AB130" t="n">
        <v>223.1081619825167</v>
      </c>
      <c r="AC130" t="n">
        <v>201.8150321372415</v>
      </c>
      <c r="AD130" t="n">
        <v>163061.663652776</v>
      </c>
      <c r="AE130" t="n">
        <v>223108.1619825168</v>
      </c>
      <c r="AF130" t="n">
        <v>3.972318830386139e-06</v>
      </c>
      <c r="AG130" t="n">
        <v>8</v>
      </c>
      <c r="AH130" t="n">
        <v>201815.0321372415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5.4343</v>
      </c>
      <c r="E131" t="n">
        <v>18.4</v>
      </c>
      <c r="F131" t="n">
        <v>15.48</v>
      </c>
      <c r="G131" t="n">
        <v>154.78</v>
      </c>
      <c r="H131" t="n">
        <v>2.11</v>
      </c>
      <c r="I131" t="n">
        <v>6</v>
      </c>
      <c r="J131" t="n">
        <v>281.19</v>
      </c>
      <c r="K131" t="n">
        <v>56.94</v>
      </c>
      <c r="L131" t="n">
        <v>33.25</v>
      </c>
      <c r="M131" t="n">
        <v>3</v>
      </c>
      <c r="N131" t="n">
        <v>76</v>
      </c>
      <c r="O131" t="n">
        <v>34914.76</v>
      </c>
      <c r="P131" t="n">
        <v>202.64</v>
      </c>
      <c r="Q131" t="n">
        <v>467.08</v>
      </c>
      <c r="R131" t="n">
        <v>54.62</v>
      </c>
      <c r="S131" t="n">
        <v>39.61</v>
      </c>
      <c r="T131" t="n">
        <v>2569.48</v>
      </c>
      <c r="U131" t="n">
        <v>0.73</v>
      </c>
      <c r="V131" t="n">
        <v>0.75</v>
      </c>
      <c r="W131" t="n">
        <v>2.62</v>
      </c>
      <c r="X131" t="n">
        <v>0.14</v>
      </c>
      <c r="Y131" t="n">
        <v>1</v>
      </c>
      <c r="Z131" t="n">
        <v>10</v>
      </c>
      <c r="AA131" t="n">
        <v>163.1839625606653</v>
      </c>
      <c r="AB131" t="n">
        <v>223.2754967437379</v>
      </c>
      <c r="AC131" t="n">
        <v>201.9663967037075</v>
      </c>
      <c r="AD131" t="n">
        <v>163183.9625606653</v>
      </c>
      <c r="AE131" t="n">
        <v>223275.4967437379</v>
      </c>
      <c r="AF131" t="n">
        <v>3.971587993297039e-06</v>
      </c>
      <c r="AG131" t="n">
        <v>8</v>
      </c>
      <c r="AH131" t="n">
        <v>201966.3967037075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5.4334</v>
      </c>
      <c r="E132" t="n">
        <v>18.4</v>
      </c>
      <c r="F132" t="n">
        <v>15.48</v>
      </c>
      <c r="G132" t="n">
        <v>154.81</v>
      </c>
      <c r="H132" t="n">
        <v>2.12</v>
      </c>
      <c r="I132" t="n">
        <v>6</v>
      </c>
      <c r="J132" t="n">
        <v>281.69</v>
      </c>
      <c r="K132" t="n">
        <v>56.94</v>
      </c>
      <c r="L132" t="n">
        <v>33.5</v>
      </c>
      <c r="M132" t="n">
        <v>3</v>
      </c>
      <c r="N132" t="n">
        <v>76.25</v>
      </c>
      <c r="O132" t="n">
        <v>34975.73</v>
      </c>
      <c r="P132" t="n">
        <v>202.48</v>
      </c>
      <c r="Q132" t="n">
        <v>467.08</v>
      </c>
      <c r="R132" t="n">
        <v>54.75</v>
      </c>
      <c r="S132" t="n">
        <v>39.61</v>
      </c>
      <c r="T132" t="n">
        <v>2636.87</v>
      </c>
      <c r="U132" t="n">
        <v>0.72</v>
      </c>
      <c r="V132" t="n">
        <v>0.75</v>
      </c>
      <c r="W132" t="n">
        <v>2.62</v>
      </c>
      <c r="X132" t="n">
        <v>0.15</v>
      </c>
      <c r="Y132" t="n">
        <v>1</v>
      </c>
      <c r="Z132" t="n">
        <v>10</v>
      </c>
      <c r="AA132" t="n">
        <v>163.1292370840864</v>
      </c>
      <c r="AB132" t="n">
        <v>223.200618932365</v>
      </c>
      <c r="AC132" t="n">
        <v>201.8986651255604</v>
      </c>
      <c r="AD132" t="n">
        <v>163129.2370840864</v>
      </c>
      <c r="AE132" t="n">
        <v>223200.618932365</v>
      </c>
      <c r="AF132" t="n">
        <v>3.970930239916848e-06</v>
      </c>
      <c r="AG132" t="n">
        <v>8</v>
      </c>
      <c r="AH132" t="n">
        <v>201898.6651255604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5.4346</v>
      </c>
      <c r="E133" t="n">
        <v>18.4</v>
      </c>
      <c r="F133" t="n">
        <v>15.48</v>
      </c>
      <c r="G133" t="n">
        <v>154.76</v>
      </c>
      <c r="H133" t="n">
        <v>2.13</v>
      </c>
      <c r="I133" t="n">
        <v>6</v>
      </c>
      <c r="J133" t="n">
        <v>282.18</v>
      </c>
      <c r="K133" t="n">
        <v>56.94</v>
      </c>
      <c r="L133" t="n">
        <v>33.75</v>
      </c>
      <c r="M133" t="n">
        <v>3</v>
      </c>
      <c r="N133" t="n">
        <v>76.48999999999999</v>
      </c>
      <c r="O133" t="n">
        <v>35036.81</v>
      </c>
      <c r="P133" t="n">
        <v>202.07</v>
      </c>
      <c r="Q133" t="n">
        <v>467.07</v>
      </c>
      <c r="R133" t="n">
        <v>54.67</v>
      </c>
      <c r="S133" t="n">
        <v>39.61</v>
      </c>
      <c r="T133" t="n">
        <v>2595.47</v>
      </c>
      <c r="U133" t="n">
        <v>0.72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162.9247882070323</v>
      </c>
      <c r="AB133" t="n">
        <v>222.9208829591319</v>
      </c>
      <c r="AC133" t="n">
        <v>201.6456267610006</v>
      </c>
      <c r="AD133" t="n">
        <v>162924.7882070323</v>
      </c>
      <c r="AE133" t="n">
        <v>222920.8829591318</v>
      </c>
      <c r="AF133" t="n">
        <v>3.971807244423769e-06</v>
      </c>
      <c r="AG133" t="n">
        <v>8</v>
      </c>
      <c r="AH133" t="n">
        <v>201645.6267610006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5.4343</v>
      </c>
      <c r="E134" t="n">
        <v>18.4</v>
      </c>
      <c r="F134" t="n">
        <v>15.48</v>
      </c>
      <c r="G134" t="n">
        <v>154.78</v>
      </c>
      <c r="H134" t="n">
        <v>2.14</v>
      </c>
      <c r="I134" t="n">
        <v>6</v>
      </c>
      <c r="J134" t="n">
        <v>282.68</v>
      </c>
      <c r="K134" t="n">
        <v>56.94</v>
      </c>
      <c r="L134" t="n">
        <v>34</v>
      </c>
      <c r="M134" t="n">
        <v>3</v>
      </c>
      <c r="N134" t="n">
        <v>76.73999999999999</v>
      </c>
      <c r="O134" t="n">
        <v>35097.98</v>
      </c>
      <c r="P134" t="n">
        <v>201.62</v>
      </c>
      <c r="Q134" t="n">
        <v>467.07</v>
      </c>
      <c r="R134" t="n">
        <v>54.62</v>
      </c>
      <c r="S134" t="n">
        <v>39.61</v>
      </c>
      <c r="T134" t="n">
        <v>2569.1</v>
      </c>
      <c r="U134" t="n">
        <v>0.73</v>
      </c>
      <c r="V134" t="n">
        <v>0.75</v>
      </c>
      <c r="W134" t="n">
        <v>2.62</v>
      </c>
      <c r="X134" t="n">
        <v>0.14</v>
      </c>
      <c r="Y134" t="n">
        <v>1</v>
      </c>
      <c r="Z134" t="n">
        <v>10</v>
      </c>
      <c r="AA134" t="n">
        <v>162.7299903440006</v>
      </c>
      <c r="AB134" t="n">
        <v>222.6543519290568</v>
      </c>
      <c r="AC134" t="n">
        <v>201.4045330783572</v>
      </c>
      <c r="AD134" t="n">
        <v>162729.9903440006</v>
      </c>
      <c r="AE134" t="n">
        <v>222654.3519290568</v>
      </c>
      <c r="AF134" t="n">
        <v>3.971587993297039e-06</v>
      </c>
      <c r="AG134" t="n">
        <v>8</v>
      </c>
      <c r="AH134" t="n">
        <v>201404.5330783572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5.4345</v>
      </c>
      <c r="E135" t="n">
        <v>18.4</v>
      </c>
      <c r="F135" t="n">
        <v>15.48</v>
      </c>
      <c r="G135" t="n">
        <v>154.77</v>
      </c>
      <c r="H135" t="n">
        <v>2.15</v>
      </c>
      <c r="I135" t="n">
        <v>6</v>
      </c>
      <c r="J135" t="n">
        <v>283.18</v>
      </c>
      <c r="K135" t="n">
        <v>56.94</v>
      </c>
      <c r="L135" t="n">
        <v>34.25</v>
      </c>
      <c r="M135" t="n">
        <v>3</v>
      </c>
      <c r="N135" t="n">
        <v>76.98</v>
      </c>
      <c r="O135" t="n">
        <v>35159.25</v>
      </c>
      <c r="P135" t="n">
        <v>201.2</v>
      </c>
      <c r="Q135" t="n">
        <v>467.07</v>
      </c>
      <c r="R135" t="n">
        <v>54.69</v>
      </c>
      <c r="S135" t="n">
        <v>39.61</v>
      </c>
      <c r="T135" t="n">
        <v>2603.55</v>
      </c>
      <c r="U135" t="n">
        <v>0.72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162.5394187924064</v>
      </c>
      <c r="AB135" t="n">
        <v>222.3936035247423</v>
      </c>
      <c r="AC135" t="n">
        <v>201.1686701357877</v>
      </c>
      <c r="AD135" t="n">
        <v>162539.4187924064</v>
      </c>
      <c r="AE135" t="n">
        <v>222393.6035247423</v>
      </c>
      <c r="AF135" t="n">
        <v>3.971734160714859e-06</v>
      </c>
      <c r="AG135" t="n">
        <v>8</v>
      </c>
      <c r="AH135" t="n">
        <v>201168.6701357877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5.4341</v>
      </c>
      <c r="E136" t="n">
        <v>18.4</v>
      </c>
      <c r="F136" t="n">
        <v>15.48</v>
      </c>
      <c r="G136" t="n">
        <v>154.78</v>
      </c>
      <c r="H136" t="n">
        <v>2.17</v>
      </c>
      <c r="I136" t="n">
        <v>6</v>
      </c>
      <c r="J136" t="n">
        <v>283.67</v>
      </c>
      <c r="K136" t="n">
        <v>56.94</v>
      </c>
      <c r="L136" t="n">
        <v>34.5</v>
      </c>
      <c r="M136" t="n">
        <v>3</v>
      </c>
      <c r="N136" t="n">
        <v>77.23</v>
      </c>
      <c r="O136" t="n">
        <v>35220.61</v>
      </c>
      <c r="P136" t="n">
        <v>200.95</v>
      </c>
      <c r="Q136" t="n">
        <v>467.07</v>
      </c>
      <c r="R136" t="n">
        <v>54.72</v>
      </c>
      <c r="S136" t="n">
        <v>39.61</v>
      </c>
      <c r="T136" t="n">
        <v>2618.7</v>
      </c>
      <c r="U136" t="n">
        <v>0.72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162.4354308957899</v>
      </c>
      <c r="AB136" t="n">
        <v>222.2513226969695</v>
      </c>
      <c r="AC136" t="n">
        <v>201.0399683905251</v>
      </c>
      <c r="AD136" t="n">
        <v>162435.4308957899</v>
      </c>
      <c r="AE136" t="n">
        <v>222251.3226969695</v>
      </c>
      <c r="AF136" t="n">
        <v>3.971441825879219e-06</v>
      </c>
      <c r="AG136" t="n">
        <v>8</v>
      </c>
      <c r="AH136" t="n">
        <v>201039.9683905251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5.4327</v>
      </c>
      <c r="E137" t="n">
        <v>18.41</v>
      </c>
      <c r="F137" t="n">
        <v>15.48</v>
      </c>
      <c r="G137" t="n">
        <v>154.83</v>
      </c>
      <c r="H137" t="n">
        <v>2.18</v>
      </c>
      <c r="I137" t="n">
        <v>6</v>
      </c>
      <c r="J137" t="n">
        <v>284.17</v>
      </c>
      <c r="K137" t="n">
        <v>56.94</v>
      </c>
      <c r="L137" t="n">
        <v>34.75</v>
      </c>
      <c r="M137" t="n">
        <v>2</v>
      </c>
      <c r="N137" t="n">
        <v>77.48</v>
      </c>
      <c r="O137" t="n">
        <v>35282.08</v>
      </c>
      <c r="P137" t="n">
        <v>200.5</v>
      </c>
      <c r="Q137" t="n">
        <v>467.07</v>
      </c>
      <c r="R137" t="n">
        <v>54.78</v>
      </c>
      <c r="S137" t="n">
        <v>39.61</v>
      </c>
      <c r="T137" t="n">
        <v>2651.07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162.260563467536</v>
      </c>
      <c r="AB137" t="n">
        <v>222.0120613670261</v>
      </c>
      <c r="AC137" t="n">
        <v>200.823541826106</v>
      </c>
      <c r="AD137" t="n">
        <v>162260.563467536</v>
      </c>
      <c r="AE137" t="n">
        <v>222012.0613670261</v>
      </c>
      <c r="AF137" t="n">
        <v>3.970418653954479e-06</v>
      </c>
      <c r="AG137" t="n">
        <v>8</v>
      </c>
      <c r="AH137" t="n">
        <v>200823.541826106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5.4327</v>
      </c>
      <c r="E138" t="n">
        <v>18.41</v>
      </c>
      <c r="F138" t="n">
        <v>15.48</v>
      </c>
      <c r="G138" t="n">
        <v>154.83</v>
      </c>
      <c r="H138" t="n">
        <v>2.19</v>
      </c>
      <c r="I138" t="n">
        <v>6</v>
      </c>
      <c r="J138" t="n">
        <v>284.67</v>
      </c>
      <c r="K138" t="n">
        <v>56.94</v>
      </c>
      <c r="L138" t="n">
        <v>35</v>
      </c>
      <c r="M138" t="n">
        <v>2</v>
      </c>
      <c r="N138" t="n">
        <v>77.73</v>
      </c>
      <c r="O138" t="n">
        <v>35343.65</v>
      </c>
      <c r="P138" t="n">
        <v>200.11</v>
      </c>
      <c r="Q138" t="n">
        <v>467.07</v>
      </c>
      <c r="R138" t="n">
        <v>54.76</v>
      </c>
      <c r="S138" t="n">
        <v>39.61</v>
      </c>
      <c r="T138" t="n">
        <v>2640.3</v>
      </c>
      <c r="U138" t="n">
        <v>0.72</v>
      </c>
      <c r="V138" t="n">
        <v>0.75</v>
      </c>
      <c r="W138" t="n">
        <v>2.62</v>
      </c>
      <c r="X138" t="n">
        <v>0.15</v>
      </c>
      <c r="Y138" t="n">
        <v>1</v>
      </c>
      <c r="Z138" t="n">
        <v>10</v>
      </c>
      <c r="AA138" t="n">
        <v>162.0869347344432</v>
      </c>
      <c r="AB138" t="n">
        <v>221.7744948744496</v>
      </c>
      <c r="AC138" t="n">
        <v>200.6086483461543</v>
      </c>
      <c r="AD138" t="n">
        <v>162086.9347344433</v>
      </c>
      <c r="AE138" t="n">
        <v>221774.4948744496</v>
      </c>
      <c r="AF138" t="n">
        <v>3.970418653954479e-06</v>
      </c>
      <c r="AG138" t="n">
        <v>8</v>
      </c>
      <c r="AH138" t="n">
        <v>200608.6483461543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5.4331</v>
      </c>
      <c r="E139" t="n">
        <v>18.41</v>
      </c>
      <c r="F139" t="n">
        <v>15.48</v>
      </c>
      <c r="G139" t="n">
        <v>154.81</v>
      </c>
      <c r="H139" t="n">
        <v>2.2</v>
      </c>
      <c r="I139" t="n">
        <v>6</v>
      </c>
      <c r="J139" t="n">
        <v>285.17</v>
      </c>
      <c r="K139" t="n">
        <v>56.94</v>
      </c>
      <c r="L139" t="n">
        <v>35.25</v>
      </c>
      <c r="M139" t="n">
        <v>2</v>
      </c>
      <c r="N139" t="n">
        <v>77.98</v>
      </c>
      <c r="O139" t="n">
        <v>35405.32</v>
      </c>
      <c r="P139" t="n">
        <v>199.95</v>
      </c>
      <c r="Q139" t="n">
        <v>467.09</v>
      </c>
      <c r="R139" t="n">
        <v>54.7</v>
      </c>
      <c r="S139" t="n">
        <v>39.61</v>
      </c>
      <c r="T139" t="n">
        <v>2611.85</v>
      </c>
      <c r="U139" t="n">
        <v>0.72</v>
      </c>
      <c r="V139" t="n">
        <v>0.75</v>
      </c>
      <c r="W139" t="n">
        <v>2.62</v>
      </c>
      <c r="X139" t="n">
        <v>0.15</v>
      </c>
      <c r="Y139" t="n">
        <v>1</v>
      </c>
      <c r="Z139" t="n">
        <v>10</v>
      </c>
      <c r="AA139" t="n">
        <v>162.0084557517841</v>
      </c>
      <c r="AB139" t="n">
        <v>221.667116468127</v>
      </c>
      <c r="AC139" t="n">
        <v>200.5115179842246</v>
      </c>
      <c r="AD139" t="n">
        <v>162008.4557517841</v>
      </c>
      <c r="AE139" t="n">
        <v>221667.116468127</v>
      </c>
      <c r="AF139" t="n">
        <v>3.970710988790119e-06</v>
      </c>
      <c r="AG139" t="n">
        <v>8</v>
      </c>
      <c r="AH139" t="n">
        <v>200511.5179842246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5.4325</v>
      </c>
      <c r="E140" t="n">
        <v>18.41</v>
      </c>
      <c r="F140" t="n">
        <v>15.48</v>
      </c>
      <c r="G140" t="n">
        <v>154.84</v>
      </c>
      <c r="H140" t="n">
        <v>2.21</v>
      </c>
      <c r="I140" t="n">
        <v>6</v>
      </c>
      <c r="J140" t="n">
        <v>285.67</v>
      </c>
      <c r="K140" t="n">
        <v>56.94</v>
      </c>
      <c r="L140" t="n">
        <v>35.5</v>
      </c>
      <c r="M140" t="n">
        <v>2</v>
      </c>
      <c r="N140" t="n">
        <v>78.23</v>
      </c>
      <c r="O140" t="n">
        <v>35467.08</v>
      </c>
      <c r="P140" t="n">
        <v>199.71</v>
      </c>
      <c r="Q140" t="n">
        <v>467.07</v>
      </c>
      <c r="R140" t="n">
        <v>54.82</v>
      </c>
      <c r="S140" t="n">
        <v>39.61</v>
      </c>
      <c r="T140" t="n">
        <v>2670.16</v>
      </c>
      <c r="U140" t="n">
        <v>0.72</v>
      </c>
      <c r="V140" t="n">
        <v>0.75</v>
      </c>
      <c r="W140" t="n">
        <v>2.62</v>
      </c>
      <c r="X140" t="n">
        <v>0.15</v>
      </c>
      <c r="Y140" t="n">
        <v>1</v>
      </c>
      <c r="Z140" t="n">
        <v>10</v>
      </c>
      <c r="AA140" t="n">
        <v>161.9124737900147</v>
      </c>
      <c r="AB140" t="n">
        <v>221.5357897136089</v>
      </c>
      <c r="AC140" t="n">
        <v>200.3927248708394</v>
      </c>
      <c r="AD140" t="n">
        <v>161912.4737900147</v>
      </c>
      <c r="AE140" t="n">
        <v>221535.7897136089</v>
      </c>
      <c r="AF140" t="n">
        <v>3.970272486536659e-06</v>
      </c>
      <c r="AG140" t="n">
        <v>8</v>
      </c>
      <c r="AH140" t="n">
        <v>200392.7248708394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5.4332</v>
      </c>
      <c r="E141" t="n">
        <v>18.41</v>
      </c>
      <c r="F141" t="n">
        <v>15.48</v>
      </c>
      <c r="G141" t="n">
        <v>154.81</v>
      </c>
      <c r="H141" t="n">
        <v>2.22</v>
      </c>
      <c r="I141" t="n">
        <v>6</v>
      </c>
      <c r="J141" t="n">
        <v>286.17</v>
      </c>
      <c r="K141" t="n">
        <v>56.94</v>
      </c>
      <c r="L141" t="n">
        <v>35.75</v>
      </c>
      <c r="M141" t="n">
        <v>1</v>
      </c>
      <c r="N141" t="n">
        <v>78.48</v>
      </c>
      <c r="O141" t="n">
        <v>35528.95</v>
      </c>
      <c r="P141" t="n">
        <v>199.63</v>
      </c>
      <c r="Q141" t="n">
        <v>467.07</v>
      </c>
      <c r="R141" t="n">
        <v>54.7</v>
      </c>
      <c r="S141" t="n">
        <v>39.61</v>
      </c>
      <c r="T141" t="n">
        <v>2610.45</v>
      </c>
      <c r="U141" t="n">
        <v>0.72</v>
      </c>
      <c r="V141" t="n">
        <v>0.75</v>
      </c>
      <c r="W141" t="n">
        <v>2.62</v>
      </c>
      <c r="X141" t="n">
        <v>0.15</v>
      </c>
      <c r="Y141" t="n">
        <v>1</v>
      </c>
      <c r="Z141" t="n">
        <v>10</v>
      </c>
      <c r="AA141" t="n">
        <v>161.8641927570796</v>
      </c>
      <c r="AB141" t="n">
        <v>221.4697294743384</v>
      </c>
      <c r="AC141" t="n">
        <v>200.3329693280887</v>
      </c>
      <c r="AD141" t="n">
        <v>161864.1927570796</v>
      </c>
      <c r="AE141" t="n">
        <v>221469.7294743384</v>
      </c>
      <c r="AF141" t="n">
        <v>3.970784072499029e-06</v>
      </c>
      <c r="AG141" t="n">
        <v>8</v>
      </c>
      <c r="AH141" t="n">
        <v>200332.9693280887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5.4331</v>
      </c>
      <c r="E142" t="n">
        <v>18.41</v>
      </c>
      <c r="F142" t="n">
        <v>15.48</v>
      </c>
      <c r="G142" t="n">
        <v>154.81</v>
      </c>
      <c r="H142" t="n">
        <v>2.24</v>
      </c>
      <c r="I142" t="n">
        <v>6</v>
      </c>
      <c r="J142" t="n">
        <v>286.68</v>
      </c>
      <c r="K142" t="n">
        <v>56.94</v>
      </c>
      <c r="L142" t="n">
        <v>36</v>
      </c>
      <c r="M142" t="n">
        <v>0</v>
      </c>
      <c r="N142" t="n">
        <v>78.73</v>
      </c>
      <c r="O142" t="n">
        <v>35591.05</v>
      </c>
      <c r="P142" t="n">
        <v>199.85</v>
      </c>
      <c r="Q142" t="n">
        <v>467.09</v>
      </c>
      <c r="R142" t="n">
        <v>54.67</v>
      </c>
      <c r="S142" t="n">
        <v>39.61</v>
      </c>
      <c r="T142" t="n">
        <v>2598.03</v>
      </c>
      <c r="U142" t="n">
        <v>0.72</v>
      </c>
      <c r="V142" t="n">
        <v>0.75</v>
      </c>
      <c r="W142" t="n">
        <v>2.62</v>
      </c>
      <c r="X142" t="n">
        <v>0.15</v>
      </c>
      <c r="Y142" t="n">
        <v>1</v>
      </c>
      <c r="Z142" t="n">
        <v>10</v>
      </c>
      <c r="AA142" t="n">
        <v>161.9639388415122</v>
      </c>
      <c r="AB142" t="n">
        <v>221.6062064675457</v>
      </c>
      <c r="AC142" t="n">
        <v>200.4564211486109</v>
      </c>
      <c r="AD142" t="n">
        <v>161963.9388415122</v>
      </c>
      <c r="AE142" t="n">
        <v>221606.2064675456</v>
      </c>
      <c r="AF142" t="n">
        <v>3.970710988790119e-06</v>
      </c>
      <c r="AG142" t="n">
        <v>8</v>
      </c>
      <c r="AH142" t="n">
        <v>200456.4211486109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</v>
      </c>
      <c r="E2" t="n">
        <v>22</v>
      </c>
      <c r="F2" t="n">
        <v>18.33</v>
      </c>
      <c r="G2" t="n">
        <v>10.68</v>
      </c>
      <c r="H2" t="n">
        <v>0.22</v>
      </c>
      <c r="I2" t="n">
        <v>103</v>
      </c>
      <c r="J2" t="n">
        <v>80.84</v>
      </c>
      <c r="K2" t="n">
        <v>35.1</v>
      </c>
      <c r="L2" t="n">
        <v>1</v>
      </c>
      <c r="M2" t="n">
        <v>101</v>
      </c>
      <c r="N2" t="n">
        <v>9.74</v>
      </c>
      <c r="O2" t="n">
        <v>10204.21</v>
      </c>
      <c r="P2" t="n">
        <v>141.03</v>
      </c>
      <c r="Q2" t="n">
        <v>467.11</v>
      </c>
      <c r="R2" t="n">
        <v>147.37</v>
      </c>
      <c r="S2" t="n">
        <v>39.61</v>
      </c>
      <c r="T2" t="n">
        <v>48462.65</v>
      </c>
      <c r="U2" t="n">
        <v>0.27</v>
      </c>
      <c r="V2" t="n">
        <v>0.64</v>
      </c>
      <c r="W2" t="n">
        <v>2.79</v>
      </c>
      <c r="X2" t="n">
        <v>3</v>
      </c>
      <c r="Y2" t="n">
        <v>1</v>
      </c>
      <c r="Z2" t="n">
        <v>10</v>
      </c>
      <c r="AA2" t="n">
        <v>151.0974267989758</v>
      </c>
      <c r="AB2" t="n">
        <v>206.7381652942776</v>
      </c>
      <c r="AC2" t="n">
        <v>187.007364957488</v>
      </c>
      <c r="AD2" t="n">
        <v>151097.4267989758</v>
      </c>
      <c r="AE2" t="n">
        <v>206738.1652942776</v>
      </c>
      <c r="AF2" t="n">
        <v>3.520086589584068e-06</v>
      </c>
      <c r="AG2" t="n">
        <v>9</v>
      </c>
      <c r="AH2" t="n">
        <v>187007.364957488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4.7922</v>
      </c>
      <c r="E3" t="n">
        <v>20.87</v>
      </c>
      <c r="F3" t="n">
        <v>17.61</v>
      </c>
      <c r="G3" t="n">
        <v>13.38</v>
      </c>
      <c r="H3" t="n">
        <v>0.27</v>
      </c>
      <c r="I3" t="n">
        <v>79</v>
      </c>
      <c r="J3" t="n">
        <v>81.14</v>
      </c>
      <c r="K3" t="n">
        <v>35.1</v>
      </c>
      <c r="L3" t="n">
        <v>1.25</v>
      </c>
      <c r="M3" t="n">
        <v>77</v>
      </c>
      <c r="N3" t="n">
        <v>9.789999999999999</v>
      </c>
      <c r="O3" t="n">
        <v>10241.25</v>
      </c>
      <c r="P3" t="n">
        <v>134.33</v>
      </c>
      <c r="Q3" t="n">
        <v>467.11</v>
      </c>
      <c r="R3" t="n">
        <v>124.1</v>
      </c>
      <c r="S3" t="n">
        <v>39.61</v>
      </c>
      <c r="T3" t="n">
        <v>36947.49</v>
      </c>
      <c r="U3" t="n">
        <v>0.32</v>
      </c>
      <c r="V3" t="n">
        <v>0.66</v>
      </c>
      <c r="W3" t="n">
        <v>2.74</v>
      </c>
      <c r="X3" t="n">
        <v>2.28</v>
      </c>
      <c r="Y3" t="n">
        <v>1</v>
      </c>
      <c r="Z3" t="n">
        <v>10</v>
      </c>
      <c r="AA3" t="n">
        <v>143.1304898355056</v>
      </c>
      <c r="AB3" t="n">
        <v>195.8374506644103</v>
      </c>
      <c r="AC3" t="n">
        <v>177.1469992326427</v>
      </c>
      <c r="AD3" t="n">
        <v>143130.4898355056</v>
      </c>
      <c r="AE3" t="n">
        <v>195837.4506644103</v>
      </c>
      <c r="AF3" t="n">
        <v>3.710725682931098e-06</v>
      </c>
      <c r="AG3" t="n">
        <v>9</v>
      </c>
      <c r="AH3" t="n">
        <v>177146.9992326427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4.9728</v>
      </c>
      <c r="E4" t="n">
        <v>20.11</v>
      </c>
      <c r="F4" t="n">
        <v>17.13</v>
      </c>
      <c r="G4" t="n">
        <v>16.32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129.59</v>
      </c>
      <c r="Q4" t="n">
        <v>467.12</v>
      </c>
      <c r="R4" t="n">
        <v>108.76</v>
      </c>
      <c r="S4" t="n">
        <v>39.61</v>
      </c>
      <c r="T4" t="n">
        <v>29354.88</v>
      </c>
      <c r="U4" t="n">
        <v>0.36</v>
      </c>
      <c r="V4" t="n">
        <v>0.68</v>
      </c>
      <c r="W4" t="n">
        <v>2.71</v>
      </c>
      <c r="X4" t="n">
        <v>1.8</v>
      </c>
      <c r="Y4" t="n">
        <v>1</v>
      </c>
      <c r="Z4" t="n">
        <v>10</v>
      </c>
      <c r="AA4" t="n">
        <v>130.5194409051701</v>
      </c>
      <c r="AB4" t="n">
        <v>178.5824571577209</v>
      </c>
      <c r="AC4" t="n">
        <v>161.5387980886908</v>
      </c>
      <c r="AD4" t="n">
        <v>130519.44090517</v>
      </c>
      <c r="AE4" t="n">
        <v>178582.4571577209</v>
      </c>
      <c r="AF4" t="n">
        <v>3.85056898211255e-06</v>
      </c>
      <c r="AG4" t="n">
        <v>8</v>
      </c>
      <c r="AH4" t="n">
        <v>161538.7980886908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5.0888</v>
      </c>
      <c r="E5" t="n">
        <v>19.65</v>
      </c>
      <c r="F5" t="n">
        <v>16.85</v>
      </c>
      <c r="G5" t="n">
        <v>19.07</v>
      </c>
      <c r="H5" t="n">
        <v>0.38</v>
      </c>
      <c r="I5" t="n">
        <v>53</v>
      </c>
      <c r="J5" t="n">
        <v>81.73999999999999</v>
      </c>
      <c r="K5" t="n">
        <v>35.1</v>
      </c>
      <c r="L5" t="n">
        <v>1.75</v>
      </c>
      <c r="M5" t="n">
        <v>51</v>
      </c>
      <c r="N5" t="n">
        <v>9.890000000000001</v>
      </c>
      <c r="O5" t="n">
        <v>10315.41</v>
      </c>
      <c r="P5" t="n">
        <v>126.26</v>
      </c>
      <c r="Q5" t="n">
        <v>467.18</v>
      </c>
      <c r="R5" t="n">
        <v>99.17</v>
      </c>
      <c r="S5" t="n">
        <v>39.61</v>
      </c>
      <c r="T5" t="n">
        <v>24613.11</v>
      </c>
      <c r="U5" t="n">
        <v>0.4</v>
      </c>
      <c r="V5" t="n">
        <v>0.6899999999999999</v>
      </c>
      <c r="W5" t="n">
        <v>2.7</v>
      </c>
      <c r="X5" t="n">
        <v>1.51</v>
      </c>
      <c r="Y5" t="n">
        <v>1</v>
      </c>
      <c r="Z5" t="n">
        <v>10</v>
      </c>
      <c r="AA5" t="n">
        <v>127.2269801845679</v>
      </c>
      <c r="AB5" t="n">
        <v>174.0775671466797</v>
      </c>
      <c r="AC5" t="n">
        <v>157.4638484576491</v>
      </c>
      <c r="AD5" t="n">
        <v>127226.9801845679</v>
      </c>
      <c r="AE5" t="n">
        <v>174077.5671466797</v>
      </c>
      <c r="AF5" t="n">
        <v>3.940390813258997e-06</v>
      </c>
      <c r="AG5" t="n">
        <v>8</v>
      </c>
      <c r="AH5" t="n">
        <v>157463.8484576491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5.1759</v>
      </c>
      <c r="E6" t="n">
        <v>19.32</v>
      </c>
      <c r="F6" t="n">
        <v>16.64</v>
      </c>
      <c r="G6" t="n">
        <v>21.7</v>
      </c>
      <c r="H6" t="n">
        <v>0.43</v>
      </c>
      <c r="I6" t="n">
        <v>46</v>
      </c>
      <c r="J6" t="n">
        <v>82.04000000000001</v>
      </c>
      <c r="K6" t="n">
        <v>35.1</v>
      </c>
      <c r="L6" t="n">
        <v>2</v>
      </c>
      <c r="M6" t="n">
        <v>44</v>
      </c>
      <c r="N6" t="n">
        <v>9.94</v>
      </c>
      <c r="O6" t="n">
        <v>10352.53</v>
      </c>
      <c r="P6" t="n">
        <v>123.71</v>
      </c>
      <c r="Q6" t="n">
        <v>467.11</v>
      </c>
      <c r="R6" t="n">
        <v>92.36</v>
      </c>
      <c r="S6" t="n">
        <v>39.61</v>
      </c>
      <c r="T6" t="n">
        <v>21240.19</v>
      </c>
      <c r="U6" t="n">
        <v>0.43</v>
      </c>
      <c r="V6" t="n">
        <v>0.7</v>
      </c>
      <c r="W6" t="n">
        <v>2.68</v>
      </c>
      <c r="X6" t="n">
        <v>1.3</v>
      </c>
      <c r="Y6" t="n">
        <v>1</v>
      </c>
      <c r="Z6" t="n">
        <v>10</v>
      </c>
      <c r="AA6" t="n">
        <v>124.8287077337834</v>
      </c>
      <c r="AB6" t="n">
        <v>170.7961449752048</v>
      </c>
      <c r="AC6" t="n">
        <v>154.4956006127138</v>
      </c>
      <c r="AD6" t="n">
        <v>124828.7077337834</v>
      </c>
      <c r="AE6" t="n">
        <v>170796.1449752048</v>
      </c>
      <c r="AF6" t="n">
        <v>4.007834619231891e-06</v>
      </c>
      <c r="AG6" t="n">
        <v>8</v>
      </c>
      <c r="AH6" t="n">
        <v>154495.6006127138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5.25</v>
      </c>
      <c r="E7" t="n">
        <v>19.05</v>
      </c>
      <c r="F7" t="n">
        <v>16.47</v>
      </c>
      <c r="G7" t="n">
        <v>24.7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38</v>
      </c>
      <c r="N7" t="n">
        <v>9.99</v>
      </c>
      <c r="O7" t="n">
        <v>10389.66</v>
      </c>
      <c r="P7" t="n">
        <v>121</v>
      </c>
      <c r="Q7" t="n">
        <v>467.07</v>
      </c>
      <c r="R7" t="n">
        <v>86.69</v>
      </c>
      <c r="S7" t="n">
        <v>39.61</v>
      </c>
      <c r="T7" t="n">
        <v>18434.32</v>
      </c>
      <c r="U7" t="n">
        <v>0.46</v>
      </c>
      <c r="V7" t="n">
        <v>0.71</v>
      </c>
      <c r="W7" t="n">
        <v>2.68</v>
      </c>
      <c r="X7" t="n">
        <v>1.13</v>
      </c>
      <c r="Y7" t="n">
        <v>1</v>
      </c>
      <c r="Z7" t="n">
        <v>10</v>
      </c>
      <c r="AA7" t="n">
        <v>122.6053542349287</v>
      </c>
      <c r="AB7" t="n">
        <v>167.7540546306397</v>
      </c>
      <c r="AC7" t="n">
        <v>151.7438431010323</v>
      </c>
      <c r="AD7" t="n">
        <v>122605.3542349287</v>
      </c>
      <c r="AE7" t="n">
        <v>167754.0546306397</v>
      </c>
      <c r="AF7" t="n">
        <v>4.065212185507337e-06</v>
      </c>
      <c r="AG7" t="n">
        <v>8</v>
      </c>
      <c r="AH7" t="n">
        <v>151743.8431010323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5.2986</v>
      </c>
      <c r="E8" t="n">
        <v>18.87</v>
      </c>
      <c r="F8" t="n">
        <v>16.36</v>
      </c>
      <c r="G8" t="n">
        <v>27.27</v>
      </c>
      <c r="H8" t="n">
        <v>0.53</v>
      </c>
      <c r="I8" t="n">
        <v>36</v>
      </c>
      <c r="J8" t="n">
        <v>82.65000000000001</v>
      </c>
      <c r="K8" t="n">
        <v>35.1</v>
      </c>
      <c r="L8" t="n">
        <v>2.5</v>
      </c>
      <c r="M8" t="n">
        <v>34</v>
      </c>
      <c r="N8" t="n">
        <v>10.04</v>
      </c>
      <c r="O8" t="n">
        <v>10426.82</v>
      </c>
      <c r="P8" t="n">
        <v>119.24</v>
      </c>
      <c r="Q8" t="n">
        <v>467.13</v>
      </c>
      <c r="R8" t="n">
        <v>83.67</v>
      </c>
      <c r="S8" t="n">
        <v>39.61</v>
      </c>
      <c r="T8" t="n">
        <v>16944.74</v>
      </c>
      <c r="U8" t="n">
        <v>0.47</v>
      </c>
      <c r="V8" t="n">
        <v>0.71</v>
      </c>
      <c r="W8" t="n">
        <v>2.66</v>
      </c>
      <c r="X8" t="n">
        <v>1.03</v>
      </c>
      <c r="Y8" t="n">
        <v>1</v>
      </c>
      <c r="Z8" t="n">
        <v>10</v>
      </c>
      <c r="AA8" t="n">
        <v>121.1894152770466</v>
      </c>
      <c r="AB8" t="n">
        <v>165.8167044816482</v>
      </c>
      <c r="AC8" t="n">
        <v>149.991390931172</v>
      </c>
      <c r="AD8" t="n">
        <v>121189.4152770466</v>
      </c>
      <c r="AE8" t="n">
        <v>165816.7044816482</v>
      </c>
      <c r="AF8" t="n">
        <v>4.102844435453177e-06</v>
      </c>
      <c r="AG8" t="n">
        <v>8</v>
      </c>
      <c r="AH8" t="n">
        <v>149991.390931172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5.3574</v>
      </c>
      <c r="E9" t="n">
        <v>18.67</v>
      </c>
      <c r="F9" t="n">
        <v>16.22</v>
      </c>
      <c r="G9" t="n">
        <v>30.42</v>
      </c>
      <c r="H9" t="n">
        <v>0.58</v>
      </c>
      <c r="I9" t="n">
        <v>32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117.16</v>
      </c>
      <c r="Q9" t="n">
        <v>467.1</v>
      </c>
      <c r="R9" t="n">
        <v>78.75</v>
      </c>
      <c r="S9" t="n">
        <v>39.61</v>
      </c>
      <c r="T9" t="n">
        <v>14505</v>
      </c>
      <c r="U9" t="n">
        <v>0.5</v>
      </c>
      <c r="V9" t="n">
        <v>0.72</v>
      </c>
      <c r="W9" t="n">
        <v>2.66</v>
      </c>
      <c r="X9" t="n">
        <v>0.89</v>
      </c>
      <c r="Y9" t="n">
        <v>1</v>
      </c>
      <c r="Z9" t="n">
        <v>10</v>
      </c>
      <c r="AA9" t="n">
        <v>119.5303031567003</v>
      </c>
      <c r="AB9" t="n">
        <v>163.5466340837307</v>
      </c>
      <c r="AC9" t="n">
        <v>147.9379728659672</v>
      </c>
      <c r="AD9" t="n">
        <v>119530.3031567003</v>
      </c>
      <c r="AE9" t="n">
        <v>163546.6340837307</v>
      </c>
      <c r="AF9" t="n">
        <v>4.148374811930859e-06</v>
      </c>
      <c r="AG9" t="n">
        <v>8</v>
      </c>
      <c r="AH9" t="n">
        <v>147937.9728659672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5.3947</v>
      </c>
      <c r="E10" t="n">
        <v>18.54</v>
      </c>
      <c r="F10" t="n">
        <v>16.15</v>
      </c>
      <c r="G10" t="n">
        <v>33.4</v>
      </c>
      <c r="H10" t="n">
        <v>0.63</v>
      </c>
      <c r="I10" t="n">
        <v>29</v>
      </c>
      <c r="J10" t="n">
        <v>83.25</v>
      </c>
      <c r="K10" t="n">
        <v>35.1</v>
      </c>
      <c r="L10" t="n">
        <v>3</v>
      </c>
      <c r="M10" t="n">
        <v>27</v>
      </c>
      <c r="N10" t="n">
        <v>10.15</v>
      </c>
      <c r="O10" t="n">
        <v>10501.19</v>
      </c>
      <c r="P10" t="n">
        <v>114.89</v>
      </c>
      <c r="Q10" t="n">
        <v>467.14</v>
      </c>
      <c r="R10" t="n">
        <v>76.34999999999999</v>
      </c>
      <c r="S10" t="n">
        <v>39.61</v>
      </c>
      <c r="T10" t="n">
        <v>13319.18</v>
      </c>
      <c r="U10" t="n">
        <v>0.52</v>
      </c>
      <c r="V10" t="n">
        <v>0.72</v>
      </c>
      <c r="W10" t="n">
        <v>2.66</v>
      </c>
      <c r="X10" t="n">
        <v>0.8100000000000001</v>
      </c>
      <c r="Y10" t="n">
        <v>1</v>
      </c>
      <c r="Z10" t="n">
        <v>10</v>
      </c>
      <c r="AA10" t="n">
        <v>118.0775497507835</v>
      </c>
      <c r="AB10" t="n">
        <v>161.5589127827994</v>
      </c>
      <c r="AC10" t="n">
        <v>146.1399568962117</v>
      </c>
      <c r="AD10" t="n">
        <v>118077.5497507835</v>
      </c>
      <c r="AE10" t="n">
        <v>161558.9127827994</v>
      </c>
      <c r="AF10" t="n">
        <v>4.177257176601225e-06</v>
      </c>
      <c r="AG10" t="n">
        <v>8</v>
      </c>
      <c r="AH10" t="n">
        <v>146139.9568962117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5.4357</v>
      </c>
      <c r="E11" t="n">
        <v>18.4</v>
      </c>
      <c r="F11" t="n">
        <v>16.06</v>
      </c>
      <c r="G11" t="n">
        <v>37.06</v>
      </c>
      <c r="H11" t="n">
        <v>0.68</v>
      </c>
      <c r="I11" t="n">
        <v>26</v>
      </c>
      <c r="J11" t="n">
        <v>83.55</v>
      </c>
      <c r="K11" t="n">
        <v>35.1</v>
      </c>
      <c r="L11" t="n">
        <v>3.25</v>
      </c>
      <c r="M11" t="n">
        <v>24</v>
      </c>
      <c r="N11" t="n">
        <v>10.2</v>
      </c>
      <c r="O11" t="n">
        <v>10538.42</v>
      </c>
      <c r="P11" t="n">
        <v>113.43</v>
      </c>
      <c r="Q11" t="n">
        <v>467.09</v>
      </c>
      <c r="R11" t="n">
        <v>73.43000000000001</v>
      </c>
      <c r="S11" t="n">
        <v>39.61</v>
      </c>
      <c r="T11" t="n">
        <v>11873.91</v>
      </c>
      <c r="U11" t="n">
        <v>0.54</v>
      </c>
      <c r="V11" t="n">
        <v>0.73</v>
      </c>
      <c r="W11" t="n">
        <v>2.65</v>
      </c>
      <c r="X11" t="n">
        <v>0.72</v>
      </c>
      <c r="Y11" t="n">
        <v>1</v>
      </c>
      <c r="Z11" t="n">
        <v>10</v>
      </c>
      <c r="AA11" t="n">
        <v>116.9593891300498</v>
      </c>
      <c r="AB11" t="n">
        <v>160.0289960917471</v>
      </c>
      <c r="AC11" t="n">
        <v>144.7560533069015</v>
      </c>
      <c r="AD11" t="n">
        <v>116959.3891300498</v>
      </c>
      <c r="AE11" t="n">
        <v>160028.9960917471</v>
      </c>
      <c r="AF11" t="n">
        <v>4.209004547954711e-06</v>
      </c>
      <c r="AG11" t="n">
        <v>8</v>
      </c>
      <c r="AH11" t="n">
        <v>144756.0533069015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5.4648</v>
      </c>
      <c r="E12" t="n">
        <v>18.3</v>
      </c>
      <c r="F12" t="n">
        <v>15.99</v>
      </c>
      <c r="G12" t="n">
        <v>39.98</v>
      </c>
      <c r="H12" t="n">
        <v>0.73</v>
      </c>
      <c r="I12" t="n">
        <v>24</v>
      </c>
      <c r="J12" t="n">
        <v>83.84999999999999</v>
      </c>
      <c r="K12" t="n">
        <v>35.1</v>
      </c>
      <c r="L12" t="n">
        <v>3.5</v>
      </c>
      <c r="M12" t="n">
        <v>22</v>
      </c>
      <c r="N12" t="n">
        <v>10.25</v>
      </c>
      <c r="O12" t="n">
        <v>10575.66</v>
      </c>
      <c r="P12" t="n">
        <v>111.73</v>
      </c>
      <c r="Q12" t="n">
        <v>467.12</v>
      </c>
      <c r="R12" t="n">
        <v>71.53</v>
      </c>
      <c r="S12" t="n">
        <v>39.61</v>
      </c>
      <c r="T12" t="n">
        <v>10937.23</v>
      </c>
      <c r="U12" t="n">
        <v>0.55</v>
      </c>
      <c r="V12" t="n">
        <v>0.73</v>
      </c>
      <c r="W12" t="n">
        <v>2.65</v>
      </c>
      <c r="X12" t="n">
        <v>0.66</v>
      </c>
      <c r="Y12" t="n">
        <v>1</v>
      </c>
      <c r="Z12" t="n">
        <v>10</v>
      </c>
      <c r="AA12" t="n">
        <v>115.8798884222492</v>
      </c>
      <c r="AB12" t="n">
        <v>158.551975599125</v>
      </c>
      <c r="AC12" t="n">
        <v>143.4199975770835</v>
      </c>
      <c r="AD12" t="n">
        <v>115879.8884222492</v>
      </c>
      <c r="AE12" t="n">
        <v>158551.975599125</v>
      </c>
      <c r="AF12" t="n">
        <v>4.231537438354381e-06</v>
      </c>
      <c r="AG12" t="n">
        <v>8</v>
      </c>
      <c r="AH12" t="n">
        <v>143419.9975770835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5.498</v>
      </c>
      <c r="E13" t="n">
        <v>18.19</v>
      </c>
      <c r="F13" t="n">
        <v>15.92</v>
      </c>
      <c r="G13" t="n">
        <v>43.41</v>
      </c>
      <c r="H13" t="n">
        <v>0.78</v>
      </c>
      <c r="I13" t="n">
        <v>22</v>
      </c>
      <c r="J13" t="n">
        <v>84.15000000000001</v>
      </c>
      <c r="K13" t="n">
        <v>35.1</v>
      </c>
      <c r="L13" t="n">
        <v>3.75</v>
      </c>
      <c r="M13" t="n">
        <v>20</v>
      </c>
      <c r="N13" t="n">
        <v>10.3</v>
      </c>
      <c r="O13" t="n">
        <v>10612.93</v>
      </c>
      <c r="P13" t="n">
        <v>109.71</v>
      </c>
      <c r="Q13" t="n">
        <v>467.08</v>
      </c>
      <c r="R13" t="n">
        <v>69.04000000000001</v>
      </c>
      <c r="S13" t="n">
        <v>39.61</v>
      </c>
      <c r="T13" t="n">
        <v>9701.16</v>
      </c>
      <c r="U13" t="n">
        <v>0.57</v>
      </c>
      <c r="V13" t="n">
        <v>0.73</v>
      </c>
      <c r="W13" t="n">
        <v>2.64</v>
      </c>
      <c r="X13" t="n">
        <v>0.58</v>
      </c>
      <c r="Y13" t="n">
        <v>1</v>
      </c>
      <c r="Z13" t="n">
        <v>10</v>
      </c>
      <c r="AA13" t="n">
        <v>114.6305108572861</v>
      </c>
      <c r="AB13" t="n">
        <v>156.8425220960953</v>
      </c>
      <c r="AC13" t="n">
        <v>141.8736919171493</v>
      </c>
      <c r="AD13" t="n">
        <v>114630.5108572861</v>
      </c>
      <c r="AE13" t="n">
        <v>156842.5220960953</v>
      </c>
      <c r="AF13" t="n">
        <v>4.257245065889398e-06</v>
      </c>
      <c r="AG13" t="n">
        <v>8</v>
      </c>
      <c r="AH13" t="n">
        <v>141873.6919171493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5.5066</v>
      </c>
      <c r="E14" t="n">
        <v>18.16</v>
      </c>
      <c r="F14" t="n">
        <v>15.91</v>
      </c>
      <c r="G14" t="n">
        <v>45.45</v>
      </c>
      <c r="H14" t="n">
        <v>0.83</v>
      </c>
      <c r="I14" t="n">
        <v>21</v>
      </c>
      <c r="J14" t="n">
        <v>84.45999999999999</v>
      </c>
      <c r="K14" t="n">
        <v>35.1</v>
      </c>
      <c r="L14" t="n">
        <v>4</v>
      </c>
      <c r="M14" t="n">
        <v>19</v>
      </c>
      <c r="N14" t="n">
        <v>10.36</v>
      </c>
      <c r="O14" t="n">
        <v>10650.22</v>
      </c>
      <c r="P14" t="n">
        <v>107.48</v>
      </c>
      <c r="Q14" t="n">
        <v>467.07</v>
      </c>
      <c r="R14" t="n">
        <v>68.69</v>
      </c>
      <c r="S14" t="n">
        <v>39.61</v>
      </c>
      <c r="T14" t="n">
        <v>9530.370000000001</v>
      </c>
      <c r="U14" t="n">
        <v>0.58</v>
      </c>
      <c r="V14" t="n">
        <v>0.73</v>
      </c>
      <c r="W14" t="n">
        <v>2.64</v>
      </c>
      <c r="X14" t="n">
        <v>0.57</v>
      </c>
      <c r="Y14" t="n">
        <v>1</v>
      </c>
      <c r="Z14" t="n">
        <v>10</v>
      </c>
      <c r="AA14" t="n">
        <v>113.5627028575017</v>
      </c>
      <c r="AB14" t="n">
        <v>155.3815000824268</v>
      </c>
      <c r="AC14" t="n">
        <v>140.5521077939076</v>
      </c>
      <c r="AD14" t="n">
        <v>113562.7028575017</v>
      </c>
      <c r="AE14" t="n">
        <v>155381.5000824268</v>
      </c>
      <c r="AF14" t="n">
        <v>4.263904270612325e-06</v>
      </c>
      <c r="AG14" t="n">
        <v>8</v>
      </c>
      <c r="AH14" t="n">
        <v>140552.1077939076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5.5325</v>
      </c>
      <c r="E15" t="n">
        <v>18.08</v>
      </c>
      <c r="F15" t="n">
        <v>15.86</v>
      </c>
      <c r="G15" t="n">
        <v>50.07</v>
      </c>
      <c r="H15" t="n">
        <v>0.88</v>
      </c>
      <c r="I15" t="n">
        <v>19</v>
      </c>
      <c r="J15" t="n">
        <v>84.76000000000001</v>
      </c>
      <c r="K15" t="n">
        <v>35.1</v>
      </c>
      <c r="L15" t="n">
        <v>4.25</v>
      </c>
      <c r="M15" t="n">
        <v>17</v>
      </c>
      <c r="N15" t="n">
        <v>10.41</v>
      </c>
      <c r="O15" t="n">
        <v>10687.53</v>
      </c>
      <c r="P15" t="n">
        <v>106.45</v>
      </c>
      <c r="Q15" t="n">
        <v>467.11</v>
      </c>
      <c r="R15" t="n">
        <v>66.94</v>
      </c>
      <c r="S15" t="n">
        <v>39.61</v>
      </c>
      <c r="T15" t="n">
        <v>8666.24</v>
      </c>
      <c r="U15" t="n">
        <v>0.59</v>
      </c>
      <c r="V15" t="n">
        <v>0.74</v>
      </c>
      <c r="W15" t="n">
        <v>2.64</v>
      </c>
      <c r="X15" t="n">
        <v>0.52</v>
      </c>
      <c r="Y15" t="n">
        <v>1</v>
      </c>
      <c r="Z15" t="n">
        <v>10</v>
      </c>
      <c r="AA15" t="n">
        <v>105.4719993956612</v>
      </c>
      <c r="AB15" t="n">
        <v>144.3114426692968</v>
      </c>
      <c r="AC15" t="n">
        <v>130.53856112336</v>
      </c>
      <c r="AD15" t="n">
        <v>105471.9993956612</v>
      </c>
      <c r="AE15" t="n">
        <v>144311.4426692968</v>
      </c>
      <c r="AF15" t="n">
        <v>4.283959317394161e-06</v>
      </c>
      <c r="AG15" t="n">
        <v>7</v>
      </c>
      <c r="AH15" t="n">
        <v>130538.56112336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5.5506</v>
      </c>
      <c r="E16" t="n">
        <v>18.02</v>
      </c>
      <c r="F16" t="n">
        <v>15.81</v>
      </c>
      <c r="G16" t="n">
        <v>52.71</v>
      </c>
      <c r="H16" t="n">
        <v>0.93</v>
      </c>
      <c r="I16" t="n">
        <v>18</v>
      </c>
      <c r="J16" t="n">
        <v>85.06</v>
      </c>
      <c r="K16" t="n">
        <v>35.1</v>
      </c>
      <c r="L16" t="n">
        <v>4.5</v>
      </c>
      <c r="M16" t="n">
        <v>16</v>
      </c>
      <c r="N16" t="n">
        <v>10.46</v>
      </c>
      <c r="O16" t="n">
        <v>10724.86</v>
      </c>
      <c r="P16" t="n">
        <v>105.13</v>
      </c>
      <c r="Q16" t="n">
        <v>467.1</v>
      </c>
      <c r="R16" t="n">
        <v>65.87</v>
      </c>
      <c r="S16" t="n">
        <v>39.61</v>
      </c>
      <c r="T16" t="n">
        <v>8133.43</v>
      </c>
      <c r="U16" t="n">
        <v>0.6</v>
      </c>
      <c r="V16" t="n">
        <v>0.74</v>
      </c>
      <c r="W16" t="n">
        <v>2.63</v>
      </c>
      <c r="X16" t="n">
        <v>0.48</v>
      </c>
      <c r="Y16" t="n">
        <v>1</v>
      </c>
      <c r="Z16" t="n">
        <v>10</v>
      </c>
      <c r="AA16" t="n">
        <v>104.7075410454489</v>
      </c>
      <c r="AB16" t="n">
        <v>143.2654770290146</v>
      </c>
      <c r="AC16" t="n">
        <v>129.592420975764</v>
      </c>
      <c r="AD16" t="n">
        <v>104707.5410454489</v>
      </c>
      <c r="AE16" t="n">
        <v>143265.4770290146</v>
      </c>
      <c r="AF16" t="n">
        <v>4.297974620357529e-06</v>
      </c>
      <c r="AG16" t="n">
        <v>7</v>
      </c>
      <c r="AH16" t="n">
        <v>129592.420975764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5.5634</v>
      </c>
      <c r="E17" t="n">
        <v>17.97</v>
      </c>
      <c r="F17" t="n">
        <v>15.79</v>
      </c>
      <c r="G17" t="n">
        <v>55.73</v>
      </c>
      <c r="H17" t="n">
        <v>0.98</v>
      </c>
      <c r="I17" t="n">
        <v>17</v>
      </c>
      <c r="J17" t="n">
        <v>85.36</v>
      </c>
      <c r="K17" t="n">
        <v>35.1</v>
      </c>
      <c r="L17" t="n">
        <v>4.75</v>
      </c>
      <c r="M17" t="n">
        <v>15</v>
      </c>
      <c r="N17" t="n">
        <v>10.51</v>
      </c>
      <c r="O17" t="n">
        <v>10762.22</v>
      </c>
      <c r="P17" t="n">
        <v>103.55</v>
      </c>
      <c r="Q17" t="n">
        <v>467.13</v>
      </c>
      <c r="R17" t="n">
        <v>64.95</v>
      </c>
      <c r="S17" t="n">
        <v>39.61</v>
      </c>
      <c r="T17" t="n">
        <v>7682.82</v>
      </c>
      <c r="U17" t="n">
        <v>0.61</v>
      </c>
      <c r="V17" t="n">
        <v>0.74</v>
      </c>
      <c r="W17" t="n">
        <v>2.63</v>
      </c>
      <c r="X17" t="n">
        <v>0.46</v>
      </c>
      <c r="Y17" t="n">
        <v>1</v>
      </c>
      <c r="Z17" t="n">
        <v>10</v>
      </c>
      <c r="AA17" t="n">
        <v>103.8945059062579</v>
      </c>
      <c r="AB17" t="n">
        <v>142.1530464829953</v>
      </c>
      <c r="AC17" t="n">
        <v>128.5861592397503</v>
      </c>
      <c r="AD17" t="n">
        <v>103894.5059062579</v>
      </c>
      <c r="AE17" t="n">
        <v>142153.0464829952</v>
      </c>
      <c r="AF17" t="n">
        <v>4.307885994828861e-06</v>
      </c>
      <c r="AG17" t="n">
        <v>7</v>
      </c>
      <c r="AH17" t="n">
        <v>128586.1592397504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5.5771</v>
      </c>
      <c r="E18" t="n">
        <v>17.93</v>
      </c>
      <c r="F18" t="n">
        <v>15.76</v>
      </c>
      <c r="G18" t="n">
        <v>59.11</v>
      </c>
      <c r="H18" t="n">
        <v>1.02</v>
      </c>
      <c r="I18" t="n">
        <v>16</v>
      </c>
      <c r="J18" t="n">
        <v>85.67</v>
      </c>
      <c r="K18" t="n">
        <v>35.1</v>
      </c>
      <c r="L18" t="n">
        <v>5</v>
      </c>
      <c r="M18" t="n">
        <v>9</v>
      </c>
      <c r="N18" t="n">
        <v>10.57</v>
      </c>
      <c r="O18" t="n">
        <v>10799.59</v>
      </c>
      <c r="P18" t="n">
        <v>102.14</v>
      </c>
      <c r="Q18" t="n">
        <v>467.15</v>
      </c>
      <c r="R18" t="n">
        <v>63.76</v>
      </c>
      <c r="S18" t="n">
        <v>39.61</v>
      </c>
      <c r="T18" t="n">
        <v>7092.75</v>
      </c>
      <c r="U18" t="n">
        <v>0.62</v>
      </c>
      <c r="V18" t="n">
        <v>0.74</v>
      </c>
      <c r="W18" t="n">
        <v>2.64</v>
      </c>
      <c r="X18" t="n">
        <v>0.43</v>
      </c>
      <c r="Y18" t="n">
        <v>1</v>
      </c>
      <c r="Z18" t="n">
        <v>10</v>
      </c>
      <c r="AA18" t="n">
        <v>103.1471925768413</v>
      </c>
      <c r="AB18" t="n">
        <v>141.1305394165507</v>
      </c>
      <c r="AC18" t="n">
        <v>127.6612388126293</v>
      </c>
      <c r="AD18" t="n">
        <v>103147.1925768413</v>
      </c>
      <c r="AE18" t="n">
        <v>141130.5394165507</v>
      </c>
      <c r="AF18" t="n">
        <v>4.318494262817709e-06</v>
      </c>
      <c r="AG18" t="n">
        <v>7</v>
      </c>
      <c r="AH18" t="n">
        <v>127661.2388126293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5.574</v>
      </c>
      <c r="E19" t="n">
        <v>17.94</v>
      </c>
      <c r="F19" t="n">
        <v>15.77</v>
      </c>
      <c r="G19" t="n">
        <v>59.15</v>
      </c>
      <c r="H19" t="n">
        <v>1.07</v>
      </c>
      <c r="I19" t="n">
        <v>16</v>
      </c>
      <c r="J19" t="n">
        <v>85.97</v>
      </c>
      <c r="K19" t="n">
        <v>35.1</v>
      </c>
      <c r="L19" t="n">
        <v>5.25</v>
      </c>
      <c r="M19" t="n">
        <v>9</v>
      </c>
      <c r="N19" t="n">
        <v>10.62</v>
      </c>
      <c r="O19" t="n">
        <v>10836.99</v>
      </c>
      <c r="P19" t="n">
        <v>101.36</v>
      </c>
      <c r="Q19" t="n">
        <v>467.09</v>
      </c>
      <c r="R19" t="n">
        <v>64.18000000000001</v>
      </c>
      <c r="S19" t="n">
        <v>39.61</v>
      </c>
      <c r="T19" t="n">
        <v>7301.53</v>
      </c>
      <c r="U19" t="n">
        <v>0.62</v>
      </c>
      <c r="V19" t="n">
        <v>0.74</v>
      </c>
      <c r="W19" t="n">
        <v>2.64</v>
      </c>
      <c r="X19" t="n">
        <v>0.44</v>
      </c>
      <c r="Y19" t="n">
        <v>1</v>
      </c>
      <c r="Z19" t="n">
        <v>10</v>
      </c>
      <c r="AA19" t="n">
        <v>102.84025295188</v>
      </c>
      <c r="AB19" t="n">
        <v>140.7105710804583</v>
      </c>
      <c r="AC19" t="n">
        <v>127.2813516651041</v>
      </c>
      <c r="AD19" t="n">
        <v>102840.25295188</v>
      </c>
      <c r="AE19" t="n">
        <v>140710.5710804583</v>
      </c>
      <c r="AF19" t="n">
        <v>4.316093851812933e-06</v>
      </c>
      <c r="AG19" t="n">
        <v>7</v>
      </c>
      <c r="AH19" t="n">
        <v>127281.3516651041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5.5854</v>
      </c>
      <c r="E20" t="n">
        <v>17.9</v>
      </c>
      <c r="F20" t="n">
        <v>15.75</v>
      </c>
      <c r="G20" t="n">
        <v>63.01</v>
      </c>
      <c r="H20" t="n">
        <v>1.12</v>
      </c>
      <c r="I20" t="n">
        <v>15</v>
      </c>
      <c r="J20" t="n">
        <v>86.27</v>
      </c>
      <c r="K20" t="n">
        <v>35.1</v>
      </c>
      <c r="L20" t="n">
        <v>5.5</v>
      </c>
      <c r="M20" t="n">
        <v>5</v>
      </c>
      <c r="N20" t="n">
        <v>10.67</v>
      </c>
      <c r="O20" t="n">
        <v>10874.42</v>
      </c>
      <c r="P20" t="n">
        <v>100.67</v>
      </c>
      <c r="Q20" t="n">
        <v>467.17</v>
      </c>
      <c r="R20" t="n">
        <v>63.29</v>
      </c>
      <c r="S20" t="n">
        <v>39.61</v>
      </c>
      <c r="T20" t="n">
        <v>6860.36</v>
      </c>
      <c r="U20" t="n">
        <v>0.63</v>
      </c>
      <c r="V20" t="n">
        <v>0.74</v>
      </c>
      <c r="W20" t="n">
        <v>2.64</v>
      </c>
      <c r="X20" t="n">
        <v>0.42</v>
      </c>
      <c r="Y20" t="n">
        <v>1</v>
      </c>
      <c r="Z20" t="n">
        <v>10</v>
      </c>
      <c r="AA20" t="n">
        <v>102.4325703344561</v>
      </c>
      <c r="AB20" t="n">
        <v>140.1527617376115</v>
      </c>
      <c r="AC20" t="n">
        <v>126.7767788630481</v>
      </c>
      <c r="AD20" t="n">
        <v>102432.5703344561</v>
      </c>
      <c r="AE20" t="n">
        <v>140152.7617376115</v>
      </c>
      <c r="AF20" t="n">
        <v>4.324921169701463e-06</v>
      </c>
      <c r="AG20" t="n">
        <v>7</v>
      </c>
      <c r="AH20" t="n">
        <v>126776.7788630481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5.5837</v>
      </c>
      <c r="E21" t="n">
        <v>17.91</v>
      </c>
      <c r="F21" t="n">
        <v>15.76</v>
      </c>
      <c r="G21" t="n">
        <v>63.04</v>
      </c>
      <c r="H21" t="n">
        <v>1.16</v>
      </c>
      <c r="I21" t="n">
        <v>15</v>
      </c>
      <c r="J21" t="n">
        <v>86.58</v>
      </c>
      <c r="K21" t="n">
        <v>35.1</v>
      </c>
      <c r="L21" t="n">
        <v>5.75</v>
      </c>
      <c r="M21" t="n">
        <v>1</v>
      </c>
      <c r="N21" t="n">
        <v>10.73</v>
      </c>
      <c r="O21" t="n">
        <v>10911.86</v>
      </c>
      <c r="P21" t="n">
        <v>100.59</v>
      </c>
      <c r="Q21" t="n">
        <v>467.11</v>
      </c>
      <c r="R21" t="n">
        <v>63.45</v>
      </c>
      <c r="S21" t="n">
        <v>39.61</v>
      </c>
      <c r="T21" t="n">
        <v>6940.21</v>
      </c>
      <c r="U21" t="n">
        <v>0.62</v>
      </c>
      <c r="V21" t="n">
        <v>0.74</v>
      </c>
      <c r="W21" t="n">
        <v>2.65</v>
      </c>
      <c r="X21" t="n">
        <v>0.42</v>
      </c>
      <c r="Y21" t="n">
        <v>1</v>
      </c>
      <c r="Z21" t="n">
        <v>10</v>
      </c>
      <c r="AA21" t="n">
        <v>102.4166054300757</v>
      </c>
      <c r="AB21" t="n">
        <v>140.1309178511164</v>
      </c>
      <c r="AC21" t="n">
        <v>126.757019726422</v>
      </c>
      <c r="AD21" t="n">
        <v>102416.6054300757</v>
      </c>
      <c r="AE21" t="n">
        <v>140130.9178511164</v>
      </c>
      <c r="AF21" t="n">
        <v>4.32360481527949e-06</v>
      </c>
      <c r="AG21" t="n">
        <v>7</v>
      </c>
      <c r="AH21" t="n">
        <v>126757.019726422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5.5856</v>
      </c>
      <c r="E22" t="n">
        <v>17.9</v>
      </c>
      <c r="F22" t="n">
        <v>15.75</v>
      </c>
      <c r="G22" t="n">
        <v>63.01</v>
      </c>
      <c r="H22" t="n">
        <v>1.21</v>
      </c>
      <c r="I22" t="n">
        <v>15</v>
      </c>
      <c r="J22" t="n">
        <v>86.88</v>
      </c>
      <c r="K22" t="n">
        <v>35.1</v>
      </c>
      <c r="L22" t="n">
        <v>6</v>
      </c>
      <c r="M22" t="n">
        <v>0</v>
      </c>
      <c r="N22" t="n">
        <v>10.78</v>
      </c>
      <c r="O22" t="n">
        <v>10949.33</v>
      </c>
      <c r="P22" t="n">
        <v>100.67</v>
      </c>
      <c r="Q22" t="n">
        <v>467.1</v>
      </c>
      <c r="R22" t="n">
        <v>63.18</v>
      </c>
      <c r="S22" t="n">
        <v>39.61</v>
      </c>
      <c r="T22" t="n">
        <v>6806.96</v>
      </c>
      <c r="U22" t="n">
        <v>0.63</v>
      </c>
      <c r="V22" t="n">
        <v>0.74</v>
      </c>
      <c r="W22" t="n">
        <v>2.65</v>
      </c>
      <c r="X22" t="n">
        <v>0.42</v>
      </c>
      <c r="Y22" t="n">
        <v>1</v>
      </c>
      <c r="Z22" t="n">
        <v>10</v>
      </c>
      <c r="AA22" t="n">
        <v>102.4308030293837</v>
      </c>
      <c r="AB22" t="n">
        <v>140.1503436328433</v>
      </c>
      <c r="AC22" t="n">
        <v>126.7745915388052</v>
      </c>
      <c r="AD22" t="n">
        <v>102430.8030293836</v>
      </c>
      <c r="AE22" t="n">
        <v>140150.3436328433</v>
      </c>
      <c r="AF22" t="n">
        <v>4.325076034927579e-06</v>
      </c>
      <c r="AG22" t="n">
        <v>7</v>
      </c>
      <c r="AH22" t="n">
        <v>126774.5915388052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4.1491</v>
      </c>
      <c r="E2" t="n">
        <v>24.1</v>
      </c>
      <c r="F2" t="n">
        <v>19.15</v>
      </c>
      <c r="G2" t="n">
        <v>8.77</v>
      </c>
      <c r="H2" t="n">
        <v>0.16</v>
      </c>
      <c r="I2" t="n">
        <v>131</v>
      </c>
      <c r="J2" t="n">
        <v>107.41</v>
      </c>
      <c r="K2" t="n">
        <v>41.65</v>
      </c>
      <c r="L2" t="n">
        <v>1</v>
      </c>
      <c r="M2" t="n">
        <v>129</v>
      </c>
      <c r="N2" t="n">
        <v>14.77</v>
      </c>
      <c r="O2" t="n">
        <v>13481.73</v>
      </c>
      <c r="P2" t="n">
        <v>180.43</v>
      </c>
      <c r="Q2" t="n">
        <v>467.2</v>
      </c>
      <c r="R2" t="n">
        <v>174.86</v>
      </c>
      <c r="S2" t="n">
        <v>39.61</v>
      </c>
      <c r="T2" t="n">
        <v>62065.42</v>
      </c>
      <c r="U2" t="n">
        <v>0.23</v>
      </c>
      <c r="V2" t="n">
        <v>0.61</v>
      </c>
      <c r="W2" t="n">
        <v>2.81</v>
      </c>
      <c r="X2" t="n">
        <v>3.82</v>
      </c>
      <c r="Y2" t="n">
        <v>1</v>
      </c>
      <c r="Z2" t="n">
        <v>10</v>
      </c>
      <c r="AA2" t="n">
        <v>192.2537007371787</v>
      </c>
      <c r="AB2" t="n">
        <v>263.0499949831599</v>
      </c>
      <c r="AC2" t="n">
        <v>237.9448726550307</v>
      </c>
      <c r="AD2" t="n">
        <v>192253.7007371787</v>
      </c>
      <c r="AE2" t="n">
        <v>263049.9949831599</v>
      </c>
      <c r="AF2" t="n">
        <v>3.165427905400229e-06</v>
      </c>
      <c r="AG2" t="n">
        <v>10</v>
      </c>
      <c r="AH2" t="n">
        <v>237944.8726550307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4.4393</v>
      </c>
      <c r="E3" t="n">
        <v>22.53</v>
      </c>
      <c r="F3" t="n">
        <v>18.27</v>
      </c>
      <c r="G3" t="n">
        <v>10.96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171.26</v>
      </c>
      <c r="Q3" t="n">
        <v>467.22</v>
      </c>
      <c r="R3" t="n">
        <v>144.82</v>
      </c>
      <c r="S3" t="n">
        <v>39.61</v>
      </c>
      <c r="T3" t="n">
        <v>47199.19</v>
      </c>
      <c r="U3" t="n">
        <v>0.27</v>
      </c>
      <c r="V3" t="n">
        <v>0.64</v>
      </c>
      <c r="W3" t="n">
        <v>2.79</v>
      </c>
      <c r="X3" t="n">
        <v>2.93</v>
      </c>
      <c r="Y3" t="n">
        <v>1</v>
      </c>
      <c r="Z3" t="n">
        <v>10</v>
      </c>
      <c r="AA3" t="n">
        <v>171.7301206212473</v>
      </c>
      <c r="AB3" t="n">
        <v>234.9687272321045</v>
      </c>
      <c r="AC3" t="n">
        <v>212.5436416858202</v>
      </c>
      <c r="AD3" t="n">
        <v>171730.1206212473</v>
      </c>
      <c r="AE3" t="n">
        <v>234968.7272321045</v>
      </c>
      <c r="AF3" t="n">
        <v>3.386827046936261e-06</v>
      </c>
      <c r="AG3" t="n">
        <v>9</v>
      </c>
      <c r="AH3" t="n">
        <v>212543.6416858202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4.6642</v>
      </c>
      <c r="E4" t="n">
        <v>21.44</v>
      </c>
      <c r="F4" t="n">
        <v>17.63</v>
      </c>
      <c r="G4" t="n">
        <v>13.22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78</v>
      </c>
      <c r="N4" t="n">
        <v>14.9</v>
      </c>
      <c r="O4" t="n">
        <v>13559.91</v>
      </c>
      <c r="P4" t="n">
        <v>164.38</v>
      </c>
      <c r="Q4" t="n">
        <v>467.14</v>
      </c>
      <c r="R4" t="n">
        <v>124.54</v>
      </c>
      <c r="S4" t="n">
        <v>39.61</v>
      </c>
      <c r="T4" t="n">
        <v>37159.83</v>
      </c>
      <c r="U4" t="n">
        <v>0.32</v>
      </c>
      <c r="V4" t="n">
        <v>0.66</v>
      </c>
      <c r="W4" t="n">
        <v>2.74</v>
      </c>
      <c r="X4" t="n">
        <v>2.29</v>
      </c>
      <c r="Y4" t="n">
        <v>1</v>
      </c>
      <c r="Z4" t="n">
        <v>10</v>
      </c>
      <c r="AA4" t="n">
        <v>162.8710435198468</v>
      </c>
      <c r="AB4" t="n">
        <v>222.8473471070764</v>
      </c>
      <c r="AC4" t="n">
        <v>201.5791090674571</v>
      </c>
      <c r="AD4" t="n">
        <v>162871.0435198467</v>
      </c>
      <c r="AE4" t="n">
        <v>222847.3471070764</v>
      </c>
      <c r="AF4" t="n">
        <v>3.558407567030862e-06</v>
      </c>
      <c r="AG4" t="n">
        <v>9</v>
      </c>
      <c r="AH4" t="n">
        <v>201579.1090674571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4.8143</v>
      </c>
      <c r="E5" t="n">
        <v>20.77</v>
      </c>
      <c r="F5" t="n">
        <v>17.25</v>
      </c>
      <c r="G5" t="n">
        <v>15.44</v>
      </c>
      <c r="H5" t="n">
        <v>0.28</v>
      </c>
      <c r="I5" t="n">
        <v>67</v>
      </c>
      <c r="J5" t="n">
        <v>108.37</v>
      </c>
      <c r="K5" t="n">
        <v>41.65</v>
      </c>
      <c r="L5" t="n">
        <v>1.75</v>
      </c>
      <c r="M5" t="n">
        <v>65</v>
      </c>
      <c r="N5" t="n">
        <v>14.97</v>
      </c>
      <c r="O5" t="n">
        <v>13599.17</v>
      </c>
      <c r="P5" t="n">
        <v>159.97</v>
      </c>
      <c r="Q5" t="n">
        <v>467.21</v>
      </c>
      <c r="R5" t="n">
        <v>112.54</v>
      </c>
      <c r="S5" t="n">
        <v>39.61</v>
      </c>
      <c r="T5" t="n">
        <v>31228.37</v>
      </c>
      <c r="U5" t="n">
        <v>0.35</v>
      </c>
      <c r="V5" t="n">
        <v>0.68</v>
      </c>
      <c r="W5" t="n">
        <v>2.71</v>
      </c>
      <c r="X5" t="n">
        <v>1.91</v>
      </c>
      <c r="Y5" t="n">
        <v>1</v>
      </c>
      <c r="Z5" t="n">
        <v>10</v>
      </c>
      <c r="AA5" t="n">
        <v>157.533407936431</v>
      </c>
      <c r="AB5" t="n">
        <v>215.5441586219879</v>
      </c>
      <c r="AC5" t="n">
        <v>194.9729266412938</v>
      </c>
      <c r="AD5" t="n">
        <v>157533.407936431</v>
      </c>
      <c r="AE5" t="n">
        <v>215544.1586219879</v>
      </c>
      <c r="AF5" t="n">
        <v>3.672921733621346e-06</v>
      </c>
      <c r="AG5" t="n">
        <v>9</v>
      </c>
      <c r="AH5" t="n">
        <v>194972.9266412937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4.918</v>
      </c>
      <c r="E6" t="n">
        <v>20.33</v>
      </c>
      <c r="F6" t="n">
        <v>17.01</v>
      </c>
      <c r="G6" t="n">
        <v>17.6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157.12</v>
      </c>
      <c r="Q6" t="n">
        <v>467.16</v>
      </c>
      <c r="R6" t="n">
        <v>104.2</v>
      </c>
      <c r="S6" t="n">
        <v>39.61</v>
      </c>
      <c r="T6" t="n">
        <v>27102.44</v>
      </c>
      <c r="U6" t="n">
        <v>0.38</v>
      </c>
      <c r="V6" t="n">
        <v>0.6899999999999999</v>
      </c>
      <c r="W6" t="n">
        <v>2.71</v>
      </c>
      <c r="X6" t="n">
        <v>1.67</v>
      </c>
      <c r="Y6" t="n">
        <v>1</v>
      </c>
      <c r="Z6" t="n">
        <v>10</v>
      </c>
      <c r="AA6" t="n">
        <v>146.6718309637958</v>
      </c>
      <c r="AB6" t="n">
        <v>200.6828698290787</v>
      </c>
      <c r="AC6" t="n">
        <v>181.5299783928252</v>
      </c>
      <c r="AD6" t="n">
        <v>146671.8309637958</v>
      </c>
      <c r="AE6" t="n">
        <v>200682.8698290787</v>
      </c>
      <c r="AF6" t="n">
        <v>3.752036450979328e-06</v>
      </c>
      <c r="AG6" t="n">
        <v>8</v>
      </c>
      <c r="AH6" t="n">
        <v>181529.9783928252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5.009</v>
      </c>
      <c r="E7" t="n">
        <v>19.96</v>
      </c>
      <c r="F7" t="n">
        <v>16.79</v>
      </c>
      <c r="G7" t="n">
        <v>19.76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154.27</v>
      </c>
      <c r="Q7" t="n">
        <v>467.09</v>
      </c>
      <c r="R7" t="n">
        <v>97.40000000000001</v>
      </c>
      <c r="S7" t="n">
        <v>39.61</v>
      </c>
      <c r="T7" t="n">
        <v>23736.1</v>
      </c>
      <c r="U7" t="n">
        <v>0.41</v>
      </c>
      <c r="V7" t="n">
        <v>0.6899999999999999</v>
      </c>
      <c r="W7" t="n">
        <v>2.7</v>
      </c>
      <c r="X7" t="n">
        <v>1.46</v>
      </c>
      <c r="Y7" t="n">
        <v>1</v>
      </c>
      <c r="Z7" t="n">
        <v>10</v>
      </c>
      <c r="AA7" t="n">
        <v>143.6398827091056</v>
      </c>
      <c r="AB7" t="n">
        <v>196.5344244668969</v>
      </c>
      <c r="AC7" t="n">
        <v>177.7774548336291</v>
      </c>
      <c r="AD7" t="n">
        <v>143639.8827091056</v>
      </c>
      <c r="AE7" t="n">
        <v>196534.4244668969</v>
      </c>
      <c r="AF7" t="n">
        <v>3.821462094948242e-06</v>
      </c>
      <c r="AG7" t="n">
        <v>8</v>
      </c>
      <c r="AH7" t="n">
        <v>177777.4548336291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5.0906</v>
      </c>
      <c r="E8" t="n">
        <v>19.64</v>
      </c>
      <c r="F8" t="n">
        <v>16.61</v>
      </c>
      <c r="G8" t="n">
        <v>22.14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151.73</v>
      </c>
      <c r="Q8" t="n">
        <v>467.11</v>
      </c>
      <c r="R8" t="n">
        <v>91.48999999999999</v>
      </c>
      <c r="S8" t="n">
        <v>39.61</v>
      </c>
      <c r="T8" t="n">
        <v>20810.72</v>
      </c>
      <c r="U8" t="n">
        <v>0.43</v>
      </c>
      <c r="V8" t="n">
        <v>0.7</v>
      </c>
      <c r="W8" t="n">
        <v>2.68</v>
      </c>
      <c r="X8" t="n">
        <v>1.27</v>
      </c>
      <c r="Y8" t="n">
        <v>1</v>
      </c>
      <c r="Z8" t="n">
        <v>10</v>
      </c>
      <c r="AA8" t="n">
        <v>141.0287299564964</v>
      </c>
      <c r="AB8" t="n">
        <v>192.9617300748496</v>
      </c>
      <c r="AC8" t="n">
        <v>174.5457333800496</v>
      </c>
      <c r="AD8" t="n">
        <v>141028.7299564964</v>
      </c>
      <c r="AE8" t="n">
        <v>192961.7300748496</v>
      </c>
      <c r="AF8" t="n">
        <v>3.883716298770916e-06</v>
      </c>
      <c r="AG8" t="n">
        <v>8</v>
      </c>
      <c r="AH8" t="n">
        <v>174545.7333800496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5.1554</v>
      </c>
      <c r="E9" t="n">
        <v>19.4</v>
      </c>
      <c r="F9" t="n">
        <v>16.47</v>
      </c>
      <c r="G9" t="n">
        <v>24.71</v>
      </c>
      <c r="H9" t="n">
        <v>0.44</v>
      </c>
      <c r="I9" t="n">
        <v>40</v>
      </c>
      <c r="J9" t="n">
        <v>109.64</v>
      </c>
      <c r="K9" t="n">
        <v>41.65</v>
      </c>
      <c r="L9" t="n">
        <v>2.75</v>
      </c>
      <c r="M9" t="n">
        <v>38</v>
      </c>
      <c r="N9" t="n">
        <v>15.24</v>
      </c>
      <c r="O9" t="n">
        <v>13755.95</v>
      </c>
      <c r="P9" t="n">
        <v>149.57</v>
      </c>
      <c r="Q9" t="n">
        <v>467.09</v>
      </c>
      <c r="R9" t="n">
        <v>87.05</v>
      </c>
      <c r="S9" t="n">
        <v>39.61</v>
      </c>
      <c r="T9" t="n">
        <v>18613.83</v>
      </c>
      <c r="U9" t="n">
        <v>0.46</v>
      </c>
      <c r="V9" t="n">
        <v>0.71</v>
      </c>
      <c r="W9" t="n">
        <v>2.68</v>
      </c>
      <c r="X9" t="n">
        <v>1.14</v>
      </c>
      <c r="Y9" t="n">
        <v>1</v>
      </c>
      <c r="Z9" t="n">
        <v>10</v>
      </c>
      <c r="AA9" t="n">
        <v>138.9483372813258</v>
      </c>
      <c r="AB9" t="n">
        <v>190.1152450362353</v>
      </c>
      <c r="AC9" t="n">
        <v>171.9709128784528</v>
      </c>
      <c r="AD9" t="n">
        <v>138948.3372813258</v>
      </c>
      <c r="AE9" t="n">
        <v>190115.2450362353</v>
      </c>
      <c r="AF9" t="n">
        <v>3.933153460630099e-06</v>
      </c>
      <c r="AG9" t="n">
        <v>8</v>
      </c>
      <c r="AH9" t="n">
        <v>171970.9128784528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5.2001</v>
      </c>
      <c r="E10" t="n">
        <v>19.23</v>
      </c>
      <c r="F10" t="n">
        <v>16.37</v>
      </c>
      <c r="G10" t="n">
        <v>26.55</v>
      </c>
      <c r="H10" t="n">
        <v>0.48</v>
      </c>
      <c r="I10" t="n">
        <v>37</v>
      </c>
      <c r="J10" t="n">
        <v>109.96</v>
      </c>
      <c r="K10" t="n">
        <v>41.65</v>
      </c>
      <c r="L10" t="n">
        <v>3</v>
      </c>
      <c r="M10" t="n">
        <v>35</v>
      </c>
      <c r="N10" t="n">
        <v>15.31</v>
      </c>
      <c r="O10" t="n">
        <v>13795.21</v>
      </c>
      <c r="P10" t="n">
        <v>148.28</v>
      </c>
      <c r="Q10" t="n">
        <v>467.08</v>
      </c>
      <c r="R10" t="n">
        <v>83.88</v>
      </c>
      <c r="S10" t="n">
        <v>39.61</v>
      </c>
      <c r="T10" t="n">
        <v>17048.18</v>
      </c>
      <c r="U10" t="n">
        <v>0.47</v>
      </c>
      <c r="V10" t="n">
        <v>0.71</v>
      </c>
      <c r="W10" t="n">
        <v>2.67</v>
      </c>
      <c r="X10" t="n">
        <v>1.04</v>
      </c>
      <c r="Y10" t="n">
        <v>1</v>
      </c>
      <c r="Z10" t="n">
        <v>10</v>
      </c>
      <c r="AA10" t="n">
        <v>137.6349386409895</v>
      </c>
      <c r="AB10" t="n">
        <v>188.3181950734694</v>
      </c>
      <c r="AC10" t="n">
        <v>170.3453708419573</v>
      </c>
      <c r="AD10" t="n">
        <v>137634.9386409895</v>
      </c>
      <c r="AE10" t="n">
        <v>188318.1950734694</v>
      </c>
      <c r="AF10" t="n">
        <v>3.96725594728296e-06</v>
      </c>
      <c r="AG10" t="n">
        <v>8</v>
      </c>
      <c r="AH10" t="n">
        <v>170345.3708419573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5.239</v>
      </c>
      <c r="E11" t="n">
        <v>19.09</v>
      </c>
      <c r="F11" t="n">
        <v>16.3</v>
      </c>
      <c r="G11" t="n">
        <v>28.76</v>
      </c>
      <c r="H11" t="n">
        <v>0.52</v>
      </c>
      <c r="I11" t="n">
        <v>34</v>
      </c>
      <c r="J11" t="n">
        <v>110.27</v>
      </c>
      <c r="K11" t="n">
        <v>41.65</v>
      </c>
      <c r="L11" t="n">
        <v>3.25</v>
      </c>
      <c r="M11" t="n">
        <v>32</v>
      </c>
      <c r="N11" t="n">
        <v>15.37</v>
      </c>
      <c r="O11" t="n">
        <v>13834.5</v>
      </c>
      <c r="P11" t="n">
        <v>146.53</v>
      </c>
      <c r="Q11" t="n">
        <v>467.1</v>
      </c>
      <c r="R11" t="n">
        <v>81.19</v>
      </c>
      <c r="S11" t="n">
        <v>39.61</v>
      </c>
      <c r="T11" t="n">
        <v>15715.95</v>
      </c>
      <c r="U11" t="n">
        <v>0.49</v>
      </c>
      <c r="V11" t="n">
        <v>0.72</v>
      </c>
      <c r="W11" t="n">
        <v>2.67</v>
      </c>
      <c r="X11" t="n">
        <v>0.96</v>
      </c>
      <c r="Y11" t="n">
        <v>1</v>
      </c>
      <c r="Z11" t="n">
        <v>10</v>
      </c>
      <c r="AA11" t="n">
        <v>136.2282291084165</v>
      </c>
      <c r="AB11" t="n">
        <v>186.3934730313593</v>
      </c>
      <c r="AC11" t="n">
        <v>168.6043415701813</v>
      </c>
      <c r="AD11" t="n">
        <v>136228.2291084165</v>
      </c>
      <c r="AE11" t="n">
        <v>186393.4730313593</v>
      </c>
      <c r="AF11" t="n">
        <v>3.99693350278176e-06</v>
      </c>
      <c r="AG11" t="n">
        <v>8</v>
      </c>
      <c r="AH11" t="n">
        <v>168604.3415701813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5.2781</v>
      </c>
      <c r="E12" t="n">
        <v>18.95</v>
      </c>
      <c r="F12" t="n">
        <v>16.22</v>
      </c>
      <c r="G12" t="n">
        <v>31.4</v>
      </c>
      <c r="H12" t="n">
        <v>0.5600000000000001</v>
      </c>
      <c r="I12" t="n">
        <v>31</v>
      </c>
      <c r="J12" t="n">
        <v>110.59</v>
      </c>
      <c r="K12" t="n">
        <v>41.65</v>
      </c>
      <c r="L12" t="n">
        <v>3.5</v>
      </c>
      <c r="M12" t="n">
        <v>29</v>
      </c>
      <c r="N12" t="n">
        <v>15.44</v>
      </c>
      <c r="O12" t="n">
        <v>13873.81</v>
      </c>
      <c r="P12" t="n">
        <v>144.99</v>
      </c>
      <c r="Q12" t="n">
        <v>467.1</v>
      </c>
      <c r="R12" t="n">
        <v>78.67</v>
      </c>
      <c r="S12" t="n">
        <v>39.61</v>
      </c>
      <c r="T12" t="n">
        <v>14469.63</v>
      </c>
      <c r="U12" t="n">
        <v>0.5</v>
      </c>
      <c r="V12" t="n">
        <v>0.72</v>
      </c>
      <c r="W12" t="n">
        <v>2.67</v>
      </c>
      <c r="X12" t="n">
        <v>0.89</v>
      </c>
      <c r="Y12" t="n">
        <v>1</v>
      </c>
      <c r="Z12" t="n">
        <v>10</v>
      </c>
      <c r="AA12" t="n">
        <v>134.9312251006639</v>
      </c>
      <c r="AB12" t="n">
        <v>184.6188549281747</v>
      </c>
      <c r="AC12" t="n">
        <v>166.9990905280719</v>
      </c>
      <c r="AD12" t="n">
        <v>134931.2251006639</v>
      </c>
      <c r="AE12" t="n">
        <v>184618.8549281747</v>
      </c>
      <c r="AF12" t="n">
        <v>4.026763642113459e-06</v>
      </c>
      <c r="AG12" t="n">
        <v>8</v>
      </c>
      <c r="AH12" t="n">
        <v>166999.0905280719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5.3106</v>
      </c>
      <c r="E13" t="n">
        <v>18.83</v>
      </c>
      <c r="F13" t="n">
        <v>16.15</v>
      </c>
      <c r="G13" t="n">
        <v>33.41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27</v>
      </c>
      <c r="N13" t="n">
        <v>15.51</v>
      </c>
      <c r="O13" t="n">
        <v>13913.15</v>
      </c>
      <c r="P13" t="n">
        <v>143.25</v>
      </c>
      <c r="Q13" t="n">
        <v>467.11</v>
      </c>
      <c r="R13" t="n">
        <v>76.41</v>
      </c>
      <c r="S13" t="n">
        <v>39.61</v>
      </c>
      <c r="T13" t="n">
        <v>13350.25</v>
      </c>
      <c r="U13" t="n">
        <v>0.52</v>
      </c>
      <c r="V13" t="n">
        <v>0.72</v>
      </c>
      <c r="W13" t="n">
        <v>2.66</v>
      </c>
      <c r="X13" t="n">
        <v>0.8100000000000001</v>
      </c>
      <c r="Y13" t="n">
        <v>1</v>
      </c>
      <c r="Z13" t="n">
        <v>10</v>
      </c>
      <c r="AA13" t="n">
        <v>133.6566522981732</v>
      </c>
      <c r="AB13" t="n">
        <v>182.8749281896243</v>
      </c>
      <c r="AC13" t="n">
        <v>165.4216017098316</v>
      </c>
      <c r="AD13" t="n">
        <v>133656.6522981732</v>
      </c>
      <c r="AE13" t="n">
        <v>182874.9281896243</v>
      </c>
      <c r="AF13" t="n">
        <v>4.051558514959499e-06</v>
      </c>
      <c r="AG13" t="n">
        <v>8</v>
      </c>
      <c r="AH13" t="n">
        <v>165421.6017098316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5.3421</v>
      </c>
      <c r="E14" t="n">
        <v>18.72</v>
      </c>
      <c r="F14" t="n">
        <v>16.08</v>
      </c>
      <c r="G14" t="n">
        <v>35.74</v>
      </c>
      <c r="H14" t="n">
        <v>0.63</v>
      </c>
      <c r="I14" t="n">
        <v>27</v>
      </c>
      <c r="J14" t="n">
        <v>111.23</v>
      </c>
      <c r="K14" t="n">
        <v>41.65</v>
      </c>
      <c r="L14" t="n">
        <v>4</v>
      </c>
      <c r="M14" t="n">
        <v>25</v>
      </c>
      <c r="N14" t="n">
        <v>15.58</v>
      </c>
      <c r="O14" t="n">
        <v>13952.52</v>
      </c>
      <c r="P14" t="n">
        <v>142</v>
      </c>
      <c r="Q14" t="n">
        <v>467.12</v>
      </c>
      <c r="R14" t="n">
        <v>74.28</v>
      </c>
      <c r="S14" t="n">
        <v>39.61</v>
      </c>
      <c r="T14" t="n">
        <v>12293.54</v>
      </c>
      <c r="U14" t="n">
        <v>0.53</v>
      </c>
      <c r="V14" t="n">
        <v>0.73</v>
      </c>
      <c r="W14" t="n">
        <v>2.65</v>
      </c>
      <c r="X14" t="n">
        <v>0.75</v>
      </c>
      <c r="Y14" t="n">
        <v>1</v>
      </c>
      <c r="Z14" t="n">
        <v>10</v>
      </c>
      <c r="AA14" t="n">
        <v>132.6327543429214</v>
      </c>
      <c r="AB14" t="n">
        <v>181.4739858360597</v>
      </c>
      <c r="AC14" t="n">
        <v>164.1543633282559</v>
      </c>
      <c r="AD14" t="n">
        <v>132632.7543429214</v>
      </c>
      <c r="AE14" t="n">
        <v>181473.9858360597</v>
      </c>
      <c r="AF14" t="n">
        <v>4.075590468641047e-06</v>
      </c>
      <c r="AG14" t="n">
        <v>8</v>
      </c>
      <c r="AH14" t="n">
        <v>164154.3633282559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5.3727</v>
      </c>
      <c r="E15" t="n">
        <v>18.61</v>
      </c>
      <c r="F15" t="n">
        <v>16.02</v>
      </c>
      <c r="G15" t="n">
        <v>38.45</v>
      </c>
      <c r="H15" t="n">
        <v>0.67</v>
      </c>
      <c r="I15" t="n">
        <v>25</v>
      </c>
      <c r="J15" t="n">
        <v>111.55</v>
      </c>
      <c r="K15" t="n">
        <v>41.65</v>
      </c>
      <c r="L15" t="n">
        <v>4.25</v>
      </c>
      <c r="M15" t="n">
        <v>23</v>
      </c>
      <c r="N15" t="n">
        <v>15.65</v>
      </c>
      <c r="O15" t="n">
        <v>13991.91</v>
      </c>
      <c r="P15" t="n">
        <v>140.2</v>
      </c>
      <c r="Q15" t="n">
        <v>467.11</v>
      </c>
      <c r="R15" t="n">
        <v>72.53</v>
      </c>
      <c r="S15" t="n">
        <v>39.61</v>
      </c>
      <c r="T15" t="n">
        <v>11429.53</v>
      </c>
      <c r="U15" t="n">
        <v>0.55</v>
      </c>
      <c r="V15" t="n">
        <v>0.73</v>
      </c>
      <c r="W15" t="n">
        <v>2.65</v>
      </c>
      <c r="X15" t="n">
        <v>0.6899999999999999</v>
      </c>
      <c r="Y15" t="n">
        <v>1</v>
      </c>
      <c r="Z15" t="n">
        <v>10</v>
      </c>
      <c r="AA15" t="n">
        <v>131.3894486980228</v>
      </c>
      <c r="AB15" t="n">
        <v>179.7728402019364</v>
      </c>
      <c r="AC15" t="n">
        <v>162.6155726458799</v>
      </c>
      <c r="AD15" t="n">
        <v>131389.4486980228</v>
      </c>
      <c r="AE15" t="n">
        <v>179772.8402019364</v>
      </c>
      <c r="AF15" t="n">
        <v>4.098935795074549e-06</v>
      </c>
      <c r="AG15" t="n">
        <v>8</v>
      </c>
      <c r="AH15" t="n">
        <v>162615.5726458799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5.3854</v>
      </c>
      <c r="E16" t="n">
        <v>18.57</v>
      </c>
      <c r="F16" t="n">
        <v>16</v>
      </c>
      <c r="G16" t="n">
        <v>40</v>
      </c>
      <c r="H16" t="n">
        <v>0.71</v>
      </c>
      <c r="I16" t="n">
        <v>24</v>
      </c>
      <c r="J16" t="n">
        <v>111.87</v>
      </c>
      <c r="K16" t="n">
        <v>41.65</v>
      </c>
      <c r="L16" t="n">
        <v>4.5</v>
      </c>
      <c r="M16" t="n">
        <v>22</v>
      </c>
      <c r="N16" t="n">
        <v>15.72</v>
      </c>
      <c r="O16" t="n">
        <v>14031.33</v>
      </c>
      <c r="P16" t="n">
        <v>139.33</v>
      </c>
      <c r="Q16" t="n">
        <v>467.07</v>
      </c>
      <c r="R16" t="n">
        <v>71.52</v>
      </c>
      <c r="S16" t="n">
        <v>39.61</v>
      </c>
      <c r="T16" t="n">
        <v>10930.6</v>
      </c>
      <c r="U16" t="n">
        <v>0.55</v>
      </c>
      <c r="V16" t="n">
        <v>0.73</v>
      </c>
      <c r="W16" t="n">
        <v>2.65</v>
      </c>
      <c r="X16" t="n">
        <v>0.67</v>
      </c>
      <c r="Y16" t="n">
        <v>1</v>
      </c>
      <c r="Z16" t="n">
        <v>10</v>
      </c>
      <c r="AA16" t="n">
        <v>130.8245192819317</v>
      </c>
      <c r="AB16" t="n">
        <v>178.9998788519142</v>
      </c>
      <c r="AC16" t="n">
        <v>161.9163816422454</v>
      </c>
      <c r="AD16" t="n">
        <v>130824.5192819317</v>
      </c>
      <c r="AE16" t="n">
        <v>178999.8788519142</v>
      </c>
      <c r="AF16" t="n">
        <v>4.108624868463617e-06</v>
      </c>
      <c r="AG16" t="n">
        <v>8</v>
      </c>
      <c r="AH16" t="n">
        <v>161916.3816422454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5.4216</v>
      </c>
      <c r="E17" t="n">
        <v>18.44</v>
      </c>
      <c r="F17" t="n">
        <v>15.92</v>
      </c>
      <c r="G17" t="n">
        <v>43.42</v>
      </c>
      <c r="H17" t="n">
        <v>0.75</v>
      </c>
      <c r="I17" t="n">
        <v>22</v>
      </c>
      <c r="J17" t="n">
        <v>112.19</v>
      </c>
      <c r="K17" t="n">
        <v>41.65</v>
      </c>
      <c r="L17" t="n">
        <v>4.75</v>
      </c>
      <c r="M17" t="n">
        <v>20</v>
      </c>
      <c r="N17" t="n">
        <v>15.79</v>
      </c>
      <c r="O17" t="n">
        <v>14070.77</v>
      </c>
      <c r="P17" t="n">
        <v>137.92</v>
      </c>
      <c r="Q17" t="n">
        <v>467.07</v>
      </c>
      <c r="R17" t="n">
        <v>69.06</v>
      </c>
      <c r="S17" t="n">
        <v>39.61</v>
      </c>
      <c r="T17" t="n">
        <v>9712.08</v>
      </c>
      <c r="U17" t="n">
        <v>0.57</v>
      </c>
      <c r="V17" t="n">
        <v>0.73</v>
      </c>
      <c r="W17" t="n">
        <v>2.64</v>
      </c>
      <c r="X17" t="n">
        <v>0.59</v>
      </c>
      <c r="Y17" t="n">
        <v>1</v>
      </c>
      <c r="Z17" t="n">
        <v>10</v>
      </c>
      <c r="AA17" t="n">
        <v>129.6960326181904</v>
      </c>
      <c r="AB17" t="n">
        <v>177.4558336132662</v>
      </c>
      <c r="AC17" t="n">
        <v>160.5196979140924</v>
      </c>
      <c r="AD17" t="n">
        <v>129696.0326181904</v>
      </c>
      <c r="AE17" t="n">
        <v>177455.8336132661</v>
      </c>
      <c r="AF17" t="n">
        <v>4.136242542218284e-06</v>
      </c>
      <c r="AG17" t="n">
        <v>8</v>
      </c>
      <c r="AH17" t="n">
        <v>160519.6979140924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5.4307</v>
      </c>
      <c r="E18" t="n">
        <v>18.41</v>
      </c>
      <c r="F18" t="n">
        <v>15.91</v>
      </c>
      <c r="G18" t="n">
        <v>45.46</v>
      </c>
      <c r="H18" t="n">
        <v>0.78</v>
      </c>
      <c r="I18" t="n">
        <v>21</v>
      </c>
      <c r="J18" t="n">
        <v>112.51</v>
      </c>
      <c r="K18" t="n">
        <v>41.65</v>
      </c>
      <c r="L18" t="n">
        <v>5</v>
      </c>
      <c r="M18" t="n">
        <v>19</v>
      </c>
      <c r="N18" t="n">
        <v>15.86</v>
      </c>
      <c r="O18" t="n">
        <v>14110.24</v>
      </c>
      <c r="P18" t="n">
        <v>136.74</v>
      </c>
      <c r="Q18" t="n">
        <v>467.13</v>
      </c>
      <c r="R18" t="n">
        <v>68.55</v>
      </c>
      <c r="S18" t="n">
        <v>39.61</v>
      </c>
      <c r="T18" t="n">
        <v>9458.77</v>
      </c>
      <c r="U18" t="n">
        <v>0.58</v>
      </c>
      <c r="V18" t="n">
        <v>0.73</v>
      </c>
      <c r="W18" t="n">
        <v>2.65</v>
      </c>
      <c r="X18" t="n">
        <v>0.58</v>
      </c>
      <c r="Y18" t="n">
        <v>1</v>
      </c>
      <c r="Z18" t="n">
        <v>10</v>
      </c>
      <c r="AA18" t="n">
        <v>129.0514402200889</v>
      </c>
      <c r="AB18" t="n">
        <v>176.5738738567745</v>
      </c>
      <c r="AC18" t="n">
        <v>159.7219111589217</v>
      </c>
      <c r="AD18" t="n">
        <v>129051.4402200889</v>
      </c>
      <c r="AE18" t="n">
        <v>176573.8738567745</v>
      </c>
      <c r="AF18" t="n">
        <v>4.143185106615176e-06</v>
      </c>
      <c r="AG18" t="n">
        <v>8</v>
      </c>
      <c r="AH18" t="n">
        <v>159721.9111589217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5.4454</v>
      </c>
      <c r="E19" t="n">
        <v>18.36</v>
      </c>
      <c r="F19" t="n">
        <v>15.88</v>
      </c>
      <c r="G19" t="n">
        <v>47.65</v>
      </c>
      <c r="H19" t="n">
        <v>0.82</v>
      </c>
      <c r="I19" t="n">
        <v>20</v>
      </c>
      <c r="J19" t="n">
        <v>112.83</v>
      </c>
      <c r="K19" t="n">
        <v>41.65</v>
      </c>
      <c r="L19" t="n">
        <v>5.25</v>
      </c>
      <c r="M19" t="n">
        <v>18</v>
      </c>
      <c r="N19" t="n">
        <v>15.93</v>
      </c>
      <c r="O19" t="n">
        <v>14149.74</v>
      </c>
      <c r="P19" t="n">
        <v>136.25</v>
      </c>
      <c r="Q19" t="n">
        <v>467.11</v>
      </c>
      <c r="R19" t="n">
        <v>67.81</v>
      </c>
      <c r="S19" t="n">
        <v>39.61</v>
      </c>
      <c r="T19" t="n">
        <v>9097.66</v>
      </c>
      <c r="U19" t="n">
        <v>0.58</v>
      </c>
      <c r="V19" t="n">
        <v>0.73</v>
      </c>
      <c r="W19" t="n">
        <v>2.64</v>
      </c>
      <c r="X19" t="n">
        <v>0.55</v>
      </c>
      <c r="Y19" t="n">
        <v>1</v>
      </c>
      <c r="Z19" t="n">
        <v>10</v>
      </c>
      <c r="AA19" t="n">
        <v>128.6377285592622</v>
      </c>
      <c r="AB19" t="n">
        <v>176.0078153107613</v>
      </c>
      <c r="AC19" t="n">
        <v>159.2098764460717</v>
      </c>
      <c r="AD19" t="n">
        <v>128637.7285592622</v>
      </c>
      <c r="AE19" t="n">
        <v>176007.8153107613</v>
      </c>
      <c r="AF19" t="n">
        <v>4.154400018333231e-06</v>
      </c>
      <c r="AG19" t="n">
        <v>8</v>
      </c>
      <c r="AH19" t="n">
        <v>159209.8764460717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5.4569</v>
      </c>
      <c r="E20" t="n">
        <v>18.33</v>
      </c>
      <c r="F20" t="n">
        <v>15.87</v>
      </c>
      <c r="G20" t="n">
        <v>50.11</v>
      </c>
      <c r="H20" t="n">
        <v>0.86</v>
      </c>
      <c r="I20" t="n">
        <v>19</v>
      </c>
      <c r="J20" t="n">
        <v>113.15</v>
      </c>
      <c r="K20" t="n">
        <v>41.65</v>
      </c>
      <c r="L20" t="n">
        <v>5.5</v>
      </c>
      <c r="M20" t="n">
        <v>17</v>
      </c>
      <c r="N20" t="n">
        <v>16</v>
      </c>
      <c r="O20" t="n">
        <v>14189.26</v>
      </c>
      <c r="P20" t="n">
        <v>135.35</v>
      </c>
      <c r="Q20" t="n">
        <v>467.07</v>
      </c>
      <c r="R20" t="n">
        <v>67.22</v>
      </c>
      <c r="S20" t="n">
        <v>39.61</v>
      </c>
      <c r="T20" t="n">
        <v>8808.18</v>
      </c>
      <c r="U20" t="n">
        <v>0.59</v>
      </c>
      <c r="V20" t="n">
        <v>0.74</v>
      </c>
      <c r="W20" t="n">
        <v>2.64</v>
      </c>
      <c r="X20" t="n">
        <v>0.53</v>
      </c>
      <c r="Y20" t="n">
        <v>1</v>
      </c>
      <c r="Z20" t="n">
        <v>10</v>
      </c>
      <c r="AA20" t="n">
        <v>128.0924559761919</v>
      </c>
      <c r="AB20" t="n">
        <v>175.2617493068763</v>
      </c>
      <c r="AC20" t="n">
        <v>158.535013934487</v>
      </c>
      <c r="AD20" t="n">
        <v>128092.4559761919</v>
      </c>
      <c r="AE20" t="n">
        <v>175261.7493068763</v>
      </c>
      <c r="AF20" t="n">
        <v>4.163173588724907e-06</v>
      </c>
      <c r="AG20" t="n">
        <v>8</v>
      </c>
      <c r="AH20" t="n">
        <v>158535.013934487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5.481</v>
      </c>
      <c r="E21" t="n">
        <v>18.24</v>
      </c>
      <c r="F21" t="n">
        <v>15.81</v>
      </c>
      <c r="G21" t="n">
        <v>52.7</v>
      </c>
      <c r="H21" t="n">
        <v>0.89</v>
      </c>
      <c r="I21" t="n">
        <v>18</v>
      </c>
      <c r="J21" t="n">
        <v>113.47</v>
      </c>
      <c r="K21" t="n">
        <v>41.65</v>
      </c>
      <c r="L21" t="n">
        <v>5.75</v>
      </c>
      <c r="M21" t="n">
        <v>16</v>
      </c>
      <c r="N21" t="n">
        <v>16.07</v>
      </c>
      <c r="O21" t="n">
        <v>14228.81</v>
      </c>
      <c r="P21" t="n">
        <v>133.48</v>
      </c>
      <c r="Q21" t="n">
        <v>467.07</v>
      </c>
      <c r="R21" t="n">
        <v>65.34999999999999</v>
      </c>
      <c r="S21" t="n">
        <v>39.61</v>
      </c>
      <c r="T21" t="n">
        <v>7875.57</v>
      </c>
      <c r="U21" t="n">
        <v>0.61</v>
      </c>
      <c r="V21" t="n">
        <v>0.74</v>
      </c>
      <c r="W21" t="n">
        <v>2.64</v>
      </c>
      <c r="X21" t="n">
        <v>0.48</v>
      </c>
      <c r="Y21" t="n">
        <v>1</v>
      </c>
      <c r="Z21" t="n">
        <v>10</v>
      </c>
      <c r="AA21" t="n">
        <v>126.9474607068747</v>
      </c>
      <c r="AB21" t="n">
        <v>173.6951162657712</v>
      </c>
      <c r="AC21" t="n">
        <v>157.1178981520411</v>
      </c>
      <c r="AD21" t="n">
        <v>126947.4607068747</v>
      </c>
      <c r="AE21" t="n">
        <v>173695.1162657712</v>
      </c>
      <c r="AF21" t="n">
        <v>4.181559940589202e-06</v>
      </c>
      <c r="AG21" t="n">
        <v>8</v>
      </c>
      <c r="AH21" t="n">
        <v>157117.8981520411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5.4932</v>
      </c>
      <c r="E22" t="n">
        <v>18.2</v>
      </c>
      <c r="F22" t="n">
        <v>15.79</v>
      </c>
      <c r="G22" t="n">
        <v>55.73</v>
      </c>
      <c r="H22" t="n">
        <v>0.93</v>
      </c>
      <c r="I22" t="n">
        <v>17</v>
      </c>
      <c r="J22" t="n">
        <v>113.79</v>
      </c>
      <c r="K22" t="n">
        <v>41.65</v>
      </c>
      <c r="L22" t="n">
        <v>6</v>
      </c>
      <c r="M22" t="n">
        <v>15</v>
      </c>
      <c r="N22" t="n">
        <v>16.14</v>
      </c>
      <c r="O22" t="n">
        <v>14268.39</v>
      </c>
      <c r="P22" t="n">
        <v>131.99</v>
      </c>
      <c r="Q22" t="n">
        <v>467.07</v>
      </c>
      <c r="R22" t="n">
        <v>64.84999999999999</v>
      </c>
      <c r="S22" t="n">
        <v>39.61</v>
      </c>
      <c r="T22" t="n">
        <v>7630.14</v>
      </c>
      <c r="U22" t="n">
        <v>0.61</v>
      </c>
      <c r="V22" t="n">
        <v>0.74</v>
      </c>
      <c r="W22" t="n">
        <v>2.64</v>
      </c>
      <c r="X22" t="n">
        <v>0.46</v>
      </c>
      <c r="Y22" t="n">
        <v>1</v>
      </c>
      <c r="Z22" t="n">
        <v>10</v>
      </c>
      <c r="AA22" t="n">
        <v>126.1368832215017</v>
      </c>
      <c r="AB22" t="n">
        <v>172.5860483901295</v>
      </c>
      <c r="AC22" t="n">
        <v>156.1146781578638</v>
      </c>
      <c r="AD22" t="n">
        <v>126136.8832215017</v>
      </c>
      <c r="AE22" t="n">
        <v>172586.0483901295</v>
      </c>
      <c r="AF22" t="n">
        <v>4.190867554396023e-06</v>
      </c>
      <c r="AG22" t="n">
        <v>8</v>
      </c>
      <c r="AH22" t="n">
        <v>156114.6781578638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5.4886</v>
      </c>
      <c r="E23" t="n">
        <v>18.22</v>
      </c>
      <c r="F23" t="n">
        <v>15.81</v>
      </c>
      <c r="G23" t="n">
        <v>55.79</v>
      </c>
      <c r="H23" t="n">
        <v>0.97</v>
      </c>
      <c r="I23" t="n">
        <v>17</v>
      </c>
      <c r="J23" t="n">
        <v>114.11</v>
      </c>
      <c r="K23" t="n">
        <v>41.65</v>
      </c>
      <c r="L23" t="n">
        <v>6.25</v>
      </c>
      <c r="M23" t="n">
        <v>15</v>
      </c>
      <c r="N23" t="n">
        <v>16.21</v>
      </c>
      <c r="O23" t="n">
        <v>14307.99</v>
      </c>
      <c r="P23" t="n">
        <v>131.61</v>
      </c>
      <c r="Q23" t="n">
        <v>467.07</v>
      </c>
      <c r="R23" t="n">
        <v>65.26000000000001</v>
      </c>
      <c r="S23" t="n">
        <v>39.61</v>
      </c>
      <c r="T23" t="n">
        <v>7835.7</v>
      </c>
      <c r="U23" t="n">
        <v>0.61</v>
      </c>
      <c r="V23" t="n">
        <v>0.74</v>
      </c>
      <c r="W23" t="n">
        <v>2.64</v>
      </c>
      <c r="X23" t="n">
        <v>0.47</v>
      </c>
      <c r="Y23" t="n">
        <v>1</v>
      </c>
      <c r="Z23" t="n">
        <v>10</v>
      </c>
      <c r="AA23" t="n">
        <v>126.032423567257</v>
      </c>
      <c r="AB23" t="n">
        <v>172.4431220827573</v>
      </c>
      <c r="AC23" t="n">
        <v>155.9853925366689</v>
      </c>
      <c r="AD23" t="n">
        <v>126032.423567257</v>
      </c>
      <c r="AE23" t="n">
        <v>172443.1220827573</v>
      </c>
      <c r="AF23" t="n">
        <v>4.187358126239353e-06</v>
      </c>
      <c r="AG23" t="n">
        <v>8</v>
      </c>
      <c r="AH23" t="n">
        <v>155985.3925366689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5.5054</v>
      </c>
      <c r="E24" t="n">
        <v>18.16</v>
      </c>
      <c r="F24" t="n">
        <v>15.77</v>
      </c>
      <c r="G24" t="n">
        <v>59.15</v>
      </c>
      <c r="H24" t="n">
        <v>1</v>
      </c>
      <c r="I24" t="n">
        <v>16</v>
      </c>
      <c r="J24" t="n">
        <v>114.44</v>
      </c>
      <c r="K24" t="n">
        <v>41.65</v>
      </c>
      <c r="L24" t="n">
        <v>6.5</v>
      </c>
      <c r="M24" t="n">
        <v>14</v>
      </c>
      <c r="N24" t="n">
        <v>16.29</v>
      </c>
      <c r="O24" t="n">
        <v>14347.62</v>
      </c>
      <c r="P24" t="n">
        <v>130.62</v>
      </c>
      <c r="Q24" t="n">
        <v>467.07</v>
      </c>
      <c r="R24" t="n">
        <v>64.40000000000001</v>
      </c>
      <c r="S24" t="n">
        <v>39.61</v>
      </c>
      <c r="T24" t="n">
        <v>7408.98</v>
      </c>
      <c r="U24" t="n">
        <v>0.62</v>
      </c>
      <c r="V24" t="n">
        <v>0.74</v>
      </c>
      <c r="W24" t="n">
        <v>2.63</v>
      </c>
      <c r="X24" t="n">
        <v>0.44</v>
      </c>
      <c r="Y24" t="n">
        <v>1</v>
      </c>
      <c r="Z24" t="n">
        <v>10</v>
      </c>
      <c r="AA24" t="n">
        <v>125.3826169725294</v>
      </c>
      <c r="AB24" t="n">
        <v>171.5540280324078</v>
      </c>
      <c r="AC24" t="n">
        <v>155.181152374633</v>
      </c>
      <c r="AD24" t="n">
        <v>125382.6169725294</v>
      </c>
      <c r="AE24" t="n">
        <v>171554.0280324077</v>
      </c>
      <c r="AF24" t="n">
        <v>4.200175168202845e-06</v>
      </c>
      <c r="AG24" t="n">
        <v>8</v>
      </c>
      <c r="AH24" t="n">
        <v>155181.152374633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5.5269</v>
      </c>
      <c r="E25" t="n">
        <v>18.09</v>
      </c>
      <c r="F25" t="n">
        <v>15.72</v>
      </c>
      <c r="G25" t="n">
        <v>62.9</v>
      </c>
      <c r="H25" t="n">
        <v>1.04</v>
      </c>
      <c r="I25" t="n">
        <v>15</v>
      </c>
      <c r="J25" t="n">
        <v>114.76</v>
      </c>
      <c r="K25" t="n">
        <v>41.65</v>
      </c>
      <c r="L25" t="n">
        <v>6.75</v>
      </c>
      <c r="M25" t="n">
        <v>13</v>
      </c>
      <c r="N25" t="n">
        <v>16.36</v>
      </c>
      <c r="O25" t="n">
        <v>14387.27</v>
      </c>
      <c r="P25" t="n">
        <v>128.51</v>
      </c>
      <c r="Q25" t="n">
        <v>467.07</v>
      </c>
      <c r="R25" t="n">
        <v>62.61</v>
      </c>
      <c r="S25" t="n">
        <v>39.61</v>
      </c>
      <c r="T25" t="n">
        <v>6521.97</v>
      </c>
      <c r="U25" t="n">
        <v>0.63</v>
      </c>
      <c r="V25" t="n">
        <v>0.74</v>
      </c>
      <c r="W25" t="n">
        <v>2.63</v>
      </c>
      <c r="X25" t="n">
        <v>0.39</v>
      </c>
      <c r="Y25" t="n">
        <v>1</v>
      </c>
      <c r="Z25" t="n">
        <v>10</v>
      </c>
      <c r="AA25" t="n">
        <v>116.7165369398655</v>
      </c>
      <c r="AB25" t="n">
        <v>159.6967150112546</v>
      </c>
      <c r="AC25" t="n">
        <v>144.4554846663717</v>
      </c>
      <c r="AD25" t="n">
        <v>116716.5369398655</v>
      </c>
      <c r="AE25" t="n">
        <v>159696.7150112547</v>
      </c>
      <c r="AF25" t="n">
        <v>4.216577930239457e-06</v>
      </c>
      <c r="AG25" t="n">
        <v>7</v>
      </c>
      <c r="AH25" t="n">
        <v>144455.4846663717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5.5226</v>
      </c>
      <c r="E26" t="n">
        <v>18.11</v>
      </c>
      <c r="F26" t="n">
        <v>15.74</v>
      </c>
      <c r="G26" t="n">
        <v>62.95</v>
      </c>
      <c r="H26" t="n">
        <v>1.07</v>
      </c>
      <c r="I26" t="n">
        <v>15</v>
      </c>
      <c r="J26" t="n">
        <v>115.08</v>
      </c>
      <c r="K26" t="n">
        <v>41.65</v>
      </c>
      <c r="L26" t="n">
        <v>7</v>
      </c>
      <c r="M26" t="n">
        <v>13</v>
      </c>
      <c r="N26" t="n">
        <v>16.43</v>
      </c>
      <c r="O26" t="n">
        <v>14426.96</v>
      </c>
      <c r="P26" t="n">
        <v>128.28</v>
      </c>
      <c r="Q26" t="n">
        <v>467.09</v>
      </c>
      <c r="R26" t="n">
        <v>63.17</v>
      </c>
      <c r="S26" t="n">
        <v>39.61</v>
      </c>
      <c r="T26" t="n">
        <v>6800.32</v>
      </c>
      <c r="U26" t="n">
        <v>0.63</v>
      </c>
      <c r="V26" t="n">
        <v>0.74</v>
      </c>
      <c r="W26" t="n">
        <v>2.63</v>
      </c>
      <c r="X26" t="n">
        <v>0.4</v>
      </c>
      <c r="Y26" t="n">
        <v>1</v>
      </c>
      <c r="Z26" t="n">
        <v>10</v>
      </c>
      <c r="AA26" t="n">
        <v>116.6733709216607</v>
      </c>
      <c r="AB26" t="n">
        <v>159.6376533607967</v>
      </c>
      <c r="AC26" t="n">
        <v>144.4020597769398</v>
      </c>
      <c r="AD26" t="n">
        <v>116673.3709216608</v>
      </c>
      <c r="AE26" t="n">
        <v>159637.6533607967</v>
      </c>
      <c r="AF26" t="n">
        <v>4.213297377832134e-06</v>
      </c>
      <c r="AG26" t="n">
        <v>7</v>
      </c>
      <c r="AH26" t="n">
        <v>144402.0597769398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5.5425</v>
      </c>
      <c r="E27" t="n">
        <v>18.04</v>
      </c>
      <c r="F27" t="n">
        <v>15.7</v>
      </c>
      <c r="G27" t="n">
        <v>67.27</v>
      </c>
      <c r="H27" t="n">
        <v>1.11</v>
      </c>
      <c r="I27" t="n">
        <v>14</v>
      </c>
      <c r="J27" t="n">
        <v>115.4</v>
      </c>
      <c r="K27" t="n">
        <v>41.65</v>
      </c>
      <c r="L27" t="n">
        <v>7.25</v>
      </c>
      <c r="M27" t="n">
        <v>12</v>
      </c>
      <c r="N27" t="n">
        <v>16.5</v>
      </c>
      <c r="O27" t="n">
        <v>14466.67</v>
      </c>
      <c r="P27" t="n">
        <v>126.52</v>
      </c>
      <c r="Q27" t="n">
        <v>467.09</v>
      </c>
      <c r="R27" t="n">
        <v>61.8</v>
      </c>
      <c r="S27" t="n">
        <v>39.61</v>
      </c>
      <c r="T27" t="n">
        <v>6122.25</v>
      </c>
      <c r="U27" t="n">
        <v>0.64</v>
      </c>
      <c r="V27" t="n">
        <v>0.74</v>
      </c>
      <c r="W27" t="n">
        <v>2.63</v>
      </c>
      <c r="X27" t="n">
        <v>0.36</v>
      </c>
      <c r="Y27" t="n">
        <v>1</v>
      </c>
      <c r="Z27" t="n">
        <v>10</v>
      </c>
      <c r="AA27" t="n">
        <v>115.6624345384865</v>
      </c>
      <c r="AB27" t="n">
        <v>158.2544456019728</v>
      </c>
      <c r="AC27" t="n">
        <v>143.1508634252734</v>
      </c>
      <c r="AD27" t="n">
        <v>115662.4345384865</v>
      </c>
      <c r="AE27" t="n">
        <v>158254.4456019728</v>
      </c>
      <c r="AF27" t="n">
        <v>4.228479469205556e-06</v>
      </c>
      <c r="AG27" t="n">
        <v>7</v>
      </c>
      <c r="AH27" t="n">
        <v>143150.8634252734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5.5503</v>
      </c>
      <c r="E28" t="n">
        <v>18.02</v>
      </c>
      <c r="F28" t="n">
        <v>15.69</v>
      </c>
      <c r="G28" t="n">
        <v>72.42</v>
      </c>
      <c r="H28" t="n">
        <v>1.14</v>
      </c>
      <c r="I28" t="n">
        <v>13</v>
      </c>
      <c r="J28" t="n">
        <v>115.72</v>
      </c>
      <c r="K28" t="n">
        <v>41.65</v>
      </c>
      <c r="L28" t="n">
        <v>7.5</v>
      </c>
      <c r="M28" t="n">
        <v>11</v>
      </c>
      <c r="N28" t="n">
        <v>16.57</v>
      </c>
      <c r="O28" t="n">
        <v>14506.4</v>
      </c>
      <c r="P28" t="n">
        <v>125.3</v>
      </c>
      <c r="Q28" t="n">
        <v>467.12</v>
      </c>
      <c r="R28" t="n">
        <v>61.59</v>
      </c>
      <c r="S28" t="n">
        <v>39.61</v>
      </c>
      <c r="T28" t="n">
        <v>6021.1</v>
      </c>
      <c r="U28" t="n">
        <v>0.64</v>
      </c>
      <c r="V28" t="n">
        <v>0.74</v>
      </c>
      <c r="W28" t="n">
        <v>2.63</v>
      </c>
      <c r="X28" t="n">
        <v>0.36</v>
      </c>
      <c r="Y28" t="n">
        <v>1</v>
      </c>
      <c r="Z28" t="n">
        <v>10</v>
      </c>
      <c r="AA28" t="n">
        <v>115.0395573718853</v>
      </c>
      <c r="AB28" t="n">
        <v>157.4021975832283</v>
      </c>
      <c r="AC28" t="n">
        <v>142.3799527613</v>
      </c>
      <c r="AD28" t="n">
        <v>115039.5573718853</v>
      </c>
      <c r="AE28" t="n">
        <v>157402.1975832283</v>
      </c>
      <c r="AF28" t="n">
        <v>4.234430238688606e-06</v>
      </c>
      <c r="AG28" t="n">
        <v>7</v>
      </c>
      <c r="AH28" t="n">
        <v>142379.9527613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5.5533</v>
      </c>
      <c r="E29" t="n">
        <v>18.01</v>
      </c>
      <c r="F29" t="n">
        <v>15.68</v>
      </c>
      <c r="G29" t="n">
        <v>72.38</v>
      </c>
      <c r="H29" t="n">
        <v>1.18</v>
      </c>
      <c r="I29" t="n">
        <v>13</v>
      </c>
      <c r="J29" t="n">
        <v>116.05</v>
      </c>
      <c r="K29" t="n">
        <v>41.65</v>
      </c>
      <c r="L29" t="n">
        <v>7.75</v>
      </c>
      <c r="M29" t="n">
        <v>11</v>
      </c>
      <c r="N29" t="n">
        <v>16.65</v>
      </c>
      <c r="O29" t="n">
        <v>14546.17</v>
      </c>
      <c r="P29" t="n">
        <v>125.38</v>
      </c>
      <c r="Q29" t="n">
        <v>467.08</v>
      </c>
      <c r="R29" t="n">
        <v>61.36</v>
      </c>
      <c r="S29" t="n">
        <v>39.61</v>
      </c>
      <c r="T29" t="n">
        <v>5907.62</v>
      </c>
      <c r="U29" t="n">
        <v>0.65</v>
      </c>
      <c r="V29" t="n">
        <v>0.74</v>
      </c>
      <c r="W29" t="n">
        <v>2.63</v>
      </c>
      <c r="X29" t="n">
        <v>0.35</v>
      </c>
      <c r="Y29" t="n">
        <v>1</v>
      </c>
      <c r="Z29" t="n">
        <v>10</v>
      </c>
      <c r="AA29" t="n">
        <v>115.0370478352573</v>
      </c>
      <c r="AB29" t="n">
        <v>157.3987639245008</v>
      </c>
      <c r="AC29" t="n">
        <v>142.3768468061423</v>
      </c>
      <c r="AD29" t="n">
        <v>115037.0478352573</v>
      </c>
      <c r="AE29" t="n">
        <v>157398.7639245008</v>
      </c>
      <c r="AF29" t="n">
        <v>4.236718996182086e-06</v>
      </c>
      <c r="AG29" t="n">
        <v>7</v>
      </c>
      <c r="AH29" t="n">
        <v>142376.8468061423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5.572</v>
      </c>
      <c r="E30" t="n">
        <v>17.95</v>
      </c>
      <c r="F30" t="n">
        <v>15.64</v>
      </c>
      <c r="G30" t="n">
        <v>78.22</v>
      </c>
      <c r="H30" t="n">
        <v>1.21</v>
      </c>
      <c r="I30" t="n">
        <v>12</v>
      </c>
      <c r="J30" t="n">
        <v>116.37</v>
      </c>
      <c r="K30" t="n">
        <v>41.65</v>
      </c>
      <c r="L30" t="n">
        <v>8</v>
      </c>
      <c r="M30" t="n">
        <v>10</v>
      </c>
      <c r="N30" t="n">
        <v>16.72</v>
      </c>
      <c r="O30" t="n">
        <v>14585.96</v>
      </c>
      <c r="P30" t="n">
        <v>122.97</v>
      </c>
      <c r="Q30" t="n">
        <v>467.07</v>
      </c>
      <c r="R30" t="n">
        <v>59.96</v>
      </c>
      <c r="S30" t="n">
        <v>39.61</v>
      </c>
      <c r="T30" t="n">
        <v>5213</v>
      </c>
      <c r="U30" t="n">
        <v>0.66</v>
      </c>
      <c r="V30" t="n">
        <v>0.75</v>
      </c>
      <c r="W30" t="n">
        <v>2.63</v>
      </c>
      <c r="X30" t="n">
        <v>0.31</v>
      </c>
      <c r="Y30" t="n">
        <v>1</v>
      </c>
      <c r="Z30" t="n">
        <v>10</v>
      </c>
      <c r="AA30" t="n">
        <v>113.7683566992348</v>
      </c>
      <c r="AB30" t="n">
        <v>155.6628847414931</v>
      </c>
      <c r="AC30" t="n">
        <v>140.8066374960385</v>
      </c>
      <c r="AD30" t="n">
        <v>113768.3566992348</v>
      </c>
      <c r="AE30" t="n">
        <v>155662.8847414931</v>
      </c>
      <c r="AF30" t="n">
        <v>4.250985584558117e-06</v>
      </c>
      <c r="AG30" t="n">
        <v>7</v>
      </c>
      <c r="AH30" t="n">
        <v>140806.6374960385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5.5713</v>
      </c>
      <c r="E31" t="n">
        <v>17.95</v>
      </c>
      <c r="F31" t="n">
        <v>15.65</v>
      </c>
      <c r="G31" t="n">
        <v>78.23</v>
      </c>
      <c r="H31" t="n">
        <v>1.25</v>
      </c>
      <c r="I31" t="n">
        <v>12</v>
      </c>
      <c r="J31" t="n">
        <v>116.69</v>
      </c>
      <c r="K31" t="n">
        <v>41.65</v>
      </c>
      <c r="L31" t="n">
        <v>8.25</v>
      </c>
      <c r="M31" t="n">
        <v>9</v>
      </c>
      <c r="N31" t="n">
        <v>16.79</v>
      </c>
      <c r="O31" t="n">
        <v>14625.77</v>
      </c>
      <c r="P31" t="n">
        <v>122.72</v>
      </c>
      <c r="Q31" t="n">
        <v>467.07</v>
      </c>
      <c r="R31" t="n">
        <v>60.16</v>
      </c>
      <c r="S31" t="n">
        <v>39.61</v>
      </c>
      <c r="T31" t="n">
        <v>5312.08</v>
      </c>
      <c r="U31" t="n">
        <v>0.66</v>
      </c>
      <c r="V31" t="n">
        <v>0.75</v>
      </c>
      <c r="W31" t="n">
        <v>2.63</v>
      </c>
      <c r="X31" t="n">
        <v>0.31</v>
      </c>
      <c r="Y31" t="n">
        <v>1</v>
      </c>
      <c r="Z31" t="n">
        <v>10</v>
      </c>
      <c r="AA31" t="n">
        <v>113.6716009582902</v>
      </c>
      <c r="AB31" t="n">
        <v>155.5304992681707</v>
      </c>
      <c r="AC31" t="n">
        <v>140.6868867064858</v>
      </c>
      <c r="AD31" t="n">
        <v>113671.6009582902</v>
      </c>
      <c r="AE31" t="n">
        <v>155530.4992681707</v>
      </c>
      <c r="AF31" t="n">
        <v>4.25045154114297e-06</v>
      </c>
      <c r="AG31" t="n">
        <v>7</v>
      </c>
      <c r="AH31" t="n">
        <v>140686.8867064858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5.5681</v>
      </c>
      <c r="E32" t="n">
        <v>17.96</v>
      </c>
      <c r="F32" t="n">
        <v>15.66</v>
      </c>
      <c r="G32" t="n">
        <v>78.28</v>
      </c>
      <c r="H32" t="n">
        <v>1.28</v>
      </c>
      <c r="I32" t="n">
        <v>12</v>
      </c>
      <c r="J32" t="n">
        <v>117.01</v>
      </c>
      <c r="K32" t="n">
        <v>41.65</v>
      </c>
      <c r="L32" t="n">
        <v>8.5</v>
      </c>
      <c r="M32" t="n">
        <v>9</v>
      </c>
      <c r="N32" t="n">
        <v>16.86</v>
      </c>
      <c r="O32" t="n">
        <v>14665.62</v>
      </c>
      <c r="P32" t="n">
        <v>121.99</v>
      </c>
      <c r="Q32" t="n">
        <v>467.09</v>
      </c>
      <c r="R32" t="n">
        <v>60.52</v>
      </c>
      <c r="S32" t="n">
        <v>39.61</v>
      </c>
      <c r="T32" t="n">
        <v>5489.8</v>
      </c>
      <c r="U32" t="n">
        <v>0.65</v>
      </c>
      <c r="V32" t="n">
        <v>0.74</v>
      </c>
      <c r="W32" t="n">
        <v>2.63</v>
      </c>
      <c r="X32" t="n">
        <v>0.32</v>
      </c>
      <c r="Y32" t="n">
        <v>1</v>
      </c>
      <c r="Z32" t="n">
        <v>10</v>
      </c>
      <c r="AA32" t="n">
        <v>113.3931742583479</v>
      </c>
      <c r="AB32" t="n">
        <v>155.1495435739908</v>
      </c>
      <c r="AC32" t="n">
        <v>140.3422888890837</v>
      </c>
      <c r="AD32" t="n">
        <v>113393.1742583479</v>
      </c>
      <c r="AE32" t="n">
        <v>155149.5435739908</v>
      </c>
      <c r="AF32" t="n">
        <v>4.248010199816592e-06</v>
      </c>
      <c r="AG32" t="n">
        <v>7</v>
      </c>
      <c r="AH32" t="n">
        <v>140342.2888890837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5.5853</v>
      </c>
      <c r="E33" t="n">
        <v>17.9</v>
      </c>
      <c r="F33" t="n">
        <v>15.62</v>
      </c>
      <c r="G33" t="n">
        <v>85.22</v>
      </c>
      <c r="H33" t="n">
        <v>1.32</v>
      </c>
      <c r="I33" t="n">
        <v>11</v>
      </c>
      <c r="J33" t="n">
        <v>117.34</v>
      </c>
      <c r="K33" t="n">
        <v>41.65</v>
      </c>
      <c r="L33" t="n">
        <v>8.75</v>
      </c>
      <c r="M33" t="n">
        <v>5</v>
      </c>
      <c r="N33" t="n">
        <v>16.94</v>
      </c>
      <c r="O33" t="n">
        <v>14705.49</v>
      </c>
      <c r="P33" t="n">
        <v>120.5</v>
      </c>
      <c r="Q33" t="n">
        <v>467.07</v>
      </c>
      <c r="R33" t="n">
        <v>59.32</v>
      </c>
      <c r="S33" t="n">
        <v>39.61</v>
      </c>
      <c r="T33" t="n">
        <v>4896.73</v>
      </c>
      <c r="U33" t="n">
        <v>0.67</v>
      </c>
      <c r="V33" t="n">
        <v>0.75</v>
      </c>
      <c r="W33" t="n">
        <v>2.63</v>
      </c>
      <c r="X33" t="n">
        <v>0.29</v>
      </c>
      <c r="Y33" t="n">
        <v>1</v>
      </c>
      <c r="Z33" t="n">
        <v>10</v>
      </c>
      <c r="AA33" t="n">
        <v>112.5474170103348</v>
      </c>
      <c r="AB33" t="n">
        <v>153.9923411950833</v>
      </c>
      <c r="AC33" t="n">
        <v>139.295528281075</v>
      </c>
      <c r="AD33" t="n">
        <v>112547.4170103348</v>
      </c>
      <c r="AE33" t="n">
        <v>153992.3411950833</v>
      </c>
      <c r="AF33" t="n">
        <v>4.261132409445881e-06</v>
      </c>
      <c r="AG33" t="n">
        <v>7</v>
      </c>
      <c r="AH33" t="n">
        <v>139295.528281075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5.5893</v>
      </c>
      <c r="E34" t="n">
        <v>17.89</v>
      </c>
      <c r="F34" t="n">
        <v>15.61</v>
      </c>
      <c r="G34" t="n">
        <v>85.15000000000001</v>
      </c>
      <c r="H34" t="n">
        <v>1.35</v>
      </c>
      <c r="I34" t="n">
        <v>11</v>
      </c>
      <c r="J34" t="n">
        <v>117.66</v>
      </c>
      <c r="K34" t="n">
        <v>41.65</v>
      </c>
      <c r="L34" t="n">
        <v>9</v>
      </c>
      <c r="M34" t="n">
        <v>4</v>
      </c>
      <c r="N34" t="n">
        <v>17.01</v>
      </c>
      <c r="O34" t="n">
        <v>14745.39</v>
      </c>
      <c r="P34" t="n">
        <v>120.45</v>
      </c>
      <c r="Q34" t="n">
        <v>467.08</v>
      </c>
      <c r="R34" t="n">
        <v>58.74</v>
      </c>
      <c r="S34" t="n">
        <v>39.61</v>
      </c>
      <c r="T34" t="n">
        <v>4605.5</v>
      </c>
      <c r="U34" t="n">
        <v>0.67</v>
      </c>
      <c r="V34" t="n">
        <v>0.75</v>
      </c>
      <c r="W34" t="n">
        <v>2.63</v>
      </c>
      <c r="X34" t="n">
        <v>0.28</v>
      </c>
      <c r="Y34" t="n">
        <v>1</v>
      </c>
      <c r="Z34" t="n">
        <v>10</v>
      </c>
      <c r="AA34" t="n">
        <v>112.4794896394475</v>
      </c>
      <c r="AB34" t="n">
        <v>153.8993999694913</v>
      </c>
      <c r="AC34" t="n">
        <v>139.2114572356096</v>
      </c>
      <c r="AD34" t="n">
        <v>112479.4896394475</v>
      </c>
      <c r="AE34" t="n">
        <v>153899.3999694913</v>
      </c>
      <c r="AF34" t="n">
        <v>4.264184086103855e-06</v>
      </c>
      <c r="AG34" t="n">
        <v>7</v>
      </c>
      <c r="AH34" t="n">
        <v>139211.4572356096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5.5882</v>
      </c>
      <c r="E35" t="n">
        <v>17.89</v>
      </c>
      <c r="F35" t="n">
        <v>15.61</v>
      </c>
      <c r="G35" t="n">
        <v>85.17</v>
      </c>
      <c r="H35" t="n">
        <v>1.38</v>
      </c>
      <c r="I35" t="n">
        <v>11</v>
      </c>
      <c r="J35" t="n">
        <v>117.98</v>
      </c>
      <c r="K35" t="n">
        <v>41.65</v>
      </c>
      <c r="L35" t="n">
        <v>9.25</v>
      </c>
      <c r="M35" t="n">
        <v>2</v>
      </c>
      <c r="N35" t="n">
        <v>17.08</v>
      </c>
      <c r="O35" t="n">
        <v>14785.31</v>
      </c>
      <c r="P35" t="n">
        <v>119.72</v>
      </c>
      <c r="Q35" t="n">
        <v>467.07</v>
      </c>
      <c r="R35" t="n">
        <v>58.72</v>
      </c>
      <c r="S35" t="n">
        <v>39.61</v>
      </c>
      <c r="T35" t="n">
        <v>4597.17</v>
      </c>
      <c r="U35" t="n">
        <v>0.67</v>
      </c>
      <c r="V35" t="n">
        <v>0.75</v>
      </c>
      <c r="W35" t="n">
        <v>2.64</v>
      </c>
      <c r="X35" t="n">
        <v>0.28</v>
      </c>
      <c r="Y35" t="n">
        <v>1</v>
      </c>
      <c r="Z35" t="n">
        <v>10</v>
      </c>
      <c r="AA35" t="n">
        <v>112.175093355829</v>
      </c>
      <c r="AB35" t="n">
        <v>153.4829115452284</v>
      </c>
      <c r="AC35" t="n">
        <v>138.8347178820131</v>
      </c>
      <c r="AD35" t="n">
        <v>112175.093355829</v>
      </c>
      <c r="AE35" t="n">
        <v>153482.9115452284</v>
      </c>
      <c r="AF35" t="n">
        <v>4.263344875022912e-06</v>
      </c>
      <c r="AG35" t="n">
        <v>7</v>
      </c>
      <c r="AH35" t="n">
        <v>138834.7178820131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5.5865</v>
      </c>
      <c r="E36" t="n">
        <v>17.9</v>
      </c>
      <c r="F36" t="n">
        <v>15.62</v>
      </c>
      <c r="G36" t="n">
        <v>85.2</v>
      </c>
      <c r="H36" t="n">
        <v>1.42</v>
      </c>
      <c r="I36" t="n">
        <v>11</v>
      </c>
      <c r="J36" t="n">
        <v>118.31</v>
      </c>
      <c r="K36" t="n">
        <v>41.65</v>
      </c>
      <c r="L36" t="n">
        <v>9.5</v>
      </c>
      <c r="M36" t="n">
        <v>2</v>
      </c>
      <c r="N36" t="n">
        <v>17.16</v>
      </c>
      <c r="O36" t="n">
        <v>14825.26</v>
      </c>
      <c r="P36" t="n">
        <v>119.98</v>
      </c>
      <c r="Q36" t="n">
        <v>467.09</v>
      </c>
      <c r="R36" t="n">
        <v>59.03</v>
      </c>
      <c r="S36" t="n">
        <v>39.61</v>
      </c>
      <c r="T36" t="n">
        <v>4752.24</v>
      </c>
      <c r="U36" t="n">
        <v>0.67</v>
      </c>
      <c r="V36" t="n">
        <v>0.75</v>
      </c>
      <c r="W36" t="n">
        <v>2.63</v>
      </c>
      <c r="X36" t="n">
        <v>0.29</v>
      </c>
      <c r="Y36" t="n">
        <v>1</v>
      </c>
      <c r="Z36" t="n">
        <v>10</v>
      </c>
      <c r="AA36" t="n">
        <v>112.309658850085</v>
      </c>
      <c r="AB36" t="n">
        <v>153.6670299910801</v>
      </c>
      <c r="AC36" t="n">
        <v>139.0012643218046</v>
      </c>
      <c r="AD36" t="n">
        <v>112309.658850085</v>
      </c>
      <c r="AE36" t="n">
        <v>153667.0299910801</v>
      </c>
      <c r="AF36" t="n">
        <v>4.262047912443273e-06</v>
      </c>
      <c r="AG36" t="n">
        <v>7</v>
      </c>
      <c r="AH36" t="n">
        <v>139001.2643218046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5.5843</v>
      </c>
      <c r="E37" t="n">
        <v>17.91</v>
      </c>
      <c r="F37" t="n">
        <v>15.63</v>
      </c>
      <c r="G37" t="n">
        <v>85.23999999999999</v>
      </c>
      <c r="H37" t="n">
        <v>1.45</v>
      </c>
      <c r="I37" t="n">
        <v>11</v>
      </c>
      <c r="J37" t="n">
        <v>118.63</v>
      </c>
      <c r="K37" t="n">
        <v>41.65</v>
      </c>
      <c r="L37" t="n">
        <v>9.75</v>
      </c>
      <c r="M37" t="n">
        <v>0</v>
      </c>
      <c r="N37" t="n">
        <v>17.23</v>
      </c>
      <c r="O37" t="n">
        <v>14865.24</v>
      </c>
      <c r="P37" t="n">
        <v>120.09</v>
      </c>
      <c r="Q37" t="n">
        <v>467.1</v>
      </c>
      <c r="R37" t="n">
        <v>59</v>
      </c>
      <c r="S37" t="n">
        <v>39.61</v>
      </c>
      <c r="T37" t="n">
        <v>4734.2</v>
      </c>
      <c r="U37" t="n">
        <v>0.67</v>
      </c>
      <c r="V37" t="n">
        <v>0.75</v>
      </c>
      <c r="W37" t="n">
        <v>2.64</v>
      </c>
      <c r="X37" t="n">
        <v>0.29</v>
      </c>
      <c r="Y37" t="n">
        <v>1</v>
      </c>
      <c r="Z37" t="n">
        <v>10</v>
      </c>
      <c r="AA37" t="n">
        <v>112.3845928569363</v>
      </c>
      <c r="AB37" t="n">
        <v>153.769558005109</v>
      </c>
      <c r="AC37" t="n">
        <v>139.0940072060736</v>
      </c>
      <c r="AD37" t="n">
        <v>112384.5928569363</v>
      </c>
      <c r="AE37" t="n">
        <v>153769.558005109</v>
      </c>
      <c r="AF37" t="n">
        <v>4.260369490281387e-06</v>
      </c>
      <c r="AG37" t="n">
        <v>7</v>
      </c>
      <c r="AH37" t="n">
        <v>139094.0072060736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2.2573</v>
      </c>
      <c r="E2" t="n">
        <v>44.3</v>
      </c>
      <c r="F2" t="n">
        <v>24.95</v>
      </c>
      <c r="G2" t="n">
        <v>4.75</v>
      </c>
      <c r="H2" t="n">
        <v>0.06</v>
      </c>
      <c r="I2" t="n">
        <v>315</v>
      </c>
      <c r="J2" t="n">
        <v>274.09</v>
      </c>
      <c r="K2" t="n">
        <v>60.56</v>
      </c>
      <c r="L2" t="n">
        <v>1</v>
      </c>
      <c r="M2" t="n">
        <v>313</v>
      </c>
      <c r="N2" t="n">
        <v>72.53</v>
      </c>
      <c r="O2" t="n">
        <v>34038.11</v>
      </c>
      <c r="P2" t="n">
        <v>433.13</v>
      </c>
      <c r="Q2" t="n">
        <v>467.32</v>
      </c>
      <c r="R2" t="n">
        <v>363.92</v>
      </c>
      <c r="S2" t="n">
        <v>39.61</v>
      </c>
      <c r="T2" t="n">
        <v>155675.7</v>
      </c>
      <c r="U2" t="n">
        <v>0.11</v>
      </c>
      <c r="V2" t="n">
        <v>0.47</v>
      </c>
      <c r="W2" t="n">
        <v>3.14</v>
      </c>
      <c r="X2" t="n">
        <v>9.609999999999999</v>
      </c>
      <c r="Y2" t="n">
        <v>1</v>
      </c>
      <c r="Z2" t="n">
        <v>10</v>
      </c>
      <c r="AA2" t="n">
        <v>646.3831624695739</v>
      </c>
      <c r="AB2" t="n">
        <v>884.4099593034126</v>
      </c>
      <c r="AC2" t="n">
        <v>800.0031140646682</v>
      </c>
      <c r="AD2" t="n">
        <v>646383.1624695739</v>
      </c>
      <c r="AE2" t="n">
        <v>884409.9593034126</v>
      </c>
      <c r="AF2" t="n">
        <v>1.629883446581153e-06</v>
      </c>
      <c r="AG2" t="n">
        <v>18</v>
      </c>
      <c r="AH2" t="n">
        <v>800003.1140646682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2.7495</v>
      </c>
      <c r="E3" t="n">
        <v>36.37</v>
      </c>
      <c r="F3" t="n">
        <v>21.93</v>
      </c>
      <c r="G3" t="n">
        <v>5.95</v>
      </c>
      <c r="H3" t="n">
        <v>0.08</v>
      </c>
      <c r="I3" t="n">
        <v>221</v>
      </c>
      <c r="J3" t="n">
        <v>274.57</v>
      </c>
      <c r="K3" t="n">
        <v>60.56</v>
      </c>
      <c r="L3" t="n">
        <v>1.25</v>
      </c>
      <c r="M3" t="n">
        <v>219</v>
      </c>
      <c r="N3" t="n">
        <v>72.76000000000001</v>
      </c>
      <c r="O3" t="n">
        <v>34097.72</v>
      </c>
      <c r="P3" t="n">
        <v>380.49</v>
      </c>
      <c r="Q3" t="n">
        <v>467.36</v>
      </c>
      <c r="R3" t="n">
        <v>265.22</v>
      </c>
      <c r="S3" t="n">
        <v>39.61</v>
      </c>
      <c r="T3" t="n">
        <v>106795.84</v>
      </c>
      <c r="U3" t="n">
        <v>0.15</v>
      </c>
      <c r="V3" t="n">
        <v>0.53</v>
      </c>
      <c r="W3" t="n">
        <v>2.98</v>
      </c>
      <c r="X3" t="n">
        <v>6.59</v>
      </c>
      <c r="Y3" t="n">
        <v>1</v>
      </c>
      <c r="Z3" t="n">
        <v>10</v>
      </c>
      <c r="AA3" t="n">
        <v>482.4444944149978</v>
      </c>
      <c r="AB3" t="n">
        <v>660.1018412075489</v>
      </c>
      <c r="AC3" t="n">
        <v>597.1026479414526</v>
      </c>
      <c r="AD3" t="n">
        <v>482444.4944149979</v>
      </c>
      <c r="AE3" t="n">
        <v>660101.8412075489</v>
      </c>
      <c r="AF3" t="n">
        <v>1.985276452564959e-06</v>
      </c>
      <c r="AG3" t="n">
        <v>15</v>
      </c>
      <c r="AH3" t="n">
        <v>597102.6479414526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3.1044</v>
      </c>
      <c r="E4" t="n">
        <v>32.21</v>
      </c>
      <c r="F4" t="n">
        <v>20.38</v>
      </c>
      <c r="G4" t="n">
        <v>7.15</v>
      </c>
      <c r="H4" t="n">
        <v>0.1</v>
      </c>
      <c r="I4" t="n">
        <v>171</v>
      </c>
      <c r="J4" t="n">
        <v>275.05</v>
      </c>
      <c r="K4" t="n">
        <v>60.56</v>
      </c>
      <c r="L4" t="n">
        <v>1.5</v>
      </c>
      <c r="M4" t="n">
        <v>169</v>
      </c>
      <c r="N4" t="n">
        <v>73</v>
      </c>
      <c r="O4" t="n">
        <v>34157.42</v>
      </c>
      <c r="P4" t="n">
        <v>353.47</v>
      </c>
      <c r="Q4" t="n">
        <v>467.18</v>
      </c>
      <c r="R4" t="n">
        <v>214.35</v>
      </c>
      <c r="S4" t="n">
        <v>39.61</v>
      </c>
      <c r="T4" t="n">
        <v>81610.39</v>
      </c>
      <c r="U4" t="n">
        <v>0.18</v>
      </c>
      <c r="V4" t="n">
        <v>0.57</v>
      </c>
      <c r="W4" t="n">
        <v>2.9</v>
      </c>
      <c r="X4" t="n">
        <v>5.04</v>
      </c>
      <c r="Y4" t="n">
        <v>1</v>
      </c>
      <c r="Z4" t="n">
        <v>10</v>
      </c>
      <c r="AA4" t="n">
        <v>402.3823195533674</v>
      </c>
      <c r="AB4" t="n">
        <v>550.5572414679939</v>
      </c>
      <c r="AC4" t="n">
        <v>498.0128310542294</v>
      </c>
      <c r="AD4" t="n">
        <v>402382.3195533674</v>
      </c>
      <c r="AE4" t="n">
        <v>550557.2414679939</v>
      </c>
      <c r="AF4" t="n">
        <v>2.241531994669088e-06</v>
      </c>
      <c r="AG4" t="n">
        <v>13</v>
      </c>
      <c r="AH4" t="n">
        <v>498012.8310542293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3.3728</v>
      </c>
      <c r="E5" t="n">
        <v>29.65</v>
      </c>
      <c r="F5" t="n">
        <v>19.44</v>
      </c>
      <c r="G5" t="n">
        <v>8.33</v>
      </c>
      <c r="H5" t="n">
        <v>0.11</v>
      </c>
      <c r="I5" t="n">
        <v>140</v>
      </c>
      <c r="J5" t="n">
        <v>275.54</v>
      </c>
      <c r="K5" t="n">
        <v>60.56</v>
      </c>
      <c r="L5" t="n">
        <v>1.75</v>
      </c>
      <c r="M5" t="n">
        <v>138</v>
      </c>
      <c r="N5" t="n">
        <v>73.23</v>
      </c>
      <c r="O5" t="n">
        <v>34217.22</v>
      </c>
      <c r="P5" t="n">
        <v>336.88</v>
      </c>
      <c r="Q5" t="n">
        <v>467.24</v>
      </c>
      <c r="R5" t="n">
        <v>183.5</v>
      </c>
      <c r="S5" t="n">
        <v>39.61</v>
      </c>
      <c r="T5" t="n">
        <v>66339.37</v>
      </c>
      <c r="U5" t="n">
        <v>0.22</v>
      </c>
      <c r="V5" t="n">
        <v>0.6</v>
      </c>
      <c r="W5" t="n">
        <v>2.85</v>
      </c>
      <c r="X5" t="n">
        <v>4.1</v>
      </c>
      <c r="Y5" t="n">
        <v>1</v>
      </c>
      <c r="Z5" t="n">
        <v>10</v>
      </c>
      <c r="AA5" t="n">
        <v>357.8555680114326</v>
      </c>
      <c r="AB5" t="n">
        <v>489.6337756266799</v>
      </c>
      <c r="AC5" t="n">
        <v>442.9038152861889</v>
      </c>
      <c r="AD5" t="n">
        <v>357855.5680114327</v>
      </c>
      <c r="AE5" t="n">
        <v>489633.7756266799</v>
      </c>
      <c r="AF5" t="n">
        <v>2.43533021247903e-06</v>
      </c>
      <c r="AG5" t="n">
        <v>12</v>
      </c>
      <c r="AH5" t="n">
        <v>442903.815286189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3.593</v>
      </c>
      <c r="E6" t="n">
        <v>27.83</v>
      </c>
      <c r="F6" t="n">
        <v>18.77</v>
      </c>
      <c r="G6" t="n">
        <v>9.539999999999999</v>
      </c>
      <c r="H6" t="n">
        <v>0.13</v>
      </c>
      <c r="I6" t="n">
        <v>118</v>
      </c>
      <c r="J6" t="n">
        <v>276.02</v>
      </c>
      <c r="K6" t="n">
        <v>60.56</v>
      </c>
      <c r="L6" t="n">
        <v>2</v>
      </c>
      <c r="M6" t="n">
        <v>116</v>
      </c>
      <c r="N6" t="n">
        <v>73.47</v>
      </c>
      <c r="O6" t="n">
        <v>34277.1</v>
      </c>
      <c r="P6" t="n">
        <v>325.09</v>
      </c>
      <c r="Q6" t="n">
        <v>467.2</v>
      </c>
      <c r="R6" t="n">
        <v>161.73</v>
      </c>
      <c r="S6" t="n">
        <v>39.61</v>
      </c>
      <c r="T6" t="n">
        <v>55567.79</v>
      </c>
      <c r="U6" t="n">
        <v>0.24</v>
      </c>
      <c r="V6" t="n">
        <v>0.62</v>
      </c>
      <c r="W6" t="n">
        <v>2.81</v>
      </c>
      <c r="X6" t="n">
        <v>3.43</v>
      </c>
      <c r="Y6" t="n">
        <v>1</v>
      </c>
      <c r="Z6" t="n">
        <v>10</v>
      </c>
      <c r="AA6" t="n">
        <v>325.3334126784277</v>
      </c>
      <c r="AB6" t="n">
        <v>445.1355279238307</v>
      </c>
      <c r="AC6" t="n">
        <v>402.6524178904168</v>
      </c>
      <c r="AD6" t="n">
        <v>325333.4126784277</v>
      </c>
      <c r="AE6" t="n">
        <v>445135.5279238307</v>
      </c>
      <c r="AF6" t="n">
        <v>2.594325620682269e-06</v>
      </c>
      <c r="AG6" t="n">
        <v>11</v>
      </c>
      <c r="AH6" t="n">
        <v>402652.4178904168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3.7588</v>
      </c>
      <c r="E7" t="n">
        <v>26.6</v>
      </c>
      <c r="F7" t="n">
        <v>18.32</v>
      </c>
      <c r="G7" t="n">
        <v>10.67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317.23</v>
      </c>
      <c r="Q7" t="n">
        <v>467.2</v>
      </c>
      <c r="R7" t="n">
        <v>147.12</v>
      </c>
      <c r="S7" t="n">
        <v>39.61</v>
      </c>
      <c r="T7" t="n">
        <v>48337.96</v>
      </c>
      <c r="U7" t="n">
        <v>0.27</v>
      </c>
      <c r="V7" t="n">
        <v>0.64</v>
      </c>
      <c r="W7" t="n">
        <v>2.79</v>
      </c>
      <c r="X7" t="n">
        <v>2.99</v>
      </c>
      <c r="Y7" t="n">
        <v>1</v>
      </c>
      <c r="Z7" t="n">
        <v>10</v>
      </c>
      <c r="AA7" t="n">
        <v>309.3708872937873</v>
      </c>
      <c r="AB7" t="n">
        <v>423.2948964756469</v>
      </c>
      <c r="AC7" t="n">
        <v>382.8962256541289</v>
      </c>
      <c r="AD7" t="n">
        <v>309370.8872937873</v>
      </c>
      <c r="AE7" t="n">
        <v>423294.8964756469</v>
      </c>
      <c r="AF7" t="n">
        <v>2.714041509329394e-06</v>
      </c>
      <c r="AG7" t="n">
        <v>11</v>
      </c>
      <c r="AH7" t="n">
        <v>382896.2256541289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3.9057</v>
      </c>
      <c r="E8" t="n">
        <v>25.6</v>
      </c>
      <c r="F8" t="n">
        <v>17.95</v>
      </c>
      <c r="G8" t="n">
        <v>11.84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310.53</v>
      </c>
      <c r="Q8" t="n">
        <v>467.2</v>
      </c>
      <c r="R8" t="n">
        <v>135.36</v>
      </c>
      <c r="S8" t="n">
        <v>39.61</v>
      </c>
      <c r="T8" t="n">
        <v>42515.21</v>
      </c>
      <c r="U8" t="n">
        <v>0.29</v>
      </c>
      <c r="V8" t="n">
        <v>0.65</v>
      </c>
      <c r="W8" t="n">
        <v>2.75</v>
      </c>
      <c r="X8" t="n">
        <v>2.61</v>
      </c>
      <c r="Y8" t="n">
        <v>1</v>
      </c>
      <c r="Z8" t="n">
        <v>10</v>
      </c>
      <c r="AA8" t="n">
        <v>288.699639953747</v>
      </c>
      <c r="AB8" t="n">
        <v>395.0115839139332</v>
      </c>
      <c r="AC8" t="n">
        <v>357.3122327474267</v>
      </c>
      <c r="AD8" t="n">
        <v>288699.6399537469</v>
      </c>
      <c r="AE8" t="n">
        <v>395011.5839139333</v>
      </c>
      <c r="AF8" t="n">
        <v>2.820110653130736e-06</v>
      </c>
      <c r="AG8" t="n">
        <v>10</v>
      </c>
      <c r="AH8" t="n">
        <v>357312.2327474267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4.0341</v>
      </c>
      <c r="E9" t="n">
        <v>24.79</v>
      </c>
      <c r="F9" t="n">
        <v>17.66</v>
      </c>
      <c r="G9" t="n">
        <v>13.08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305.33</v>
      </c>
      <c r="Q9" t="n">
        <v>467.12</v>
      </c>
      <c r="R9" t="n">
        <v>125.82</v>
      </c>
      <c r="S9" t="n">
        <v>39.61</v>
      </c>
      <c r="T9" t="n">
        <v>37796.64</v>
      </c>
      <c r="U9" t="n">
        <v>0.31</v>
      </c>
      <c r="V9" t="n">
        <v>0.66</v>
      </c>
      <c r="W9" t="n">
        <v>2.74</v>
      </c>
      <c r="X9" t="n">
        <v>2.32</v>
      </c>
      <c r="Y9" t="n">
        <v>1</v>
      </c>
      <c r="Z9" t="n">
        <v>10</v>
      </c>
      <c r="AA9" t="n">
        <v>278.6812213315167</v>
      </c>
      <c r="AB9" t="n">
        <v>381.3039415735618</v>
      </c>
      <c r="AC9" t="n">
        <v>344.9128285532234</v>
      </c>
      <c r="AD9" t="n">
        <v>278681.2213315167</v>
      </c>
      <c r="AE9" t="n">
        <v>381303.9415735618</v>
      </c>
      <c r="AF9" t="n">
        <v>2.912821872083033e-06</v>
      </c>
      <c r="AG9" t="n">
        <v>10</v>
      </c>
      <c r="AH9" t="n">
        <v>344912.8285532234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4.1256</v>
      </c>
      <c r="E10" t="n">
        <v>24.24</v>
      </c>
      <c r="F10" t="n">
        <v>17.47</v>
      </c>
      <c r="G10" t="n">
        <v>14.17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301.94</v>
      </c>
      <c r="Q10" t="n">
        <v>467.11</v>
      </c>
      <c r="R10" t="n">
        <v>119.33</v>
      </c>
      <c r="S10" t="n">
        <v>39.61</v>
      </c>
      <c r="T10" t="n">
        <v>34584.51</v>
      </c>
      <c r="U10" t="n">
        <v>0.33</v>
      </c>
      <c r="V10" t="n">
        <v>0.67</v>
      </c>
      <c r="W10" t="n">
        <v>2.74</v>
      </c>
      <c r="X10" t="n">
        <v>2.14</v>
      </c>
      <c r="Y10" t="n">
        <v>1</v>
      </c>
      <c r="Z10" t="n">
        <v>10</v>
      </c>
      <c r="AA10" t="n">
        <v>272.1219266188535</v>
      </c>
      <c r="AB10" t="n">
        <v>372.3292251720363</v>
      </c>
      <c r="AC10" t="n">
        <v>336.794646488966</v>
      </c>
      <c r="AD10" t="n">
        <v>272121.9266188535</v>
      </c>
      <c r="AE10" t="n">
        <v>372329.2251720363</v>
      </c>
      <c r="AF10" t="n">
        <v>2.978889446336423e-06</v>
      </c>
      <c r="AG10" t="n">
        <v>10</v>
      </c>
      <c r="AH10" t="n">
        <v>336794.646488966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17.25</v>
      </c>
      <c r="G11" t="n">
        <v>15.45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297.96</v>
      </c>
      <c r="Q11" t="n">
        <v>467.11</v>
      </c>
      <c r="R11" t="n">
        <v>112.73</v>
      </c>
      <c r="S11" t="n">
        <v>39.61</v>
      </c>
      <c r="T11" t="n">
        <v>31319.77</v>
      </c>
      <c r="U11" t="n">
        <v>0.35</v>
      </c>
      <c r="V11" t="n">
        <v>0.68</v>
      </c>
      <c r="W11" t="n">
        <v>2.71</v>
      </c>
      <c r="X11" t="n">
        <v>1.92</v>
      </c>
      <c r="Y11" t="n">
        <v>1</v>
      </c>
      <c r="Z11" t="n">
        <v>10</v>
      </c>
      <c r="AA11" t="n">
        <v>265.0270608292627</v>
      </c>
      <c r="AB11" t="n">
        <v>362.6217167953301</v>
      </c>
      <c r="AC11" t="n">
        <v>328.0136090871591</v>
      </c>
      <c r="AD11" t="n">
        <v>265027.0608292627</v>
      </c>
      <c r="AE11" t="n">
        <v>362621.7167953301</v>
      </c>
      <c r="AF11" t="n">
        <v>3.052466340504951e-06</v>
      </c>
      <c r="AG11" t="n">
        <v>10</v>
      </c>
      <c r="AH11" t="n">
        <v>328013.6090871591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4.3013</v>
      </c>
      <c r="E12" t="n">
        <v>23.25</v>
      </c>
      <c r="F12" t="n">
        <v>17.11</v>
      </c>
      <c r="G12" t="n">
        <v>16.56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295.39</v>
      </c>
      <c r="Q12" t="n">
        <v>467.11</v>
      </c>
      <c r="R12" t="n">
        <v>107.71</v>
      </c>
      <c r="S12" t="n">
        <v>39.61</v>
      </c>
      <c r="T12" t="n">
        <v>28833.83</v>
      </c>
      <c r="U12" t="n">
        <v>0.37</v>
      </c>
      <c r="V12" t="n">
        <v>0.68</v>
      </c>
      <c r="W12" t="n">
        <v>2.72</v>
      </c>
      <c r="X12" t="n">
        <v>1.78</v>
      </c>
      <c r="Y12" t="n">
        <v>1</v>
      </c>
      <c r="Z12" t="n">
        <v>10</v>
      </c>
      <c r="AA12" t="n">
        <v>252.4399245170906</v>
      </c>
      <c r="AB12" t="n">
        <v>345.3994415875906</v>
      </c>
      <c r="AC12" t="n">
        <v>312.4350036537349</v>
      </c>
      <c r="AD12" t="n">
        <v>252439.9245170906</v>
      </c>
      <c r="AE12" t="n">
        <v>345399.4415875906</v>
      </c>
      <c r="AF12" t="n">
        <v>3.105753629902768e-06</v>
      </c>
      <c r="AG12" t="n">
        <v>9</v>
      </c>
      <c r="AH12" t="n">
        <v>312435.0036537349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4.378</v>
      </c>
      <c r="E13" t="n">
        <v>22.84</v>
      </c>
      <c r="F13" t="n">
        <v>16.96</v>
      </c>
      <c r="G13" t="n">
        <v>17.86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292.73</v>
      </c>
      <c r="Q13" t="n">
        <v>467.14</v>
      </c>
      <c r="R13" t="n">
        <v>103.13</v>
      </c>
      <c r="S13" t="n">
        <v>39.61</v>
      </c>
      <c r="T13" t="n">
        <v>26569.58</v>
      </c>
      <c r="U13" t="n">
        <v>0.38</v>
      </c>
      <c r="V13" t="n">
        <v>0.6899999999999999</v>
      </c>
      <c r="W13" t="n">
        <v>2.7</v>
      </c>
      <c r="X13" t="n">
        <v>1.63</v>
      </c>
      <c r="Y13" t="n">
        <v>1</v>
      </c>
      <c r="Z13" t="n">
        <v>10</v>
      </c>
      <c r="AA13" t="n">
        <v>247.6887090282935</v>
      </c>
      <c r="AB13" t="n">
        <v>338.8986189469878</v>
      </c>
      <c r="AC13" t="n">
        <v>306.5546104019873</v>
      </c>
      <c r="AD13" t="n">
        <v>247688.7090282936</v>
      </c>
      <c r="AE13" t="n">
        <v>338898.6189469878</v>
      </c>
      <c r="AF13" t="n">
        <v>3.16113486427692e-06</v>
      </c>
      <c r="AG13" t="n">
        <v>9</v>
      </c>
      <c r="AH13" t="n">
        <v>306554.6104019873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4.4233</v>
      </c>
      <c r="E14" t="n">
        <v>22.61</v>
      </c>
      <c r="F14" t="n">
        <v>16.89</v>
      </c>
      <c r="G14" t="n">
        <v>18.76</v>
      </c>
      <c r="H14" t="n">
        <v>0.25</v>
      </c>
      <c r="I14" t="n">
        <v>54</v>
      </c>
      <c r="J14" t="n">
        <v>279.94</v>
      </c>
      <c r="K14" t="n">
        <v>60.56</v>
      </c>
      <c r="L14" t="n">
        <v>4</v>
      </c>
      <c r="M14" t="n">
        <v>52</v>
      </c>
      <c r="N14" t="n">
        <v>75.38</v>
      </c>
      <c r="O14" t="n">
        <v>34759.54</v>
      </c>
      <c r="P14" t="n">
        <v>291.11</v>
      </c>
      <c r="Q14" t="n">
        <v>467.12</v>
      </c>
      <c r="R14" t="n">
        <v>100.86</v>
      </c>
      <c r="S14" t="n">
        <v>39.61</v>
      </c>
      <c r="T14" t="n">
        <v>25450.6</v>
      </c>
      <c r="U14" t="n">
        <v>0.39</v>
      </c>
      <c r="V14" t="n">
        <v>0.6899999999999999</v>
      </c>
      <c r="W14" t="n">
        <v>2.69</v>
      </c>
      <c r="X14" t="n">
        <v>1.55</v>
      </c>
      <c r="Y14" t="n">
        <v>1</v>
      </c>
      <c r="Z14" t="n">
        <v>10</v>
      </c>
      <c r="AA14" t="n">
        <v>244.9482301112913</v>
      </c>
      <c r="AB14" t="n">
        <v>335.1489747913503</v>
      </c>
      <c r="AC14" t="n">
        <v>303.1628270219039</v>
      </c>
      <c r="AD14" t="n">
        <v>244948.2301112913</v>
      </c>
      <c r="AE14" t="n">
        <v>335148.9747913503</v>
      </c>
      <c r="AF14" t="n">
        <v>3.193843728907286e-06</v>
      </c>
      <c r="AG14" t="n">
        <v>9</v>
      </c>
      <c r="AH14" t="n">
        <v>303162.8270219039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4.4963</v>
      </c>
      <c r="E15" t="n">
        <v>22.24</v>
      </c>
      <c r="F15" t="n">
        <v>16.73</v>
      </c>
      <c r="G15" t="n">
        <v>20.07</v>
      </c>
      <c r="H15" t="n">
        <v>0.27</v>
      </c>
      <c r="I15" t="n">
        <v>50</v>
      </c>
      <c r="J15" t="n">
        <v>280.43</v>
      </c>
      <c r="K15" t="n">
        <v>60.56</v>
      </c>
      <c r="L15" t="n">
        <v>4.25</v>
      </c>
      <c r="M15" t="n">
        <v>48</v>
      </c>
      <c r="N15" t="n">
        <v>75.62</v>
      </c>
      <c r="O15" t="n">
        <v>34820.27</v>
      </c>
      <c r="P15" t="n">
        <v>288.3</v>
      </c>
      <c r="Q15" t="n">
        <v>467.13</v>
      </c>
      <c r="R15" t="n">
        <v>95.31999999999999</v>
      </c>
      <c r="S15" t="n">
        <v>39.61</v>
      </c>
      <c r="T15" t="n">
        <v>22699.45</v>
      </c>
      <c r="U15" t="n">
        <v>0.42</v>
      </c>
      <c r="V15" t="n">
        <v>0.7</v>
      </c>
      <c r="W15" t="n">
        <v>2.69</v>
      </c>
      <c r="X15" t="n">
        <v>1.39</v>
      </c>
      <c r="Y15" t="n">
        <v>1</v>
      </c>
      <c r="Z15" t="n">
        <v>10</v>
      </c>
      <c r="AA15" t="n">
        <v>240.5034010320182</v>
      </c>
      <c r="AB15" t="n">
        <v>329.0673635530723</v>
      </c>
      <c r="AC15" t="n">
        <v>297.6616362246104</v>
      </c>
      <c r="AD15" t="n">
        <v>240503.4010320182</v>
      </c>
      <c r="AE15" t="n">
        <v>329067.3635530723</v>
      </c>
      <c r="AF15" t="n">
        <v>3.246553378311629e-06</v>
      </c>
      <c r="AG15" t="n">
        <v>9</v>
      </c>
      <c r="AH15" t="n">
        <v>297661.6362246104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4.5412</v>
      </c>
      <c r="E16" t="n">
        <v>22.02</v>
      </c>
      <c r="F16" t="n">
        <v>16.67</v>
      </c>
      <c r="G16" t="n">
        <v>21.27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287.11</v>
      </c>
      <c r="Q16" t="n">
        <v>467.21</v>
      </c>
      <c r="R16" t="n">
        <v>93.45999999999999</v>
      </c>
      <c r="S16" t="n">
        <v>39.61</v>
      </c>
      <c r="T16" t="n">
        <v>21783.54</v>
      </c>
      <c r="U16" t="n">
        <v>0.42</v>
      </c>
      <c r="V16" t="n">
        <v>0.7</v>
      </c>
      <c r="W16" t="n">
        <v>2.68</v>
      </c>
      <c r="X16" t="n">
        <v>1.33</v>
      </c>
      <c r="Y16" t="n">
        <v>1</v>
      </c>
      <c r="Z16" t="n">
        <v>10</v>
      </c>
      <c r="AA16" t="n">
        <v>238.1574717902104</v>
      </c>
      <c r="AB16" t="n">
        <v>325.8575596693386</v>
      </c>
      <c r="AC16" t="n">
        <v>294.7581715185512</v>
      </c>
      <c r="AD16" t="n">
        <v>238157.4717902104</v>
      </c>
      <c r="AE16" t="n">
        <v>325857.5596693386</v>
      </c>
      <c r="AF16" t="n">
        <v>3.278973422945259e-06</v>
      </c>
      <c r="AG16" t="n">
        <v>9</v>
      </c>
      <c r="AH16" t="n">
        <v>294758.1715185512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4.5749</v>
      </c>
      <c r="E17" t="n">
        <v>21.86</v>
      </c>
      <c r="F17" t="n">
        <v>16.61</v>
      </c>
      <c r="G17" t="n">
        <v>22.14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285.9</v>
      </c>
      <c r="Q17" t="n">
        <v>467.11</v>
      </c>
      <c r="R17" t="n">
        <v>91.08</v>
      </c>
      <c r="S17" t="n">
        <v>39.61</v>
      </c>
      <c r="T17" t="n">
        <v>20604.83</v>
      </c>
      <c r="U17" t="n">
        <v>0.43</v>
      </c>
      <c r="V17" t="n">
        <v>0.7</v>
      </c>
      <c r="W17" t="n">
        <v>2.69</v>
      </c>
      <c r="X17" t="n">
        <v>1.27</v>
      </c>
      <c r="Y17" t="n">
        <v>1</v>
      </c>
      <c r="Z17" t="n">
        <v>10</v>
      </c>
      <c r="AA17" t="n">
        <v>236.2477665155618</v>
      </c>
      <c r="AB17" t="n">
        <v>323.2446166623151</v>
      </c>
      <c r="AC17" t="n">
        <v>292.3946041248286</v>
      </c>
      <c r="AD17" t="n">
        <v>236247.7665155618</v>
      </c>
      <c r="AE17" t="n">
        <v>323244.6166623152</v>
      </c>
      <c r="AF17" t="n">
        <v>3.303306507670279e-06</v>
      </c>
      <c r="AG17" t="n">
        <v>9</v>
      </c>
      <c r="AH17" t="n">
        <v>292394.6041248286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4.63</v>
      </c>
      <c r="E18" t="n">
        <v>21.6</v>
      </c>
      <c r="F18" t="n">
        <v>16.5</v>
      </c>
      <c r="G18" t="n">
        <v>23.58</v>
      </c>
      <c r="H18" t="n">
        <v>0.32</v>
      </c>
      <c r="I18" t="n">
        <v>42</v>
      </c>
      <c r="J18" t="n">
        <v>281.91</v>
      </c>
      <c r="K18" t="n">
        <v>60.56</v>
      </c>
      <c r="L18" t="n">
        <v>5</v>
      </c>
      <c r="M18" t="n">
        <v>40</v>
      </c>
      <c r="N18" t="n">
        <v>76.34999999999999</v>
      </c>
      <c r="O18" t="n">
        <v>35003.04</v>
      </c>
      <c r="P18" t="n">
        <v>283.96</v>
      </c>
      <c r="Q18" t="n">
        <v>467.13</v>
      </c>
      <c r="R18" t="n">
        <v>88.23999999999999</v>
      </c>
      <c r="S18" t="n">
        <v>39.61</v>
      </c>
      <c r="T18" t="n">
        <v>19202.1</v>
      </c>
      <c r="U18" t="n">
        <v>0.45</v>
      </c>
      <c r="V18" t="n">
        <v>0.71</v>
      </c>
      <c r="W18" t="n">
        <v>2.67</v>
      </c>
      <c r="X18" t="n">
        <v>1.17</v>
      </c>
      <c r="Y18" t="n">
        <v>1</v>
      </c>
      <c r="Z18" t="n">
        <v>10</v>
      </c>
      <c r="AA18" t="n">
        <v>233.1961083080278</v>
      </c>
      <c r="AB18" t="n">
        <v>319.0692032731108</v>
      </c>
      <c r="AC18" t="n">
        <v>288.6176863292591</v>
      </c>
      <c r="AD18" t="n">
        <v>233196.1083080278</v>
      </c>
      <c r="AE18" t="n">
        <v>319069.2032731107</v>
      </c>
      <c r="AF18" t="n">
        <v>3.34309146222068e-06</v>
      </c>
      <c r="AG18" t="n">
        <v>9</v>
      </c>
      <c r="AH18" t="n">
        <v>288617.6863292591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4.6565</v>
      </c>
      <c r="E19" t="n">
        <v>21.48</v>
      </c>
      <c r="F19" t="n">
        <v>16.49</v>
      </c>
      <c r="G19" t="n">
        <v>24.73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283.47</v>
      </c>
      <c r="Q19" t="n">
        <v>467.15</v>
      </c>
      <c r="R19" t="n">
        <v>87.41</v>
      </c>
      <c r="S19" t="n">
        <v>39.61</v>
      </c>
      <c r="T19" t="n">
        <v>18794.45</v>
      </c>
      <c r="U19" t="n">
        <v>0.45</v>
      </c>
      <c r="V19" t="n">
        <v>0.71</v>
      </c>
      <c r="W19" t="n">
        <v>2.68</v>
      </c>
      <c r="X19" t="n">
        <v>1.15</v>
      </c>
      <c r="Y19" t="n">
        <v>1</v>
      </c>
      <c r="Z19" t="n">
        <v>10</v>
      </c>
      <c r="AA19" t="n">
        <v>232.0172147961441</v>
      </c>
      <c r="AB19" t="n">
        <v>317.4561891610412</v>
      </c>
      <c r="AC19" t="n">
        <v>287.1586160201654</v>
      </c>
      <c r="AD19" t="n">
        <v>232017.214796144</v>
      </c>
      <c r="AE19" t="n">
        <v>317456.1891610412</v>
      </c>
      <c r="AF19" t="n">
        <v>3.362225787004448e-06</v>
      </c>
      <c r="AG19" t="n">
        <v>9</v>
      </c>
      <c r="AH19" t="n">
        <v>287158.6160201654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4.7038</v>
      </c>
      <c r="E20" t="n">
        <v>21.26</v>
      </c>
      <c r="F20" t="n">
        <v>16.37</v>
      </c>
      <c r="G20" t="n">
        <v>25.85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281.23</v>
      </c>
      <c r="Q20" t="n">
        <v>467.08</v>
      </c>
      <c r="R20" t="n">
        <v>84.20999999999999</v>
      </c>
      <c r="S20" t="n">
        <v>39.61</v>
      </c>
      <c r="T20" t="n">
        <v>17204.63</v>
      </c>
      <c r="U20" t="n">
        <v>0.47</v>
      </c>
      <c r="V20" t="n">
        <v>0.71</v>
      </c>
      <c r="W20" t="n">
        <v>2.66</v>
      </c>
      <c r="X20" t="n">
        <v>1.04</v>
      </c>
      <c r="Y20" t="n">
        <v>1</v>
      </c>
      <c r="Z20" t="n">
        <v>10</v>
      </c>
      <c r="AA20" t="n">
        <v>229.1662862173166</v>
      </c>
      <c r="AB20" t="n">
        <v>313.5554229053992</v>
      </c>
      <c r="AC20" t="n">
        <v>283.6301334212008</v>
      </c>
      <c r="AD20" t="n">
        <v>229166.2862173166</v>
      </c>
      <c r="AE20" t="n">
        <v>313555.4229053992</v>
      </c>
      <c r="AF20" t="n">
        <v>3.396378751618496e-06</v>
      </c>
      <c r="AG20" t="n">
        <v>9</v>
      </c>
      <c r="AH20" t="n">
        <v>283630.1334212008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4.7373</v>
      </c>
      <c r="E21" t="n">
        <v>21.11</v>
      </c>
      <c r="F21" t="n">
        <v>16.33</v>
      </c>
      <c r="G21" t="n">
        <v>27.21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280.3</v>
      </c>
      <c r="Q21" t="n">
        <v>467.13</v>
      </c>
      <c r="R21" t="n">
        <v>82.43000000000001</v>
      </c>
      <c r="S21" t="n">
        <v>39.61</v>
      </c>
      <c r="T21" t="n">
        <v>16327</v>
      </c>
      <c r="U21" t="n">
        <v>0.48</v>
      </c>
      <c r="V21" t="n">
        <v>0.71</v>
      </c>
      <c r="W21" t="n">
        <v>2.66</v>
      </c>
      <c r="X21" t="n">
        <v>0.99</v>
      </c>
      <c r="Y21" t="n">
        <v>1</v>
      </c>
      <c r="Z21" t="n">
        <v>10</v>
      </c>
      <c r="AA21" t="n">
        <v>227.5506909644035</v>
      </c>
      <c r="AB21" t="n">
        <v>311.3448942053323</v>
      </c>
      <c r="AC21" t="n">
        <v>281.6305744777711</v>
      </c>
      <c r="AD21" t="n">
        <v>227550.6909644035</v>
      </c>
      <c r="AE21" t="n">
        <v>311344.8942053323</v>
      </c>
      <c r="AF21" t="n">
        <v>3.420567426345146e-06</v>
      </c>
      <c r="AG21" t="n">
        <v>9</v>
      </c>
      <c r="AH21" t="n">
        <v>281630.5744777711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4.7479</v>
      </c>
      <c r="E22" t="n">
        <v>21.06</v>
      </c>
      <c r="F22" t="n">
        <v>16.33</v>
      </c>
      <c r="G22" t="n">
        <v>28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280.35</v>
      </c>
      <c r="Q22" t="n">
        <v>467.08</v>
      </c>
      <c r="R22" t="n">
        <v>82.68000000000001</v>
      </c>
      <c r="S22" t="n">
        <v>39.61</v>
      </c>
      <c r="T22" t="n">
        <v>16455.92</v>
      </c>
      <c r="U22" t="n">
        <v>0.48</v>
      </c>
      <c r="V22" t="n">
        <v>0.71</v>
      </c>
      <c r="W22" t="n">
        <v>2.66</v>
      </c>
      <c r="X22" t="n">
        <v>1</v>
      </c>
      <c r="Y22" t="n">
        <v>1</v>
      </c>
      <c r="Z22" t="n">
        <v>10</v>
      </c>
      <c r="AA22" t="n">
        <v>227.2291435834647</v>
      </c>
      <c r="AB22" t="n">
        <v>310.9049388930628</v>
      </c>
      <c r="AC22" t="n">
        <v>281.2326078830232</v>
      </c>
      <c r="AD22" t="n">
        <v>227229.1435834647</v>
      </c>
      <c r="AE22" t="n">
        <v>310904.9388930628</v>
      </c>
      <c r="AF22" t="n">
        <v>3.428221156258654e-06</v>
      </c>
      <c r="AG22" t="n">
        <v>9</v>
      </c>
      <c r="AH22" t="n">
        <v>281232.6078830232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4.7887</v>
      </c>
      <c r="E23" t="n">
        <v>20.88</v>
      </c>
      <c r="F23" t="n">
        <v>16.26</v>
      </c>
      <c r="G23" t="n">
        <v>29.56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278.88</v>
      </c>
      <c r="Q23" t="n">
        <v>467.1</v>
      </c>
      <c r="R23" t="n">
        <v>80.12</v>
      </c>
      <c r="S23" t="n">
        <v>39.61</v>
      </c>
      <c r="T23" t="n">
        <v>15186.66</v>
      </c>
      <c r="U23" t="n">
        <v>0.49</v>
      </c>
      <c r="V23" t="n">
        <v>0.72</v>
      </c>
      <c r="W23" t="n">
        <v>2.66</v>
      </c>
      <c r="X23" t="n">
        <v>0.92</v>
      </c>
      <c r="Y23" t="n">
        <v>1</v>
      </c>
      <c r="Z23" t="n">
        <v>10</v>
      </c>
      <c r="AA23" t="n">
        <v>225.1128414747561</v>
      </c>
      <c r="AB23" t="n">
        <v>308.0093209832695</v>
      </c>
      <c r="AC23" t="n">
        <v>278.6133436825144</v>
      </c>
      <c r="AD23" t="n">
        <v>225112.8414747561</v>
      </c>
      <c r="AE23" t="n">
        <v>308009.3209832695</v>
      </c>
      <c r="AF23" t="n">
        <v>3.457680795925739e-06</v>
      </c>
      <c r="AG23" t="n">
        <v>9</v>
      </c>
      <c r="AH23" t="n">
        <v>278613.3436825144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4.8089</v>
      </c>
      <c r="E24" t="n">
        <v>20.79</v>
      </c>
      <c r="F24" t="n">
        <v>16.22</v>
      </c>
      <c r="G24" t="n">
        <v>30.42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278.11</v>
      </c>
      <c r="Q24" t="n">
        <v>467.1</v>
      </c>
      <c r="R24" t="n">
        <v>78.68000000000001</v>
      </c>
      <c r="S24" t="n">
        <v>39.61</v>
      </c>
      <c r="T24" t="n">
        <v>14472.24</v>
      </c>
      <c r="U24" t="n">
        <v>0.5</v>
      </c>
      <c r="V24" t="n">
        <v>0.72</v>
      </c>
      <c r="W24" t="n">
        <v>2.67</v>
      </c>
      <c r="X24" t="n">
        <v>0.89</v>
      </c>
      <c r="Y24" t="n">
        <v>1</v>
      </c>
      <c r="Z24" t="n">
        <v>10</v>
      </c>
      <c r="AA24" t="n">
        <v>224.0531546627482</v>
      </c>
      <c r="AB24" t="n">
        <v>306.5594107369984</v>
      </c>
      <c r="AC24" t="n">
        <v>277.3018108351852</v>
      </c>
      <c r="AD24" t="n">
        <v>224053.1546627482</v>
      </c>
      <c r="AE24" t="n">
        <v>306559.4107369984</v>
      </c>
      <c r="AF24" t="n">
        <v>3.472266205760914e-06</v>
      </c>
      <c r="AG24" t="n">
        <v>9</v>
      </c>
      <c r="AH24" t="n">
        <v>277301.8108351852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4.8282</v>
      </c>
      <c r="E25" t="n">
        <v>20.71</v>
      </c>
      <c r="F25" t="n">
        <v>16.19</v>
      </c>
      <c r="G25" t="n">
        <v>31.34</v>
      </c>
      <c r="H25" t="n">
        <v>0.42</v>
      </c>
      <c r="I25" t="n">
        <v>31</v>
      </c>
      <c r="J25" t="n">
        <v>285.39</v>
      </c>
      <c r="K25" t="n">
        <v>60.56</v>
      </c>
      <c r="L25" t="n">
        <v>6.75</v>
      </c>
      <c r="M25" t="n">
        <v>29</v>
      </c>
      <c r="N25" t="n">
        <v>78.09</v>
      </c>
      <c r="O25" t="n">
        <v>35432.93</v>
      </c>
      <c r="P25" t="n">
        <v>277.57</v>
      </c>
      <c r="Q25" t="n">
        <v>467.07</v>
      </c>
      <c r="R25" t="n">
        <v>77.83</v>
      </c>
      <c r="S25" t="n">
        <v>39.61</v>
      </c>
      <c r="T25" t="n">
        <v>14051.55</v>
      </c>
      <c r="U25" t="n">
        <v>0.51</v>
      </c>
      <c r="V25" t="n">
        <v>0.72</v>
      </c>
      <c r="W25" t="n">
        <v>2.66</v>
      </c>
      <c r="X25" t="n">
        <v>0.86</v>
      </c>
      <c r="Y25" t="n">
        <v>1</v>
      </c>
      <c r="Z25" t="n">
        <v>10</v>
      </c>
      <c r="AA25" t="n">
        <v>215.3026565046119</v>
      </c>
      <c r="AB25" t="n">
        <v>294.5865931123091</v>
      </c>
      <c r="AC25" t="n">
        <v>266.4716621206373</v>
      </c>
      <c r="AD25" t="n">
        <v>215302.6565046119</v>
      </c>
      <c r="AE25" t="n">
        <v>294586.5931123091</v>
      </c>
      <c r="AF25" t="n">
        <v>3.486201770603431e-06</v>
      </c>
      <c r="AG25" t="n">
        <v>8</v>
      </c>
      <c r="AH25" t="n">
        <v>266471.6621206374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4.8424</v>
      </c>
      <c r="E26" t="n">
        <v>20.65</v>
      </c>
      <c r="F26" t="n">
        <v>16.18</v>
      </c>
      <c r="G26" t="n">
        <v>32.37</v>
      </c>
      <c r="H26" t="n">
        <v>0.44</v>
      </c>
      <c r="I26" t="n">
        <v>30</v>
      </c>
      <c r="J26" t="n">
        <v>285.9</v>
      </c>
      <c r="K26" t="n">
        <v>60.56</v>
      </c>
      <c r="L26" t="n">
        <v>7</v>
      </c>
      <c r="M26" t="n">
        <v>28</v>
      </c>
      <c r="N26" t="n">
        <v>78.34</v>
      </c>
      <c r="O26" t="n">
        <v>35494.74</v>
      </c>
      <c r="P26" t="n">
        <v>277.11</v>
      </c>
      <c r="Q26" t="n">
        <v>467.08</v>
      </c>
      <c r="R26" t="n">
        <v>77.52</v>
      </c>
      <c r="S26" t="n">
        <v>39.61</v>
      </c>
      <c r="T26" t="n">
        <v>13900.11</v>
      </c>
      <c r="U26" t="n">
        <v>0.51</v>
      </c>
      <c r="V26" t="n">
        <v>0.72</v>
      </c>
      <c r="W26" t="n">
        <v>2.66</v>
      </c>
      <c r="X26" t="n">
        <v>0.85</v>
      </c>
      <c r="Y26" t="n">
        <v>1</v>
      </c>
      <c r="Z26" t="n">
        <v>10</v>
      </c>
      <c r="AA26" t="n">
        <v>214.6226089114112</v>
      </c>
      <c r="AB26" t="n">
        <v>293.65612199371</v>
      </c>
      <c r="AC26" t="n">
        <v>265.6299938596727</v>
      </c>
      <c r="AD26" t="n">
        <v>214622.6089114112</v>
      </c>
      <c r="AE26" t="n">
        <v>293656.12199371</v>
      </c>
      <c r="AF26" t="n">
        <v>3.496454880487563e-06</v>
      </c>
      <c r="AG26" t="n">
        <v>8</v>
      </c>
      <c r="AH26" t="n">
        <v>265629.9938596727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4.8641</v>
      </c>
      <c r="E27" t="n">
        <v>20.56</v>
      </c>
      <c r="F27" t="n">
        <v>16.14</v>
      </c>
      <c r="G27" t="n">
        <v>33.4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27</v>
      </c>
      <c r="N27" t="n">
        <v>78.59</v>
      </c>
      <c r="O27" t="n">
        <v>35556.78</v>
      </c>
      <c r="P27" t="n">
        <v>276.2</v>
      </c>
      <c r="Q27" t="n">
        <v>467.11</v>
      </c>
      <c r="R27" t="n">
        <v>76.37</v>
      </c>
      <c r="S27" t="n">
        <v>39.61</v>
      </c>
      <c r="T27" t="n">
        <v>13332.98</v>
      </c>
      <c r="U27" t="n">
        <v>0.52</v>
      </c>
      <c r="V27" t="n">
        <v>0.72</v>
      </c>
      <c r="W27" t="n">
        <v>2.65</v>
      </c>
      <c r="X27" t="n">
        <v>0.8100000000000001</v>
      </c>
      <c r="Y27" t="n">
        <v>1</v>
      </c>
      <c r="Z27" t="n">
        <v>10</v>
      </c>
      <c r="AA27" t="n">
        <v>213.4699290649868</v>
      </c>
      <c r="AB27" t="n">
        <v>292.0789745751871</v>
      </c>
      <c r="AC27" t="n">
        <v>264.2033671772327</v>
      </c>
      <c r="AD27" t="n">
        <v>213469.9290649868</v>
      </c>
      <c r="AE27" t="n">
        <v>292078.9745751871</v>
      </c>
      <c r="AF27" t="n">
        <v>3.512123365310499e-06</v>
      </c>
      <c r="AG27" t="n">
        <v>8</v>
      </c>
      <c r="AH27" t="n">
        <v>264203.3671772328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4.8839</v>
      </c>
      <c r="E28" t="n">
        <v>20.48</v>
      </c>
      <c r="F28" t="n">
        <v>16.11</v>
      </c>
      <c r="G28" t="n">
        <v>34.53</v>
      </c>
      <c r="H28" t="n">
        <v>0.47</v>
      </c>
      <c r="I28" t="n">
        <v>28</v>
      </c>
      <c r="J28" t="n">
        <v>286.9</v>
      </c>
      <c r="K28" t="n">
        <v>60.56</v>
      </c>
      <c r="L28" t="n">
        <v>7.5</v>
      </c>
      <c r="M28" t="n">
        <v>26</v>
      </c>
      <c r="N28" t="n">
        <v>78.84999999999999</v>
      </c>
      <c r="O28" t="n">
        <v>35618.8</v>
      </c>
      <c r="P28" t="n">
        <v>275.68</v>
      </c>
      <c r="Q28" t="n">
        <v>467.14</v>
      </c>
      <c r="R28" t="n">
        <v>75.23999999999999</v>
      </c>
      <c r="S28" t="n">
        <v>39.61</v>
      </c>
      <c r="T28" t="n">
        <v>12772.79</v>
      </c>
      <c r="U28" t="n">
        <v>0.53</v>
      </c>
      <c r="V28" t="n">
        <v>0.72</v>
      </c>
      <c r="W28" t="n">
        <v>2.66</v>
      </c>
      <c r="X28" t="n">
        <v>0.78</v>
      </c>
      <c r="Y28" t="n">
        <v>1</v>
      </c>
      <c r="Z28" t="n">
        <v>10</v>
      </c>
      <c r="AA28" t="n">
        <v>212.5855502882088</v>
      </c>
      <c r="AB28" t="n">
        <v>290.868928516762</v>
      </c>
      <c r="AC28" t="n">
        <v>263.108806216313</v>
      </c>
      <c r="AD28" t="n">
        <v>212585.5502882088</v>
      </c>
      <c r="AE28" t="n">
        <v>290868.928516762</v>
      </c>
      <c r="AF28" t="n">
        <v>3.526419955148937e-06</v>
      </c>
      <c r="AG28" t="n">
        <v>8</v>
      </c>
      <c r="AH28" t="n">
        <v>263108.806216313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4.9043</v>
      </c>
      <c r="E29" t="n">
        <v>20.39</v>
      </c>
      <c r="F29" t="n">
        <v>16.08</v>
      </c>
      <c r="G29" t="n">
        <v>35.73</v>
      </c>
      <c r="H29" t="n">
        <v>0.48</v>
      </c>
      <c r="I29" t="n">
        <v>27</v>
      </c>
      <c r="J29" t="n">
        <v>287.41</v>
      </c>
      <c r="K29" t="n">
        <v>60.56</v>
      </c>
      <c r="L29" t="n">
        <v>7.75</v>
      </c>
      <c r="M29" t="n">
        <v>25</v>
      </c>
      <c r="N29" t="n">
        <v>79.09999999999999</v>
      </c>
      <c r="O29" t="n">
        <v>35680.92</v>
      </c>
      <c r="P29" t="n">
        <v>274.94</v>
      </c>
      <c r="Q29" t="n">
        <v>467.11</v>
      </c>
      <c r="R29" t="n">
        <v>74.18000000000001</v>
      </c>
      <c r="S29" t="n">
        <v>39.61</v>
      </c>
      <c r="T29" t="n">
        <v>12244.13</v>
      </c>
      <c r="U29" t="n">
        <v>0.53</v>
      </c>
      <c r="V29" t="n">
        <v>0.73</v>
      </c>
      <c r="W29" t="n">
        <v>2.65</v>
      </c>
      <c r="X29" t="n">
        <v>0.74</v>
      </c>
      <c r="Y29" t="n">
        <v>1</v>
      </c>
      <c r="Z29" t="n">
        <v>10</v>
      </c>
      <c r="AA29" t="n">
        <v>211.5817778068007</v>
      </c>
      <c r="AB29" t="n">
        <v>289.4955227243836</v>
      </c>
      <c r="AC29" t="n">
        <v>261.8664763451717</v>
      </c>
      <c r="AD29" t="n">
        <v>211581.7778068007</v>
      </c>
      <c r="AE29" t="n">
        <v>289495.5227243836</v>
      </c>
      <c r="AF29" t="n">
        <v>3.54114977498248e-06</v>
      </c>
      <c r="AG29" t="n">
        <v>8</v>
      </c>
      <c r="AH29" t="n">
        <v>261866.4763451717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4.9258</v>
      </c>
      <c r="E30" t="n">
        <v>20.3</v>
      </c>
      <c r="F30" t="n">
        <v>16.04</v>
      </c>
      <c r="G30" t="n">
        <v>37.02</v>
      </c>
      <c r="H30" t="n">
        <v>0.49</v>
      </c>
      <c r="I30" t="n">
        <v>26</v>
      </c>
      <c r="J30" t="n">
        <v>287.91</v>
      </c>
      <c r="K30" t="n">
        <v>60.56</v>
      </c>
      <c r="L30" t="n">
        <v>8</v>
      </c>
      <c r="M30" t="n">
        <v>24</v>
      </c>
      <c r="N30" t="n">
        <v>79.36</v>
      </c>
      <c r="O30" t="n">
        <v>35743.15</v>
      </c>
      <c r="P30" t="n">
        <v>274.24</v>
      </c>
      <c r="Q30" t="n">
        <v>467.07</v>
      </c>
      <c r="R30" t="n">
        <v>73.03</v>
      </c>
      <c r="S30" t="n">
        <v>39.61</v>
      </c>
      <c r="T30" t="n">
        <v>11677.5</v>
      </c>
      <c r="U30" t="n">
        <v>0.54</v>
      </c>
      <c r="V30" t="n">
        <v>0.73</v>
      </c>
      <c r="W30" t="n">
        <v>2.65</v>
      </c>
      <c r="X30" t="n">
        <v>0.71</v>
      </c>
      <c r="Y30" t="n">
        <v>1</v>
      </c>
      <c r="Z30" t="n">
        <v>10</v>
      </c>
      <c r="AA30" t="n">
        <v>210.5660271384964</v>
      </c>
      <c r="AB30" t="n">
        <v>288.1057278482535</v>
      </c>
      <c r="AC30" t="n">
        <v>260.6093215414297</v>
      </c>
      <c r="AD30" t="n">
        <v>210566.0271384964</v>
      </c>
      <c r="AE30" t="n">
        <v>288105.7278482535</v>
      </c>
      <c r="AF30" t="n">
        <v>3.556673849807046e-06</v>
      </c>
      <c r="AG30" t="n">
        <v>8</v>
      </c>
      <c r="AH30" t="n">
        <v>260609.3215414297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4.9455</v>
      </c>
      <c r="E31" t="n">
        <v>20.22</v>
      </c>
      <c r="F31" t="n">
        <v>16.01</v>
      </c>
      <c r="G31" t="n">
        <v>38.43</v>
      </c>
      <c r="H31" t="n">
        <v>0.51</v>
      </c>
      <c r="I31" t="n">
        <v>25</v>
      </c>
      <c r="J31" t="n">
        <v>288.42</v>
      </c>
      <c r="K31" t="n">
        <v>60.56</v>
      </c>
      <c r="L31" t="n">
        <v>8.25</v>
      </c>
      <c r="M31" t="n">
        <v>23</v>
      </c>
      <c r="N31" t="n">
        <v>79.61</v>
      </c>
      <c r="O31" t="n">
        <v>35805.48</v>
      </c>
      <c r="P31" t="n">
        <v>273.42</v>
      </c>
      <c r="Q31" t="n">
        <v>467.07</v>
      </c>
      <c r="R31" t="n">
        <v>72.14</v>
      </c>
      <c r="S31" t="n">
        <v>39.61</v>
      </c>
      <c r="T31" t="n">
        <v>11235.82</v>
      </c>
      <c r="U31" t="n">
        <v>0.55</v>
      </c>
      <c r="V31" t="n">
        <v>0.73</v>
      </c>
      <c r="W31" t="n">
        <v>2.65</v>
      </c>
      <c r="X31" t="n">
        <v>0.68</v>
      </c>
      <c r="Y31" t="n">
        <v>1</v>
      </c>
      <c r="Z31" t="n">
        <v>10</v>
      </c>
      <c r="AA31" t="n">
        <v>209.5605302858351</v>
      </c>
      <c r="AB31" t="n">
        <v>286.7299626950526</v>
      </c>
      <c r="AC31" t="n">
        <v>259.3648574835513</v>
      </c>
      <c r="AD31" t="n">
        <v>209560.5302858351</v>
      </c>
      <c r="AE31" t="n">
        <v>286729.9626950526</v>
      </c>
      <c r="AF31" t="n">
        <v>3.570898234646301e-06</v>
      </c>
      <c r="AG31" t="n">
        <v>8</v>
      </c>
      <c r="AH31" t="n">
        <v>259364.8574835513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4.9687</v>
      </c>
      <c r="E32" t="n">
        <v>20.13</v>
      </c>
      <c r="F32" t="n">
        <v>15.97</v>
      </c>
      <c r="G32" t="n">
        <v>39.93</v>
      </c>
      <c r="H32" t="n">
        <v>0.52</v>
      </c>
      <c r="I32" t="n">
        <v>24</v>
      </c>
      <c r="J32" t="n">
        <v>288.92</v>
      </c>
      <c r="K32" t="n">
        <v>60.56</v>
      </c>
      <c r="L32" t="n">
        <v>8.5</v>
      </c>
      <c r="M32" t="n">
        <v>22</v>
      </c>
      <c r="N32" t="n">
        <v>79.87</v>
      </c>
      <c r="O32" t="n">
        <v>35867.91</v>
      </c>
      <c r="P32" t="n">
        <v>272.53</v>
      </c>
      <c r="Q32" t="n">
        <v>467.12</v>
      </c>
      <c r="R32" t="n">
        <v>70.98999999999999</v>
      </c>
      <c r="S32" t="n">
        <v>39.61</v>
      </c>
      <c r="T32" t="n">
        <v>10664.38</v>
      </c>
      <c r="U32" t="n">
        <v>0.5600000000000001</v>
      </c>
      <c r="V32" t="n">
        <v>0.73</v>
      </c>
      <c r="W32" t="n">
        <v>2.64</v>
      </c>
      <c r="X32" t="n">
        <v>0.64</v>
      </c>
      <c r="Y32" t="n">
        <v>1</v>
      </c>
      <c r="Z32" t="n">
        <v>10</v>
      </c>
      <c r="AA32" t="n">
        <v>208.4200967051611</v>
      </c>
      <c r="AB32" t="n">
        <v>285.1695711575966</v>
      </c>
      <c r="AC32" t="n">
        <v>257.9533875244064</v>
      </c>
      <c r="AD32" t="n">
        <v>208420.0967051612</v>
      </c>
      <c r="AE32" t="n">
        <v>285169.5711575967</v>
      </c>
      <c r="AF32" t="n">
        <v>3.587649794456996e-06</v>
      </c>
      <c r="AG32" t="n">
        <v>8</v>
      </c>
      <c r="AH32" t="n">
        <v>257953.3875244063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4.9609</v>
      </c>
      <c r="E33" t="n">
        <v>20.16</v>
      </c>
      <c r="F33" t="n">
        <v>16</v>
      </c>
      <c r="G33" t="n">
        <v>40.01</v>
      </c>
      <c r="H33" t="n">
        <v>0.54</v>
      </c>
      <c r="I33" t="n">
        <v>24</v>
      </c>
      <c r="J33" t="n">
        <v>289.43</v>
      </c>
      <c r="K33" t="n">
        <v>60.56</v>
      </c>
      <c r="L33" t="n">
        <v>8.75</v>
      </c>
      <c r="M33" t="n">
        <v>22</v>
      </c>
      <c r="N33" t="n">
        <v>80.12</v>
      </c>
      <c r="O33" t="n">
        <v>35930.44</v>
      </c>
      <c r="P33" t="n">
        <v>272.96</v>
      </c>
      <c r="Q33" t="n">
        <v>467.14</v>
      </c>
      <c r="R33" t="n">
        <v>71.59999999999999</v>
      </c>
      <c r="S33" t="n">
        <v>39.61</v>
      </c>
      <c r="T33" t="n">
        <v>10968.83</v>
      </c>
      <c r="U33" t="n">
        <v>0.55</v>
      </c>
      <c r="V33" t="n">
        <v>0.73</v>
      </c>
      <c r="W33" t="n">
        <v>2.65</v>
      </c>
      <c r="X33" t="n">
        <v>0.67</v>
      </c>
      <c r="Y33" t="n">
        <v>1</v>
      </c>
      <c r="Z33" t="n">
        <v>10</v>
      </c>
      <c r="AA33" t="n">
        <v>208.8780174024829</v>
      </c>
      <c r="AB33" t="n">
        <v>285.7961184577073</v>
      </c>
      <c r="AC33" t="n">
        <v>258.5201380295593</v>
      </c>
      <c r="AD33" t="n">
        <v>208878.0174024829</v>
      </c>
      <c r="AE33" t="n">
        <v>285796.1184577073</v>
      </c>
      <c r="AF33" t="n">
        <v>3.582017804520641e-06</v>
      </c>
      <c r="AG33" t="n">
        <v>8</v>
      </c>
      <c r="AH33" t="n">
        <v>258520.1380295593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4.9821</v>
      </c>
      <c r="E34" t="n">
        <v>20.07</v>
      </c>
      <c r="F34" t="n">
        <v>15.97</v>
      </c>
      <c r="G34" t="n">
        <v>41.66</v>
      </c>
      <c r="H34" t="n">
        <v>0.55</v>
      </c>
      <c r="I34" t="n">
        <v>23</v>
      </c>
      <c r="J34" t="n">
        <v>289.94</v>
      </c>
      <c r="K34" t="n">
        <v>60.56</v>
      </c>
      <c r="L34" t="n">
        <v>9</v>
      </c>
      <c r="M34" t="n">
        <v>21</v>
      </c>
      <c r="N34" t="n">
        <v>80.38</v>
      </c>
      <c r="O34" t="n">
        <v>35993.08</v>
      </c>
      <c r="P34" t="n">
        <v>272.41</v>
      </c>
      <c r="Q34" t="n">
        <v>467.08</v>
      </c>
      <c r="R34" t="n">
        <v>70.62</v>
      </c>
      <c r="S34" t="n">
        <v>39.61</v>
      </c>
      <c r="T34" t="n">
        <v>10485.72</v>
      </c>
      <c r="U34" t="n">
        <v>0.5600000000000001</v>
      </c>
      <c r="V34" t="n">
        <v>0.73</v>
      </c>
      <c r="W34" t="n">
        <v>2.65</v>
      </c>
      <c r="X34" t="n">
        <v>0.64</v>
      </c>
      <c r="Y34" t="n">
        <v>1</v>
      </c>
      <c r="Z34" t="n">
        <v>10</v>
      </c>
      <c r="AA34" t="n">
        <v>207.974118552963</v>
      </c>
      <c r="AB34" t="n">
        <v>284.559364174592</v>
      </c>
      <c r="AC34" t="n">
        <v>257.4014178394286</v>
      </c>
      <c r="AD34" t="n">
        <v>207974.118552963</v>
      </c>
      <c r="AE34" t="n">
        <v>284559.364174592</v>
      </c>
      <c r="AF34" t="n">
        <v>3.597325264347657e-06</v>
      </c>
      <c r="AG34" t="n">
        <v>8</v>
      </c>
      <c r="AH34" t="n">
        <v>257401.4178394286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5.0081</v>
      </c>
      <c r="E35" t="n">
        <v>19.97</v>
      </c>
      <c r="F35" t="n">
        <v>15.92</v>
      </c>
      <c r="G35" t="n">
        <v>43.41</v>
      </c>
      <c r="H35" t="n">
        <v>0.57</v>
      </c>
      <c r="I35" t="n">
        <v>22</v>
      </c>
      <c r="J35" t="n">
        <v>290.45</v>
      </c>
      <c r="K35" t="n">
        <v>60.56</v>
      </c>
      <c r="L35" t="n">
        <v>9.25</v>
      </c>
      <c r="M35" t="n">
        <v>20</v>
      </c>
      <c r="N35" t="n">
        <v>80.64</v>
      </c>
      <c r="O35" t="n">
        <v>36055.83</v>
      </c>
      <c r="P35" t="n">
        <v>271.15</v>
      </c>
      <c r="Q35" t="n">
        <v>467.08</v>
      </c>
      <c r="R35" t="n">
        <v>68.97</v>
      </c>
      <c r="S35" t="n">
        <v>39.61</v>
      </c>
      <c r="T35" t="n">
        <v>9665.33</v>
      </c>
      <c r="U35" t="n">
        <v>0.57</v>
      </c>
      <c r="V35" t="n">
        <v>0.73</v>
      </c>
      <c r="W35" t="n">
        <v>2.64</v>
      </c>
      <c r="X35" t="n">
        <v>0.58</v>
      </c>
      <c r="Y35" t="n">
        <v>1</v>
      </c>
      <c r="Z35" t="n">
        <v>10</v>
      </c>
      <c r="AA35" t="n">
        <v>206.5838289017084</v>
      </c>
      <c r="AB35" t="n">
        <v>282.6571085384958</v>
      </c>
      <c r="AC35" t="n">
        <v>255.6807108114083</v>
      </c>
      <c r="AD35" t="n">
        <v>206583.8289017084</v>
      </c>
      <c r="AE35" t="n">
        <v>282657.1085384958</v>
      </c>
      <c r="AF35" t="n">
        <v>3.616098564135504e-06</v>
      </c>
      <c r="AG35" t="n">
        <v>8</v>
      </c>
      <c r="AH35" t="n">
        <v>255680.7108114083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5.0017</v>
      </c>
      <c r="E36" t="n">
        <v>19.99</v>
      </c>
      <c r="F36" t="n">
        <v>15.94</v>
      </c>
      <c r="G36" t="n">
        <v>43.48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271.54</v>
      </c>
      <c r="Q36" t="n">
        <v>467.08</v>
      </c>
      <c r="R36" t="n">
        <v>69.76000000000001</v>
      </c>
      <c r="S36" t="n">
        <v>39.61</v>
      </c>
      <c r="T36" t="n">
        <v>10063.05</v>
      </c>
      <c r="U36" t="n">
        <v>0.57</v>
      </c>
      <c r="V36" t="n">
        <v>0.73</v>
      </c>
      <c r="W36" t="n">
        <v>2.65</v>
      </c>
      <c r="X36" t="n">
        <v>0.61</v>
      </c>
      <c r="Y36" t="n">
        <v>1</v>
      </c>
      <c r="Z36" t="n">
        <v>10</v>
      </c>
      <c r="AA36" t="n">
        <v>206.9688232236471</v>
      </c>
      <c r="AB36" t="n">
        <v>283.1838747545229</v>
      </c>
      <c r="AC36" t="n">
        <v>256.1572031990988</v>
      </c>
      <c r="AD36" t="n">
        <v>206968.8232236471</v>
      </c>
      <c r="AE36" t="n">
        <v>283183.8747545229</v>
      </c>
      <c r="AF36" t="n">
        <v>3.611477444187727e-06</v>
      </c>
      <c r="AG36" t="n">
        <v>8</v>
      </c>
      <c r="AH36" t="n">
        <v>256157.2031990988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5.0273</v>
      </c>
      <c r="E37" t="n">
        <v>19.89</v>
      </c>
      <c r="F37" t="n">
        <v>15.89</v>
      </c>
      <c r="G37" t="n">
        <v>45.41</v>
      </c>
      <c r="H37" t="n">
        <v>0.6</v>
      </c>
      <c r="I37" t="n">
        <v>21</v>
      </c>
      <c r="J37" t="n">
        <v>291.47</v>
      </c>
      <c r="K37" t="n">
        <v>60.56</v>
      </c>
      <c r="L37" t="n">
        <v>9.75</v>
      </c>
      <c r="M37" t="n">
        <v>19</v>
      </c>
      <c r="N37" t="n">
        <v>81.16</v>
      </c>
      <c r="O37" t="n">
        <v>36181.64</v>
      </c>
      <c r="P37" t="n">
        <v>270.54</v>
      </c>
      <c r="Q37" t="n">
        <v>467.07</v>
      </c>
      <c r="R37" t="n">
        <v>68.22</v>
      </c>
      <c r="S37" t="n">
        <v>39.61</v>
      </c>
      <c r="T37" t="n">
        <v>9295.66</v>
      </c>
      <c r="U37" t="n">
        <v>0.58</v>
      </c>
      <c r="V37" t="n">
        <v>0.73</v>
      </c>
      <c r="W37" t="n">
        <v>2.64</v>
      </c>
      <c r="X37" t="n">
        <v>0.5600000000000001</v>
      </c>
      <c r="Y37" t="n">
        <v>1</v>
      </c>
      <c r="Z37" t="n">
        <v>10</v>
      </c>
      <c r="AA37" t="n">
        <v>205.725483439298</v>
      </c>
      <c r="AB37" t="n">
        <v>281.4826824092972</v>
      </c>
      <c r="AC37" t="n">
        <v>254.6183702636626</v>
      </c>
      <c r="AD37" t="n">
        <v>205725.483439298</v>
      </c>
      <c r="AE37" t="n">
        <v>281482.6824092973</v>
      </c>
      <c r="AF37" t="n">
        <v>3.629961923978839e-06</v>
      </c>
      <c r="AG37" t="n">
        <v>8</v>
      </c>
      <c r="AH37" t="n">
        <v>254618.3702636626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5.0232</v>
      </c>
      <c r="E38" t="n">
        <v>19.91</v>
      </c>
      <c r="F38" t="n">
        <v>15.91</v>
      </c>
      <c r="G38" t="n">
        <v>45.46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270.48</v>
      </c>
      <c r="Q38" t="n">
        <v>467.07</v>
      </c>
      <c r="R38" t="n">
        <v>68.7</v>
      </c>
      <c r="S38" t="n">
        <v>39.61</v>
      </c>
      <c r="T38" t="n">
        <v>9534.549999999999</v>
      </c>
      <c r="U38" t="n">
        <v>0.58</v>
      </c>
      <c r="V38" t="n">
        <v>0.73</v>
      </c>
      <c r="W38" t="n">
        <v>2.64</v>
      </c>
      <c r="X38" t="n">
        <v>0.58</v>
      </c>
      <c r="Y38" t="n">
        <v>1</v>
      </c>
      <c r="Z38" t="n">
        <v>10</v>
      </c>
      <c r="AA38" t="n">
        <v>205.8262923448254</v>
      </c>
      <c r="AB38" t="n">
        <v>281.6206136012149</v>
      </c>
      <c r="AC38" t="n">
        <v>254.7431374962113</v>
      </c>
      <c r="AD38" t="n">
        <v>205826.2923448255</v>
      </c>
      <c r="AE38" t="n">
        <v>281620.6136012149</v>
      </c>
      <c r="AF38" t="n">
        <v>3.627001519012294e-06</v>
      </c>
      <c r="AG38" t="n">
        <v>8</v>
      </c>
      <c r="AH38" t="n">
        <v>254743.1374962113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5.0415</v>
      </c>
      <c r="E39" t="n">
        <v>19.84</v>
      </c>
      <c r="F39" t="n">
        <v>15.89</v>
      </c>
      <c r="G39" t="n">
        <v>47.67</v>
      </c>
      <c r="H39" t="n">
        <v>0.62</v>
      </c>
      <c r="I39" t="n">
        <v>20</v>
      </c>
      <c r="J39" t="n">
        <v>292.49</v>
      </c>
      <c r="K39" t="n">
        <v>60.56</v>
      </c>
      <c r="L39" t="n">
        <v>10.25</v>
      </c>
      <c r="M39" t="n">
        <v>18</v>
      </c>
      <c r="N39" t="n">
        <v>81.68000000000001</v>
      </c>
      <c r="O39" t="n">
        <v>36307.88</v>
      </c>
      <c r="P39" t="n">
        <v>269.91</v>
      </c>
      <c r="Q39" t="n">
        <v>467.07</v>
      </c>
      <c r="R39" t="n">
        <v>67.92</v>
      </c>
      <c r="S39" t="n">
        <v>39.61</v>
      </c>
      <c r="T39" t="n">
        <v>9149.49</v>
      </c>
      <c r="U39" t="n">
        <v>0.58</v>
      </c>
      <c r="V39" t="n">
        <v>0.73</v>
      </c>
      <c r="W39" t="n">
        <v>2.65</v>
      </c>
      <c r="X39" t="n">
        <v>0.5600000000000001</v>
      </c>
      <c r="Y39" t="n">
        <v>1</v>
      </c>
      <c r="Z39" t="n">
        <v>10</v>
      </c>
      <c r="AA39" t="n">
        <v>205.0248033972446</v>
      </c>
      <c r="AB39" t="n">
        <v>280.5239810639384</v>
      </c>
      <c r="AC39" t="n">
        <v>253.7511660291587</v>
      </c>
      <c r="AD39" t="n">
        <v>205024.8033972446</v>
      </c>
      <c r="AE39" t="n">
        <v>280523.9810639384</v>
      </c>
      <c r="AF39" t="n">
        <v>3.640215033862972e-06</v>
      </c>
      <c r="AG39" t="n">
        <v>8</v>
      </c>
      <c r="AH39" t="n">
        <v>253751.1660291587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5.0459</v>
      </c>
      <c r="E40" t="n">
        <v>19.82</v>
      </c>
      <c r="F40" t="n">
        <v>15.87</v>
      </c>
      <c r="G40" t="n">
        <v>47.62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269.87</v>
      </c>
      <c r="Q40" t="n">
        <v>467.07</v>
      </c>
      <c r="R40" t="n">
        <v>67.64</v>
      </c>
      <c r="S40" t="n">
        <v>39.61</v>
      </c>
      <c r="T40" t="n">
        <v>9011.9</v>
      </c>
      <c r="U40" t="n">
        <v>0.59</v>
      </c>
      <c r="V40" t="n">
        <v>0.73</v>
      </c>
      <c r="W40" t="n">
        <v>2.64</v>
      </c>
      <c r="X40" t="n">
        <v>0.54</v>
      </c>
      <c r="Y40" t="n">
        <v>1</v>
      </c>
      <c r="Z40" t="n">
        <v>10</v>
      </c>
      <c r="AA40" t="n">
        <v>204.8687156654806</v>
      </c>
      <c r="AB40" t="n">
        <v>280.3104149432343</v>
      </c>
      <c r="AC40" t="n">
        <v>253.5579823592726</v>
      </c>
      <c r="AD40" t="n">
        <v>204868.7156654806</v>
      </c>
      <c r="AE40" t="n">
        <v>280310.4149432343</v>
      </c>
      <c r="AF40" t="n">
        <v>3.643392053827069e-06</v>
      </c>
      <c r="AG40" t="n">
        <v>8</v>
      </c>
      <c r="AH40" t="n">
        <v>253557.9823592726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5.0634</v>
      </c>
      <c r="E41" t="n">
        <v>19.75</v>
      </c>
      <c r="F41" t="n">
        <v>15.86</v>
      </c>
      <c r="G41" t="n">
        <v>50.07</v>
      </c>
      <c r="H41" t="n">
        <v>0.65</v>
      </c>
      <c r="I41" t="n">
        <v>19</v>
      </c>
      <c r="J41" t="n">
        <v>293.52</v>
      </c>
      <c r="K41" t="n">
        <v>60.56</v>
      </c>
      <c r="L41" t="n">
        <v>10.75</v>
      </c>
      <c r="M41" t="n">
        <v>17</v>
      </c>
      <c r="N41" t="n">
        <v>82.20999999999999</v>
      </c>
      <c r="O41" t="n">
        <v>36434.56</v>
      </c>
      <c r="P41" t="n">
        <v>269.15</v>
      </c>
      <c r="Q41" t="n">
        <v>467.09</v>
      </c>
      <c r="R41" t="n">
        <v>66.97</v>
      </c>
      <c r="S41" t="n">
        <v>39.61</v>
      </c>
      <c r="T41" t="n">
        <v>8681.139999999999</v>
      </c>
      <c r="U41" t="n">
        <v>0.59</v>
      </c>
      <c r="V41" t="n">
        <v>0.74</v>
      </c>
      <c r="W41" t="n">
        <v>2.64</v>
      </c>
      <c r="X41" t="n">
        <v>0.52</v>
      </c>
      <c r="Y41" t="n">
        <v>1</v>
      </c>
      <c r="Z41" t="n">
        <v>10</v>
      </c>
      <c r="AA41" t="n">
        <v>204.0317801557039</v>
      </c>
      <c r="AB41" t="n">
        <v>279.1652828557696</v>
      </c>
      <c r="AC41" t="n">
        <v>252.5221400710323</v>
      </c>
      <c r="AD41" t="n">
        <v>204031.7801557039</v>
      </c>
      <c r="AE41" t="n">
        <v>279165.2828557696</v>
      </c>
      <c r="AF41" t="n">
        <v>3.656027928684274e-06</v>
      </c>
      <c r="AG41" t="n">
        <v>8</v>
      </c>
      <c r="AH41" t="n">
        <v>252522.1400710322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5.0643</v>
      </c>
      <c r="E42" t="n">
        <v>19.75</v>
      </c>
      <c r="F42" t="n">
        <v>15.85</v>
      </c>
      <c r="G42" t="n">
        <v>50.06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269.51</v>
      </c>
      <c r="Q42" t="n">
        <v>467.09</v>
      </c>
      <c r="R42" t="n">
        <v>66.98999999999999</v>
      </c>
      <c r="S42" t="n">
        <v>39.61</v>
      </c>
      <c r="T42" t="n">
        <v>8692.08</v>
      </c>
      <c r="U42" t="n">
        <v>0.59</v>
      </c>
      <c r="V42" t="n">
        <v>0.74</v>
      </c>
      <c r="W42" t="n">
        <v>2.64</v>
      </c>
      <c r="X42" t="n">
        <v>0.52</v>
      </c>
      <c r="Y42" t="n">
        <v>1</v>
      </c>
      <c r="Z42" t="n">
        <v>10</v>
      </c>
      <c r="AA42" t="n">
        <v>204.1718124305906</v>
      </c>
      <c r="AB42" t="n">
        <v>279.3568811920574</v>
      </c>
      <c r="AC42" t="n">
        <v>252.6954525310147</v>
      </c>
      <c r="AD42" t="n">
        <v>204171.8124305906</v>
      </c>
      <c r="AE42" t="n">
        <v>279356.8811920574</v>
      </c>
      <c r="AF42" t="n">
        <v>3.656677773676931e-06</v>
      </c>
      <c r="AG42" t="n">
        <v>8</v>
      </c>
      <c r="AH42" t="n">
        <v>252695.4525310147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5.0624</v>
      </c>
      <c r="E43" t="n">
        <v>19.75</v>
      </c>
      <c r="F43" t="n">
        <v>15.86</v>
      </c>
      <c r="G43" t="n">
        <v>50.08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269.37</v>
      </c>
      <c r="Q43" t="n">
        <v>467.16</v>
      </c>
      <c r="R43" t="n">
        <v>67.3</v>
      </c>
      <c r="S43" t="n">
        <v>39.61</v>
      </c>
      <c r="T43" t="n">
        <v>8844.440000000001</v>
      </c>
      <c r="U43" t="n">
        <v>0.59</v>
      </c>
      <c r="V43" t="n">
        <v>0.74</v>
      </c>
      <c r="W43" t="n">
        <v>2.64</v>
      </c>
      <c r="X43" t="n">
        <v>0.53</v>
      </c>
      <c r="Y43" t="n">
        <v>1</v>
      </c>
      <c r="Z43" t="n">
        <v>10</v>
      </c>
      <c r="AA43" t="n">
        <v>204.1644975967695</v>
      </c>
      <c r="AB43" t="n">
        <v>279.3468727137156</v>
      </c>
      <c r="AC43" t="n">
        <v>252.6863992477989</v>
      </c>
      <c r="AD43" t="n">
        <v>204164.4975967694</v>
      </c>
      <c r="AE43" t="n">
        <v>279346.8727137157</v>
      </c>
      <c r="AF43" t="n">
        <v>3.655305878692435e-06</v>
      </c>
      <c r="AG43" t="n">
        <v>8</v>
      </c>
      <c r="AH43" t="n">
        <v>252686.3992477989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5.0819</v>
      </c>
      <c r="E44" t="n">
        <v>19.68</v>
      </c>
      <c r="F44" t="n">
        <v>15.84</v>
      </c>
      <c r="G44" t="n">
        <v>52.79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268.85</v>
      </c>
      <c r="Q44" t="n">
        <v>467.1</v>
      </c>
      <c r="R44" t="n">
        <v>66.37</v>
      </c>
      <c r="S44" t="n">
        <v>39.61</v>
      </c>
      <c r="T44" t="n">
        <v>8387.049999999999</v>
      </c>
      <c r="U44" t="n">
        <v>0.6</v>
      </c>
      <c r="V44" t="n">
        <v>0.74</v>
      </c>
      <c r="W44" t="n">
        <v>2.64</v>
      </c>
      <c r="X44" t="n">
        <v>0.5</v>
      </c>
      <c r="Y44" t="n">
        <v>1</v>
      </c>
      <c r="Z44" t="n">
        <v>10</v>
      </c>
      <c r="AA44" t="n">
        <v>203.3661265301356</v>
      </c>
      <c r="AB44" t="n">
        <v>278.2545061987021</v>
      </c>
      <c r="AC44" t="n">
        <v>251.6982866598319</v>
      </c>
      <c r="AD44" t="n">
        <v>203366.1265301356</v>
      </c>
      <c r="AE44" t="n">
        <v>278254.5061987021</v>
      </c>
      <c r="AF44" t="n">
        <v>3.669385853533321e-06</v>
      </c>
      <c r="AG44" t="n">
        <v>8</v>
      </c>
      <c r="AH44" t="n">
        <v>251698.2866598319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5.0878</v>
      </c>
      <c r="E45" t="n">
        <v>19.66</v>
      </c>
      <c r="F45" t="n">
        <v>15.81</v>
      </c>
      <c r="G45" t="n">
        <v>52.71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267.92</v>
      </c>
      <c r="Q45" t="n">
        <v>467.07</v>
      </c>
      <c r="R45" t="n">
        <v>65.41</v>
      </c>
      <c r="S45" t="n">
        <v>39.61</v>
      </c>
      <c r="T45" t="n">
        <v>7904.75</v>
      </c>
      <c r="U45" t="n">
        <v>0.61</v>
      </c>
      <c r="V45" t="n">
        <v>0.74</v>
      </c>
      <c r="W45" t="n">
        <v>2.64</v>
      </c>
      <c r="X45" t="n">
        <v>0.48</v>
      </c>
      <c r="Y45" t="n">
        <v>1</v>
      </c>
      <c r="Z45" t="n">
        <v>10</v>
      </c>
      <c r="AA45" t="n">
        <v>202.7416304832684</v>
      </c>
      <c r="AB45" t="n">
        <v>277.4000431565577</v>
      </c>
      <c r="AC45" t="n">
        <v>250.925372371183</v>
      </c>
      <c r="AD45" t="n">
        <v>202741.6304832684</v>
      </c>
      <c r="AE45" t="n">
        <v>277400.0431565577</v>
      </c>
      <c r="AF45" t="n">
        <v>3.673645948485178e-06</v>
      </c>
      <c r="AG45" t="n">
        <v>8</v>
      </c>
      <c r="AH45" t="n">
        <v>250925.372371183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5.1059</v>
      </c>
      <c r="E46" t="n">
        <v>19.58</v>
      </c>
      <c r="F46" t="n">
        <v>15.8</v>
      </c>
      <c r="G46" t="n">
        <v>55.75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267.32</v>
      </c>
      <c r="Q46" t="n">
        <v>467.07</v>
      </c>
      <c r="R46" t="n">
        <v>64.94</v>
      </c>
      <c r="S46" t="n">
        <v>39.61</v>
      </c>
      <c r="T46" t="n">
        <v>7675.48</v>
      </c>
      <c r="U46" t="n">
        <v>0.61</v>
      </c>
      <c r="V46" t="n">
        <v>0.74</v>
      </c>
      <c r="W46" t="n">
        <v>2.64</v>
      </c>
      <c r="X46" t="n">
        <v>0.46</v>
      </c>
      <c r="Y46" t="n">
        <v>1</v>
      </c>
      <c r="Z46" t="n">
        <v>10</v>
      </c>
      <c r="AA46" t="n">
        <v>201.959522904898</v>
      </c>
      <c r="AB46" t="n">
        <v>276.3299290636807</v>
      </c>
      <c r="AC46" t="n">
        <v>249.9573884654153</v>
      </c>
      <c r="AD46" t="n">
        <v>201959.522904898</v>
      </c>
      <c r="AE46" t="n">
        <v>276329.9290636806</v>
      </c>
      <c r="AF46" t="n">
        <v>3.686715053337488e-06</v>
      </c>
      <c r="AG46" t="n">
        <v>8</v>
      </c>
      <c r="AH46" t="n">
        <v>249957.3884654153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5.1073</v>
      </c>
      <c r="E47" t="n">
        <v>19.58</v>
      </c>
      <c r="F47" t="n">
        <v>15.79</v>
      </c>
      <c r="G47" t="n">
        <v>55.73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267.27</v>
      </c>
      <c r="Q47" t="n">
        <v>467.08</v>
      </c>
      <c r="R47" t="n">
        <v>64.90000000000001</v>
      </c>
      <c r="S47" t="n">
        <v>39.61</v>
      </c>
      <c r="T47" t="n">
        <v>7658.37</v>
      </c>
      <c r="U47" t="n">
        <v>0.61</v>
      </c>
      <c r="V47" t="n">
        <v>0.74</v>
      </c>
      <c r="W47" t="n">
        <v>2.63</v>
      </c>
      <c r="X47" t="n">
        <v>0.46</v>
      </c>
      <c r="Y47" t="n">
        <v>1</v>
      </c>
      <c r="Z47" t="n">
        <v>10</v>
      </c>
      <c r="AA47" t="n">
        <v>201.8910988349275</v>
      </c>
      <c r="AB47" t="n">
        <v>276.2363082324903</v>
      </c>
      <c r="AC47" t="n">
        <v>249.8727026749559</v>
      </c>
      <c r="AD47" t="n">
        <v>201891.0988349275</v>
      </c>
      <c r="AE47" t="n">
        <v>276236.3082324903</v>
      </c>
      <c r="AF47" t="n">
        <v>3.687725923326065e-06</v>
      </c>
      <c r="AG47" t="n">
        <v>8</v>
      </c>
      <c r="AH47" t="n">
        <v>249872.7026749559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5.1087</v>
      </c>
      <c r="E48" t="n">
        <v>19.57</v>
      </c>
      <c r="F48" t="n">
        <v>15.79</v>
      </c>
      <c r="G48" t="n">
        <v>55.71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267.25</v>
      </c>
      <c r="Q48" t="n">
        <v>467.07</v>
      </c>
      <c r="R48" t="n">
        <v>64.59999999999999</v>
      </c>
      <c r="S48" t="n">
        <v>39.61</v>
      </c>
      <c r="T48" t="n">
        <v>7506.5</v>
      </c>
      <c r="U48" t="n">
        <v>0.61</v>
      </c>
      <c r="V48" t="n">
        <v>0.74</v>
      </c>
      <c r="W48" t="n">
        <v>2.64</v>
      </c>
      <c r="X48" t="n">
        <v>0.45</v>
      </c>
      <c r="Y48" t="n">
        <v>1</v>
      </c>
      <c r="Z48" t="n">
        <v>10</v>
      </c>
      <c r="AA48" t="n">
        <v>201.8439148874086</v>
      </c>
      <c r="AB48" t="n">
        <v>276.171749073886</v>
      </c>
      <c r="AC48" t="n">
        <v>249.8143049518396</v>
      </c>
      <c r="AD48" t="n">
        <v>201843.9148874086</v>
      </c>
      <c r="AE48" t="n">
        <v>276171.749073886</v>
      </c>
      <c r="AF48" t="n">
        <v>3.688736793314641e-06</v>
      </c>
      <c r="AG48" t="n">
        <v>8</v>
      </c>
      <c r="AH48" t="n">
        <v>249814.3049518396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5.1251</v>
      </c>
      <c r="E49" t="n">
        <v>19.51</v>
      </c>
      <c r="F49" t="n">
        <v>15.78</v>
      </c>
      <c r="G49" t="n">
        <v>59.16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266.76</v>
      </c>
      <c r="Q49" t="n">
        <v>467.08</v>
      </c>
      <c r="R49" t="n">
        <v>64.33</v>
      </c>
      <c r="S49" t="n">
        <v>39.61</v>
      </c>
      <c r="T49" t="n">
        <v>7373.85</v>
      </c>
      <c r="U49" t="n">
        <v>0.62</v>
      </c>
      <c r="V49" t="n">
        <v>0.74</v>
      </c>
      <c r="W49" t="n">
        <v>2.64</v>
      </c>
      <c r="X49" t="n">
        <v>0.44</v>
      </c>
      <c r="Y49" t="n">
        <v>1</v>
      </c>
      <c r="Z49" t="n">
        <v>10</v>
      </c>
      <c r="AA49" t="n">
        <v>201.1654539741795</v>
      </c>
      <c r="AB49" t="n">
        <v>275.2434489208234</v>
      </c>
      <c r="AC49" t="n">
        <v>248.9746004625075</v>
      </c>
      <c r="AD49" t="n">
        <v>201165.4539741795</v>
      </c>
      <c r="AE49" t="n">
        <v>275243.4489208234</v>
      </c>
      <c r="AF49" t="n">
        <v>3.700578413180822e-06</v>
      </c>
      <c r="AG49" t="n">
        <v>8</v>
      </c>
      <c r="AH49" t="n">
        <v>248974.6004625075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5.129</v>
      </c>
      <c r="E50" t="n">
        <v>19.5</v>
      </c>
      <c r="F50" t="n">
        <v>15.76</v>
      </c>
      <c r="G50" t="n">
        <v>59.1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266.51</v>
      </c>
      <c r="Q50" t="n">
        <v>467.07</v>
      </c>
      <c r="R50" t="n">
        <v>63.91</v>
      </c>
      <c r="S50" t="n">
        <v>39.61</v>
      </c>
      <c r="T50" t="n">
        <v>7166.38</v>
      </c>
      <c r="U50" t="n">
        <v>0.62</v>
      </c>
      <c r="V50" t="n">
        <v>0.74</v>
      </c>
      <c r="W50" t="n">
        <v>2.63</v>
      </c>
      <c r="X50" t="n">
        <v>0.43</v>
      </c>
      <c r="Y50" t="n">
        <v>1</v>
      </c>
      <c r="Z50" t="n">
        <v>10</v>
      </c>
      <c r="AA50" t="n">
        <v>200.9295233512225</v>
      </c>
      <c r="AB50" t="n">
        <v>274.9206382339693</v>
      </c>
      <c r="AC50" t="n">
        <v>248.682598374539</v>
      </c>
      <c r="AD50" t="n">
        <v>200929.5233512225</v>
      </c>
      <c r="AE50" t="n">
        <v>274920.6382339693</v>
      </c>
      <c r="AF50" t="n">
        <v>3.703394408148999e-06</v>
      </c>
      <c r="AG50" t="n">
        <v>8</v>
      </c>
      <c r="AH50" t="n">
        <v>248682.598374539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5.1235</v>
      </c>
      <c r="E51" t="n">
        <v>19.52</v>
      </c>
      <c r="F51" t="n">
        <v>15.78</v>
      </c>
      <c r="G51" t="n">
        <v>59.18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267.02</v>
      </c>
      <c r="Q51" t="n">
        <v>467.09</v>
      </c>
      <c r="R51" t="n">
        <v>64.48999999999999</v>
      </c>
      <c r="S51" t="n">
        <v>39.61</v>
      </c>
      <c r="T51" t="n">
        <v>7457.29</v>
      </c>
      <c r="U51" t="n">
        <v>0.61</v>
      </c>
      <c r="V51" t="n">
        <v>0.74</v>
      </c>
      <c r="W51" t="n">
        <v>2.64</v>
      </c>
      <c r="X51" t="n">
        <v>0.45</v>
      </c>
      <c r="Y51" t="n">
        <v>1</v>
      </c>
      <c r="Z51" t="n">
        <v>10</v>
      </c>
      <c r="AA51" t="n">
        <v>201.3309440252709</v>
      </c>
      <c r="AB51" t="n">
        <v>275.4698797096323</v>
      </c>
      <c r="AC51" t="n">
        <v>249.1794210146302</v>
      </c>
      <c r="AD51" t="n">
        <v>201330.9440252709</v>
      </c>
      <c r="AE51" t="n">
        <v>275469.8797096323</v>
      </c>
      <c r="AF51" t="n">
        <v>3.699423133193878e-06</v>
      </c>
      <c r="AG51" t="n">
        <v>8</v>
      </c>
      <c r="AH51" t="n">
        <v>249179.4210146301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5.1244</v>
      </c>
      <c r="E52" t="n">
        <v>19.51</v>
      </c>
      <c r="F52" t="n">
        <v>15.78</v>
      </c>
      <c r="G52" t="n">
        <v>59.17</v>
      </c>
      <c r="H52" t="n">
        <v>0.8</v>
      </c>
      <c r="I52" t="n">
        <v>16</v>
      </c>
      <c r="J52" t="n">
        <v>299.23</v>
      </c>
      <c r="K52" t="n">
        <v>60.56</v>
      </c>
      <c r="L52" t="n">
        <v>13.5</v>
      </c>
      <c r="M52" t="n">
        <v>14</v>
      </c>
      <c r="N52" t="n">
        <v>85.18000000000001</v>
      </c>
      <c r="O52" t="n">
        <v>37139.2</v>
      </c>
      <c r="P52" t="n">
        <v>266.59</v>
      </c>
      <c r="Q52" t="n">
        <v>467.07</v>
      </c>
      <c r="R52" t="n">
        <v>64.45999999999999</v>
      </c>
      <c r="S52" t="n">
        <v>39.61</v>
      </c>
      <c r="T52" t="n">
        <v>7438.89</v>
      </c>
      <c r="U52" t="n">
        <v>0.61</v>
      </c>
      <c r="V52" t="n">
        <v>0.74</v>
      </c>
      <c r="W52" t="n">
        <v>2.64</v>
      </c>
      <c r="X52" t="n">
        <v>0.44</v>
      </c>
      <c r="Y52" t="n">
        <v>1</v>
      </c>
      <c r="Z52" t="n">
        <v>10</v>
      </c>
      <c r="AA52" t="n">
        <v>201.1039169512276</v>
      </c>
      <c r="AB52" t="n">
        <v>275.1592512511989</v>
      </c>
      <c r="AC52" t="n">
        <v>248.8984385002998</v>
      </c>
      <c r="AD52" t="n">
        <v>201103.9169512276</v>
      </c>
      <c r="AE52" t="n">
        <v>275159.2512511989</v>
      </c>
      <c r="AF52" t="n">
        <v>3.700072978186534e-06</v>
      </c>
      <c r="AG52" t="n">
        <v>8</v>
      </c>
      <c r="AH52" t="n">
        <v>248898.4385002998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5.1538</v>
      </c>
      <c r="E53" t="n">
        <v>19.4</v>
      </c>
      <c r="F53" t="n">
        <v>15.72</v>
      </c>
      <c r="G53" t="n">
        <v>62.88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265.06</v>
      </c>
      <c r="Q53" t="n">
        <v>467.07</v>
      </c>
      <c r="R53" t="n">
        <v>62.46</v>
      </c>
      <c r="S53" t="n">
        <v>39.61</v>
      </c>
      <c r="T53" t="n">
        <v>6445.79</v>
      </c>
      <c r="U53" t="n">
        <v>0.63</v>
      </c>
      <c r="V53" t="n">
        <v>0.74</v>
      </c>
      <c r="W53" t="n">
        <v>2.63</v>
      </c>
      <c r="X53" t="n">
        <v>0.39</v>
      </c>
      <c r="Y53" t="n">
        <v>1</v>
      </c>
      <c r="Z53" t="n">
        <v>10</v>
      </c>
      <c r="AA53" t="n">
        <v>199.5636693726482</v>
      </c>
      <c r="AB53" t="n">
        <v>273.0518165632601</v>
      </c>
      <c r="AC53" t="n">
        <v>246.992134421174</v>
      </c>
      <c r="AD53" t="n">
        <v>199563.6693726482</v>
      </c>
      <c r="AE53" t="n">
        <v>273051.8165632601</v>
      </c>
      <c r="AF53" t="n">
        <v>3.72130124794664e-06</v>
      </c>
      <c r="AG53" t="n">
        <v>8</v>
      </c>
      <c r="AH53" t="n">
        <v>246992.134421174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5.1534</v>
      </c>
      <c r="E54" t="n">
        <v>19.4</v>
      </c>
      <c r="F54" t="n">
        <v>15.72</v>
      </c>
      <c r="G54" t="n">
        <v>62.88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265.27</v>
      </c>
      <c r="Q54" t="n">
        <v>467.07</v>
      </c>
      <c r="R54" t="n">
        <v>62.65</v>
      </c>
      <c r="S54" t="n">
        <v>39.61</v>
      </c>
      <c r="T54" t="n">
        <v>6543.05</v>
      </c>
      <c r="U54" t="n">
        <v>0.63</v>
      </c>
      <c r="V54" t="n">
        <v>0.74</v>
      </c>
      <c r="W54" t="n">
        <v>2.63</v>
      </c>
      <c r="X54" t="n">
        <v>0.39</v>
      </c>
      <c r="Y54" t="n">
        <v>1</v>
      </c>
      <c r="Z54" t="n">
        <v>10</v>
      </c>
      <c r="AA54" t="n">
        <v>199.6727304491974</v>
      </c>
      <c r="AB54" t="n">
        <v>273.2010387396297</v>
      </c>
      <c r="AC54" t="n">
        <v>247.1271150424656</v>
      </c>
      <c r="AD54" t="n">
        <v>199672.7304491974</v>
      </c>
      <c r="AE54" t="n">
        <v>273201.0387396297</v>
      </c>
      <c r="AF54" t="n">
        <v>3.721012427949903e-06</v>
      </c>
      <c r="AG54" t="n">
        <v>8</v>
      </c>
      <c r="AH54" t="n">
        <v>247127.1150424657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5.1496</v>
      </c>
      <c r="E55" t="n">
        <v>19.42</v>
      </c>
      <c r="F55" t="n">
        <v>15.73</v>
      </c>
      <c r="G55" t="n">
        <v>62.94</v>
      </c>
      <c r="H55" t="n">
        <v>0.84</v>
      </c>
      <c r="I55" t="n">
        <v>15</v>
      </c>
      <c r="J55" t="n">
        <v>300.81</v>
      </c>
      <c r="K55" t="n">
        <v>60.56</v>
      </c>
      <c r="L55" t="n">
        <v>14.25</v>
      </c>
      <c r="M55" t="n">
        <v>13</v>
      </c>
      <c r="N55" t="n">
        <v>86</v>
      </c>
      <c r="O55" t="n">
        <v>37333.9</v>
      </c>
      <c r="P55" t="n">
        <v>265.39</v>
      </c>
      <c r="Q55" t="n">
        <v>467.07</v>
      </c>
      <c r="R55" t="n">
        <v>62.99</v>
      </c>
      <c r="S55" t="n">
        <v>39.61</v>
      </c>
      <c r="T55" t="n">
        <v>6711.9</v>
      </c>
      <c r="U55" t="n">
        <v>0.63</v>
      </c>
      <c r="V55" t="n">
        <v>0.74</v>
      </c>
      <c r="W55" t="n">
        <v>2.63</v>
      </c>
      <c r="X55" t="n">
        <v>0.4</v>
      </c>
      <c r="Y55" t="n">
        <v>1</v>
      </c>
      <c r="Z55" t="n">
        <v>10</v>
      </c>
      <c r="AA55" t="n">
        <v>199.835955395053</v>
      </c>
      <c r="AB55" t="n">
        <v>273.4243703115257</v>
      </c>
      <c r="AC55" t="n">
        <v>247.3291321625878</v>
      </c>
      <c r="AD55" t="n">
        <v>199835.9553950531</v>
      </c>
      <c r="AE55" t="n">
        <v>273424.3703115257</v>
      </c>
      <c r="AF55" t="n">
        <v>3.71826863798091e-06</v>
      </c>
      <c r="AG55" t="n">
        <v>8</v>
      </c>
      <c r="AH55" t="n">
        <v>247329.1321625878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5.1497</v>
      </c>
      <c r="E56" t="n">
        <v>19.42</v>
      </c>
      <c r="F56" t="n">
        <v>15.73</v>
      </c>
      <c r="G56" t="n">
        <v>62.94</v>
      </c>
      <c r="H56" t="n">
        <v>0.86</v>
      </c>
      <c r="I56" t="n">
        <v>15</v>
      </c>
      <c r="J56" t="n">
        <v>301.34</v>
      </c>
      <c r="K56" t="n">
        <v>60.56</v>
      </c>
      <c r="L56" t="n">
        <v>14.5</v>
      </c>
      <c r="M56" t="n">
        <v>13</v>
      </c>
      <c r="N56" t="n">
        <v>86.28</v>
      </c>
      <c r="O56" t="n">
        <v>37399</v>
      </c>
      <c r="P56" t="n">
        <v>265.36</v>
      </c>
      <c r="Q56" t="n">
        <v>467.07</v>
      </c>
      <c r="R56" t="n">
        <v>62.91</v>
      </c>
      <c r="S56" t="n">
        <v>39.61</v>
      </c>
      <c r="T56" t="n">
        <v>6668.67</v>
      </c>
      <c r="U56" t="n">
        <v>0.63</v>
      </c>
      <c r="V56" t="n">
        <v>0.74</v>
      </c>
      <c r="W56" t="n">
        <v>2.63</v>
      </c>
      <c r="X56" t="n">
        <v>0.4</v>
      </c>
      <c r="Y56" t="n">
        <v>1</v>
      </c>
      <c r="Z56" t="n">
        <v>10</v>
      </c>
      <c r="AA56" t="n">
        <v>199.8192327741421</v>
      </c>
      <c r="AB56" t="n">
        <v>273.4014896838455</v>
      </c>
      <c r="AC56" t="n">
        <v>247.3084352299002</v>
      </c>
      <c r="AD56" t="n">
        <v>199819.2327741421</v>
      </c>
      <c r="AE56" t="n">
        <v>273401.4896838455</v>
      </c>
      <c r="AF56" t="n">
        <v>3.718340842980094e-06</v>
      </c>
      <c r="AG56" t="n">
        <v>8</v>
      </c>
      <c r="AH56" t="n">
        <v>247308.4352299002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5.1712</v>
      </c>
      <c r="E57" t="n">
        <v>19.34</v>
      </c>
      <c r="F57" t="n">
        <v>15.71</v>
      </c>
      <c r="G57" t="n">
        <v>67.31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264.92</v>
      </c>
      <c r="Q57" t="n">
        <v>467.07</v>
      </c>
      <c r="R57" t="n">
        <v>62.21</v>
      </c>
      <c r="S57" t="n">
        <v>39.61</v>
      </c>
      <c r="T57" t="n">
        <v>6324.28</v>
      </c>
      <c r="U57" t="n">
        <v>0.64</v>
      </c>
      <c r="V57" t="n">
        <v>0.74</v>
      </c>
      <c r="W57" t="n">
        <v>2.63</v>
      </c>
      <c r="X57" t="n">
        <v>0.37</v>
      </c>
      <c r="Y57" t="n">
        <v>1</v>
      </c>
      <c r="Z57" t="n">
        <v>10</v>
      </c>
      <c r="AA57" t="n">
        <v>199.0360248879665</v>
      </c>
      <c r="AB57" t="n">
        <v>272.3298701012873</v>
      </c>
      <c r="AC57" t="n">
        <v>246.3390895162734</v>
      </c>
      <c r="AD57" t="n">
        <v>199036.0248879665</v>
      </c>
      <c r="AE57" t="n">
        <v>272329.8701012873</v>
      </c>
      <c r="AF57" t="n">
        <v>3.733864917804661e-06</v>
      </c>
      <c r="AG57" t="n">
        <v>8</v>
      </c>
      <c r="AH57" t="n">
        <v>246339.0895162734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5.1721</v>
      </c>
      <c r="E58" t="n">
        <v>19.33</v>
      </c>
      <c r="F58" t="n">
        <v>15.7</v>
      </c>
      <c r="G58" t="n">
        <v>67.3</v>
      </c>
      <c r="H58" t="n">
        <v>0.88</v>
      </c>
      <c r="I58" t="n">
        <v>14</v>
      </c>
      <c r="J58" t="n">
        <v>302.39</v>
      </c>
      <c r="K58" t="n">
        <v>60.56</v>
      </c>
      <c r="L58" t="n">
        <v>15</v>
      </c>
      <c r="M58" t="n">
        <v>12</v>
      </c>
      <c r="N58" t="n">
        <v>86.84</v>
      </c>
      <c r="O58" t="n">
        <v>37529.55</v>
      </c>
      <c r="P58" t="n">
        <v>264.67</v>
      </c>
      <c r="Q58" t="n">
        <v>467.07</v>
      </c>
      <c r="R58" t="n">
        <v>61.99</v>
      </c>
      <c r="S58" t="n">
        <v>39.61</v>
      </c>
      <c r="T58" t="n">
        <v>6216.82</v>
      </c>
      <c r="U58" t="n">
        <v>0.64</v>
      </c>
      <c r="V58" t="n">
        <v>0.74</v>
      </c>
      <c r="W58" t="n">
        <v>2.63</v>
      </c>
      <c r="X58" t="n">
        <v>0.37</v>
      </c>
      <c r="Y58" t="n">
        <v>1</v>
      </c>
      <c r="Z58" t="n">
        <v>10</v>
      </c>
      <c r="AA58" t="n">
        <v>198.8887512845445</v>
      </c>
      <c r="AB58" t="n">
        <v>272.1283638598324</v>
      </c>
      <c r="AC58" t="n">
        <v>246.1568147476872</v>
      </c>
      <c r="AD58" t="n">
        <v>198888.7512845445</v>
      </c>
      <c r="AE58" t="n">
        <v>272128.3638598324</v>
      </c>
      <c r="AF58" t="n">
        <v>3.734514762797318e-06</v>
      </c>
      <c r="AG58" t="n">
        <v>8</v>
      </c>
      <c r="AH58" t="n">
        <v>246156.8147476871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5.1723</v>
      </c>
      <c r="E59" t="n">
        <v>19.33</v>
      </c>
      <c r="F59" t="n">
        <v>15.7</v>
      </c>
      <c r="G59" t="n">
        <v>67.29000000000001</v>
      </c>
      <c r="H59" t="n">
        <v>0.9</v>
      </c>
      <c r="I59" t="n">
        <v>14</v>
      </c>
      <c r="J59" t="n">
        <v>302.92</v>
      </c>
      <c r="K59" t="n">
        <v>60.56</v>
      </c>
      <c r="L59" t="n">
        <v>15.25</v>
      </c>
      <c r="M59" t="n">
        <v>12</v>
      </c>
      <c r="N59" t="n">
        <v>87.12</v>
      </c>
      <c r="O59" t="n">
        <v>37595</v>
      </c>
      <c r="P59" t="n">
        <v>264.26</v>
      </c>
      <c r="Q59" t="n">
        <v>467.08</v>
      </c>
      <c r="R59" t="n">
        <v>61.86</v>
      </c>
      <c r="S59" t="n">
        <v>39.61</v>
      </c>
      <c r="T59" t="n">
        <v>6151.66</v>
      </c>
      <c r="U59" t="n">
        <v>0.64</v>
      </c>
      <c r="V59" t="n">
        <v>0.74</v>
      </c>
      <c r="W59" t="n">
        <v>2.63</v>
      </c>
      <c r="X59" t="n">
        <v>0.37</v>
      </c>
      <c r="Y59" t="n">
        <v>1</v>
      </c>
      <c r="Z59" t="n">
        <v>10</v>
      </c>
      <c r="AA59" t="n">
        <v>198.691823339688</v>
      </c>
      <c r="AB59" t="n">
        <v>271.8589183578322</v>
      </c>
      <c r="AC59" t="n">
        <v>245.9130847462287</v>
      </c>
      <c r="AD59" t="n">
        <v>198691.823339688</v>
      </c>
      <c r="AE59" t="n">
        <v>271858.9183578322</v>
      </c>
      <c r="AF59" t="n">
        <v>3.734659172795685e-06</v>
      </c>
      <c r="AG59" t="n">
        <v>8</v>
      </c>
      <c r="AH59" t="n">
        <v>245913.0847462287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5.1725</v>
      </c>
      <c r="E60" t="n">
        <v>19.33</v>
      </c>
      <c r="F60" t="n">
        <v>15.7</v>
      </c>
      <c r="G60" t="n">
        <v>67.29000000000001</v>
      </c>
      <c r="H60" t="n">
        <v>0.91</v>
      </c>
      <c r="I60" t="n">
        <v>14</v>
      </c>
      <c r="J60" t="n">
        <v>303.46</v>
      </c>
      <c r="K60" t="n">
        <v>60.56</v>
      </c>
      <c r="L60" t="n">
        <v>15.5</v>
      </c>
      <c r="M60" t="n">
        <v>12</v>
      </c>
      <c r="N60" t="n">
        <v>87.40000000000001</v>
      </c>
      <c r="O60" t="n">
        <v>37660.57</v>
      </c>
      <c r="P60" t="n">
        <v>264</v>
      </c>
      <c r="Q60" t="n">
        <v>467.07</v>
      </c>
      <c r="R60" t="n">
        <v>61.78</v>
      </c>
      <c r="S60" t="n">
        <v>39.61</v>
      </c>
      <c r="T60" t="n">
        <v>6110.44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198.5650502539858</v>
      </c>
      <c r="AB60" t="n">
        <v>271.6854618291406</v>
      </c>
      <c r="AC60" t="n">
        <v>245.7561826651876</v>
      </c>
      <c r="AD60" t="n">
        <v>198565.0502539858</v>
      </c>
      <c r="AE60" t="n">
        <v>271685.4618291407</v>
      </c>
      <c r="AF60" t="n">
        <v>3.734803582794054e-06</v>
      </c>
      <c r="AG60" t="n">
        <v>8</v>
      </c>
      <c r="AH60" t="n">
        <v>245756.1826651876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5.1914</v>
      </c>
      <c r="E61" t="n">
        <v>19.26</v>
      </c>
      <c r="F61" t="n">
        <v>15.68</v>
      </c>
      <c r="G61" t="n">
        <v>72.38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263.33</v>
      </c>
      <c r="Q61" t="n">
        <v>467.09</v>
      </c>
      <c r="R61" t="n">
        <v>61.4</v>
      </c>
      <c r="S61" t="n">
        <v>39.61</v>
      </c>
      <c r="T61" t="n">
        <v>5926.31</v>
      </c>
      <c r="U61" t="n">
        <v>0.65</v>
      </c>
      <c r="V61" t="n">
        <v>0.74</v>
      </c>
      <c r="W61" t="n">
        <v>2.63</v>
      </c>
      <c r="X61" t="n">
        <v>0.35</v>
      </c>
      <c r="Y61" t="n">
        <v>1</v>
      </c>
      <c r="Z61" t="n">
        <v>10</v>
      </c>
      <c r="AA61" t="n">
        <v>197.7501890833667</v>
      </c>
      <c r="AB61" t="n">
        <v>270.5705328263625</v>
      </c>
      <c r="AC61" t="n">
        <v>244.7476609216215</v>
      </c>
      <c r="AD61" t="n">
        <v>197750.1890833667</v>
      </c>
      <c r="AE61" t="n">
        <v>270570.5328263625</v>
      </c>
      <c r="AF61" t="n">
        <v>3.748450327639835e-06</v>
      </c>
      <c r="AG61" t="n">
        <v>8</v>
      </c>
      <c r="AH61" t="n">
        <v>244747.6609216215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5.191</v>
      </c>
      <c r="E62" t="n">
        <v>19.26</v>
      </c>
      <c r="F62" t="n">
        <v>15.68</v>
      </c>
      <c r="G62" t="n">
        <v>72.39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263.74</v>
      </c>
      <c r="Q62" t="n">
        <v>467.07</v>
      </c>
      <c r="R62" t="n">
        <v>61.37</v>
      </c>
      <c r="S62" t="n">
        <v>39.61</v>
      </c>
      <c r="T62" t="n">
        <v>5909.43</v>
      </c>
      <c r="U62" t="n">
        <v>0.65</v>
      </c>
      <c r="V62" t="n">
        <v>0.74</v>
      </c>
      <c r="W62" t="n">
        <v>2.63</v>
      </c>
      <c r="X62" t="n">
        <v>0.35</v>
      </c>
      <c r="Y62" t="n">
        <v>1</v>
      </c>
      <c r="Z62" t="n">
        <v>10</v>
      </c>
      <c r="AA62" t="n">
        <v>197.9515066734589</v>
      </c>
      <c r="AB62" t="n">
        <v>270.8459844346318</v>
      </c>
      <c r="AC62" t="n">
        <v>244.9968238149965</v>
      </c>
      <c r="AD62" t="n">
        <v>197951.5066734589</v>
      </c>
      <c r="AE62" t="n">
        <v>270845.9844346318</v>
      </c>
      <c r="AF62" t="n">
        <v>3.748161507643099e-06</v>
      </c>
      <c r="AG62" t="n">
        <v>8</v>
      </c>
      <c r="AH62" t="n">
        <v>244996.8238149965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5.195</v>
      </c>
      <c r="E63" t="n">
        <v>19.25</v>
      </c>
      <c r="F63" t="n">
        <v>15.67</v>
      </c>
      <c r="G63" t="n">
        <v>72.31999999999999</v>
      </c>
      <c r="H63" t="n">
        <v>0.95</v>
      </c>
      <c r="I63" t="n">
        <v>13</v>
      </c>
      <c r="J63" t="n">
        <v>305.06</v>
      </c>
      <c r="K63" t="n">
        <v>60.56</v>
      </c>
      <c r="L63" t="n">
        <v>16.25</v>
      </c>
      <c r="M63" t="n">
        <v>11</v>
      </c>
      <c r="N63" t="n">
        <v>88.25</v>
      </c>
      <c r="O63" t="n">
        <v>37858.02</v>
      </c>
      <c r="P63" t="n">
        <v>263.76</v>
      </c>
      <c r="Q63" t="n">
        <v>467.07</v>
      </c>
      <c r="R63" t="n">
        <v>60.88</v>
      </c>
      <c r="S63" t="n">
        <v>39.61</v>
      </c>
      <c r="T63" t="n">
        <v>5666.63</v>
      </c>
      <c r="U63" t="n">
        <v>0.65</v>
      </c>
      <c r="V63" t="n">
        <v>0.74</v>
      </c>
      <c r="W63" t="n">
        <v>2.63</v>
      </c>
      <c r="X63" t="n">
        <v>0.34</v>
      </c>
      <c r="Y63" t="n">
        <v>1</v>
      </c>
      <c r="Z63" t="n">
        <v>10</v>
      </c>
      <c r="AA63" t="n">
        <v>197.8510006190799</v>
      </c>
      <c r="AB63" t="n">
        <v>270.7084676170163</v>
      </c>
      <c r="AC63" t="n">
        <v>244.8724314094481</v>
      </c>
      <c r="AD63" t="n">
        <v>197851.0006190799</v>
      </c>
      <c r="AE63" t="n">
        <v>270708.4676170162</v>
      </c>
      <c r="AF63" t="n">
        <v>3.751049707610461e-06</v>
      </c>
      <c r="AG63" t="n">
        <v>8</v>
      </c>
      <c r="AH63" t="n">
        <v>244872.4314094481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5.1912</v>
      </c>
      <c r="E64" t="n">
        <v>19.26</v>
      </c>
      <c r="F64" t="n">
        <v>15.68</v>
      </c>
      <c r="G64" t="n">
        <v>72.38</v>
      </c>
      <c r="H64" t="n">
        <v>0.96</v>
      </c>
      <c r="I64" t="n">
        <v>13</v>
      </c>
      <c r="J64" t="n">
        <v>305.59</v>
      </c>
      <c r="K64" t="n">
        <v>60.56</v>
      </c>
      <c r="L64" t="n">
        <v>16.5</v>
      </c>
      <c r="M64" t="n">
        <v>11</v>
      </c>
      <c r="N64" t="n">
        <v>88.54000000000001</v>
      </c>
      <c r="O64" t="n">
        <v>37924.08</v>
      </c>
      <c r="P64" t="n">
        <v>264.09</v>
      </c>
      <c r="Q64" t="n">
        <v>467.1</v>
      </c>
      <c r="R64" t="n">
        <v>61.32</v>
      </c>
      <c r="S64" t="n">
        <v>39.61</v>
      </c>
      <c r="T64" t="n">
        <v>5887.16</v>
      </c>
      <c r="U64" t="n">
        <v>0.65</v>
      </c>
      <c r="V64" t="n">
        <v>0.74</v>
      </c>
      <c r="W64" t="n">
        <v>2.63</v>
      </c>
      <c r="X64" t="n">
        <v>0.35</v>
      </c>
      <c r="Y64" t="n">
        <v>1</v>
      </c>
      <c r="Z64" t="n">
        <v>10</v>
      </c>
      <c r="AA64" t="n">
        <v>198.1094257887401</v>
      </c>
      <c r="AB64" t="n">
        <v>271.0620563350589</v>
      </c>
      <c r="AC64" t="n">
        <v>245.1922741165058</v>
      </c>
      <c r="AD64" t="n">
        <v>198109.42578874</v>
      </c>
      <c r="AE64" t="n">
        <v>271062.0563350589</v>
      </c>
      <c r="AF64" t="n">
        <v>3.748305917641468e-06</v>
      </c>
      <c r="AG64" t="n">
        <v>8</v>
      </c>
      <c r="AH64" t="n">
        <v>245192.2741165058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5.1892</v>
      </c>
      <c r="E65" t="n">
        <v>19.27</v>
      </c>
      <c r="F65" t="n">
        <v>15.69</v>
      </c>
      <c r="G65" t="n">
        <v>72.42</v>
      </c>
      <c r="H65" t="n">
        <v>0.97</v>
      </c>
      <c r="I65" t="n">
        <v>13</v>
      </c>
      <c r="J65" t="n">
        <v>306.13</v>
      </c>
      <c r="K65" t="n">
        <v>60.56</v>
      </c>
      <c r="L65" t="n">
        <v>16.75</v>
      </c>
      <c r="M65" t="n">
        <v>11</v>
      </c>
      <c r="N65" t="n">
        <v>88.83</v>
      </c>
      <c r="O65" t="n">
        <v>37990.27</v>
      </c>
      <c r="P65" t="n">
        <v>263.79</v>
      </c>
      <c r="Q65" t="n">
        <v>467.07</v>
      </c>
      <c r="R65" t="n">
        <v>61.57</v>
      </c>
      <c r="S65" t="n">
        <v>39.61</v>
      </c>
      <c r="T65" t="n">
        <v>6009.15</v>
      </c>
      <c r="U65" t="n">
        <v>0.64</v>
      </c>
      <c r="V65" t="n">
        <v>0.74</v>
      </c>
      <c r="W65" t="n">
        <v>2.63</v>
      </c>
      <c r="X65" t="n">
        <v>0.36</v>
      </c>
      <c r="Y65" t="n">
        <v>1</v>
      </c>
      <c r="Z65" t="n">
        <v>10</v>
      </c>
      <c r="AA65" t="n">
        <v>198.0280744264322</v>
      </c>
      <c r="AB65" t="n">
        <v>270.9507478121806</v>
      </c>
      <c r="AC65" t="n">
        <v>245.0915887228284</v>
      </c>
      <c r="AD65" t="n">
        <v>198028.0744264322</v>
      </c>
      <c r="AE65" t="n">
        <v>270950.7478121806</v>
      </c>
      <c r="AF65" t="n">
        <v>3.746861817657786e-06</v>
      </c>
      <c r="AG65" t="n">
        <v>8</v>
      </c>
      <c r="AH65" t="n">
        <v>245091.5887228284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5.1919</v>
      </c>
      <c r="E66" t="n">
        <v>19.26</v>
      </c>
      <c r="F66" t="n">
        <v>15.68</v>
      </c>
      <c r="G66" t="n">
        <v>72.37</v>
      </c>
      <c r="H66" t="n">
        <v>0.99</v>
      </c>
      <c r="I66" t="n">
        <v>13</v>
      </c>
      <c r="J66" t="n">
        <v>306.67</v>
      </c>
      <c r="K66" t="n">
        <v>60.56</v>
      </c>
      <c r="L66" t="n">
        <v>17</v>
      </c>
      <c r="M66" t="n">
        <v>11</v>
      </c>
      <c r="N66" t="n">
        <v>89.11</v>
      </c>
      <c r="O66" t="n">
        <v>38056.58</v>
      </c>
      <c r="P66" t="n">
        <v>263.03</v>
      </c>
      <c r="Q66" t="n">
        <v>467.07</v>
      </c>
      <c r="R66" t="n">
        <v>61.32</v>
      </c>
      <c r="S66" t="n">
        <v>39.61</v>
      </c>
      <c r="T66" t="n">
        <v>5885.45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197.5975789099879</v>
      </c>
      <c r="AB66" t="n">
        <v>270.36172485446</v>
      </c>
      <c r="AC66" t="n">
        <v>244.5587812894935</v>
      </c>
      <c r="AD66" t="n">
        <v>197597.5789099879</v>
      </c>
      <c r="AE66" t="n">
        <v>270361.72485446</v>
      </c>
      <c r="AF66" t="n">
        <v>3.748811352635756e-06</v>
      </c>
      <c r="AG66" t="n">
        <v>8</v>
      </c>
      <c r="AH66" t="n">
        <v>244558.7812894935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5.2162</v>
      </c>
      <c r="E67" t="n">
        <v>19.17</v>
      </c>
      <c r="F67" t="n">
        <v>15.64</v>
      </c>
      <c r="G67" t="n">
        <v>78.22</v>
      </c>
      <c r="H67" t="n">
        <v>1</v>
      </c>
      <c r="I67" t="n">
        <v>12</v>
      </c>
      <c r="J67" t="n">
        <v>307.21</v>
      </c>
      <c r="K67" t="n">
        <v>60.56</v>
      </c>
      <c r="L67" t="n">
        <v>17.25</v>
      </c>
      <c r="M67" t="n">
        <v>10</v>
      </c>
      <c r="N67" t="n">
        <v>89.40000000000001</v>
      </c>
      <c r="O67" t="n">
        <v>38123.01</v>
      </c>
      <c r="P67" t="n">
        <v>262.22</v>
      </c>
      <c r="Q67" t="n">
        <v>467.09</v>
      </c>
      <c r="R67" t="n">
        <v>60.05</v>
      </c>
      <c r="S67" t="n">
        <v>39.61</v>
      </c>
      <c r="T67" t="n">
        <v>5255.29</v>
      </c>
      <c r="U67" t="n">
        <v>0.66</v>
      </c>
      <c r="V67" t="n">
        <v>0.75</v>
      </c>
      <c r="W67" t="n">
        <v>2.63</v>
      </c>
      <c r="X67" t="n">
        <v>0.31</v>
      </c>
      <c r="Y67" t="n">
        <v>1</v>
      </c>
      <c r="Z67" t="n">
        <v>10</v>
      </c>
      <c r="AA67" t="n">
        <v>196.5734415776615</v>
      </c>
      <c r="AB67" t="n">
        <v>268.9604549746215</v>
      </c>
      <c r="AC67" t="n">
        <v>243.2912466402917</v>
      </c>
      <c r="AD67" t="n">
        <v>196573.4415776615</v>
      </c>
      <c r="AE67" t="n">
        <v>268960.4549746215</v>
      </c>
      <c r="AF67" t="n">
        <v>3.766357167437475e-06</v>
      </c>
      <c r="AG67" t="n">
        <v>8</v>
      </c>
      <c r="AH67" t="n">
        <v>243291.2466402917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5.2157</v>
      </c>
      <c r="E68" t="n">
        <v>19.17</v>
      </c>
      <c r="F68" t="n">
        <v>15.65</v>
      </c>
      <c r="G68" t="n">
        <v>78.23</v>
      </c>
      <c r="H68" t="n">
        <v>1.01</v>
      </c>
      <c r="I68" t="n">
        <v>12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262.6</v>
      </c>
      <c r="Q68" t="n">
        <v>467.08</v>
      </c>
      <c r="R68" t="n">
        <v>60.15</v>
      </c>
      <c r="S68" t="n">
        <v>39.61</v>
      </c>
      <c r="T68" t="n">
        <v>5305.91</v>
      </c>
      <c r="U68" t="n">
        <v>0.66</v>
      </c>
      <c r="V68" t="n">
        <v>0.75</v>
      </c>
      <c r="W68" t="n">
        <v>2.63</v>
      </c>
      <c r="X68" t="n">
        <v>0.31</v>
      </c>
      <c r="Y68" t="n">
        <v>1</v>
      </c>
      <c r="Z68" t="n">
        <v>10</v>
      </c>
      <c r="AA68" t="n">
        <v>196.7691964378305</v>
      </c>
      <c r="AB68" t="n">
        <v>269.2282954103994</v>
      </c>
      <c r="AC68" t="n">
        <v>243.5335247607955</v>
      </c>
      <c r="AD68" t="n">
        <v>196769.1964378305</v>
      </c>
      <c r="AE68" t="n">
        <v>269228.2954103994</v>
      </c>
      <c r="AF68" t="n">
        <v>3.765996142441555e-06</v>
      </c>
      <c r="AG68" t="n">
        <v>8</v>
      </c>
      <c r="AH68" t="n">
        <v>243533.5247607955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5.214</v>
      </c>
      <c r="E69" t="n">
        <v>19.18</v>
      </c>
      <c r="F69" t="n">
        <v>15.65</v>
      </c>
      <c r="G69" t="n">
        <v>78.26000000000001</v>
      </c>
      <c r="H69" t="n">
        <v>1.03</v>
      </c>
      <c r="I69" t="n">
        <v>12</v>
      </c>
      <c r="J69" t="n">
        <v>308.29</v>
      </c>
      <c r="K69" t="n">
        <v>60.56</v>
      </c>
      <c r="L69" t="n">
        <v>17.75</v>
      </c>
      <c r="M69" t="n">
        <v>10</v>
      </c>
      <c r="N69" t="n">
        <v>89.98</v>
      </c>
      <c r="O69" t="n">
        <v>38256.26</v>
      </c>
      <c r="P69" t="n">
        <v>262.69</v>
      </c>
      <c r="Q69" t="n">
        <v>467.07</v>
      </c>
      <c r="R69" t="n">
        <v>60.33</v>
      </c>
      <c r="S69" t="n">
        <v>39.61</v>
      </c>
      <c r="T69" t="n">
        <v>5397.99</v>
      </c>
      <c r="U69" t="n">
        <v>0.66</v>
      </c>
      <c r="V69" t="n">
        <v>0.75</v>
      </c>
      <c r="W69" t="n">
        <v>2.63</v>
      </c>
      <c r="X69" t="n">
        <v>0.32</v>
      </c>
      <c r="Y69" t="n">
        <v>1</v>
      </c>
      <c r="Z69" t="n">
        <v>10</v>
      </c>
      <c r="AA69" t="n">
        <v>196.8541474196719</v>
      </c>
      <c r="AB69" t="n">
        <v>269.3445290915277</v>
      </c>
      <c r="AC69" t="n">
        <v>243.6386652625319</v>
      </c>
      <c r="AD69" t="n">
        <v>196854.1474196719</v>
      </c>
      <c r="AE69" t="n">
        <v>269344.5290915277</v>
      </c>
      <c r="AF69" t="n">
        <v>3.764768657455427e-06</v>
      </c>
      <c r="AG69" t="n">
        <v>8</v>
      </c>
      <c r="AH69" t="n">
        <v>243638.6652625319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5.2181</v>
      </c>
      <c r="E70" t="n">
        <v>19.16</v>
      </c>
      <c r="F70" t="n">
        <v>15.64</v>
      </c>
      <c r="G70" t="n">
        <v>78.18000000000001</v>
      </c>
      <c r="H70" t="n">
        <v>1.04</v>
      </c>
      <c r="I70" t="n">
        <v>12</v>
      </c>
      <c r="J70" t="n">
        <v>308.83</v>
      </c>
      <c r="K70" t="n">
        <v>60.56</v>
      </c>
      <c r="L70" t="n">
        <v>18</v>
      </c>
      <c r="M70" t="n">
        <v>10</v>
      </c>
      <c r="N70" t="n">
        <v>90.27</v>
      </c>
      <c r="O70" t="n">
        <v>38323.08</v>
      </c>
      <c r="P70" t="n">
        <v>262.06</v>
      </c>
      <c r="Q70" t="n">
        <v>467.07</v>
      </c>
      <c r="R70" t="n">
        <v>59.79</v>
      </c>
      <c r="S70" t="n">
        <v>39.61</v>
      </c>
      <c r="T70" t="n">
        <v>5128.2</v>
      </c>
      <c r="U70" t="n">
        <v>0.66</v>
      </c>
      <c r="V70" t="n">
        <v>0.75</v>
      </c>
      <c r="W70" t="n">
        <v>2.63</v>
      </c>
      <c r="X70" t="n">
        <v>0.3</v>
      </c>
      <c r="Y70" t="n">
        <v>1</v>
      </c>
      <c r="Z70" t="n">
        <v>10</v>
      </c>
      <c r="AA70" t="n">
        <v>196.4511042177747</v>
      </c>
      <c r="AB70" t="n">
        <v>268.7930676016811</v>
      </c>
      <c r="AC70" t="n">
        <v>243.139834483295</v>
      </c>
      <c r="AD70" t="n">
        <v>196451.1042177747</v>
      </c>
      <c r="AE70" t="n">
        <v>268793.067601681</v>
      </c>
      <c r="AF70" t="n">
        <v>3.767729062421972e-06</v>
      </c>
      <c r="AG70" t="n">
        <v>8</v>
      </c>
      <c r="AH70" t="n">
        <v>243139.834483295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5.2136</v>
      </c>
      <c r="E71" t="n">
        <v>19.18</v>
      </c>
      <c r="F71" t="n">
        <v>15.65</v>
      </c>
      <c r="G71" t="n">
        <v>78.26000000000001</v>
      </c>
      <c r="H71" t="n">
        <v>1.05</v>
      </c>
      <c r="I71" t="n">
        <v>12</v>
      </c>
      <c r="J71" t="n">
        <v>309.37</v>
      </c>
      <c r="K71" t="n">
        <v>60.56</v>
      </c>
      <c r="L71" t="n">
        <v>18.25</v>
      </c>
      <c r="M71" t="n">
        <v>10</v>
      </c>
      <c r="N71" t="n">
        <v>90.56999999999999</v>
      </c>
      <c r="O71" t="n">
        <v>38390.02</v>
      </c>
      <c r="P71" t="n">
        <v>262.47</v>
      </c>
      <c r="Q71" t="n">
        <v>467.09</v>
      </c>
      <c r="R71" t="n">
        <v>60.44</v>
      </c>
      <c r="S71" t="n">
        <v>39.61</v>
      </c>
      <c r="T71" t="n">
        <v>5451.88</v>
      </c>
      <c r="U71" t="n">
        <v>0.66</v>
      </c>
      <c r="V71" t="n">
        <v>0.75</v>
      </c>
      <c r="W71" t="n">
        <v>2.63</v>
      </c>
      <c r="X71" t="n">
        <v>0.32</v>
      </c>
      <c r="Y71" t="n">
        <v>1</v>
      </c>
      <c r="Z71" t="n">
        <v>10</v>
      </c>
      <c r="AA71" t="n">
        <v>196.7622594333967</v>
      </c>
      <c r="AB71" t="n">
        <v>269.2188038948942</v>
      </c>
      <c r="AC71" t="n">
        <v>243.5249391022087</v>
      </c>
      <c r="AD71" t="n">
        <v>196762.2594333967</v>
      </c>
      <c r="AE71" t="n">
        <v>269218.8038948941</v>
      </c>
      <c r="AF71" t="n">
        <v>3.76447983745869e-06</v>
      </c>
      <c r="AG71" t="n">
        <v>8</v>
      </c>
      <c r="AH71" t="n">
        <v>243524.9391022086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5.2165</v>
      </c>
      <c r="E72" t="n">
        <v>19.17</v>
      </c>
      <c r="F72" t="n">
        <v>15.64</v>
      </c>
      <c r="G72" t="n">
        <v>78.20999999999999</v>
      </c>
      <c r="H72" t="n">
        <v>1.06</v>
      </c>
      <c r="I72" t="n">
        <v>12</v>
      </c>
      <c r="J72" t="n">
        <v>309.91</v>
      </c>
      <c r="K72" t="n">
        <v>60.56</v>
      </c>
      <c r="L72" t="n">
        <v>18.5</v>
      </c>
      <c r="M72" t="n">
        <v>10</v>
      </c>
      <c r="N72" t="n">
        <v>90.86</v>
      </c>
      <c r="O72" t="n">
        <v>38457.09</v>
      </c>
      <c r="P72" t="n">
        <v>261.6</v>
      </c>
      <c r="Q72" t="n">
        <v>467.15</v>
      </c>
      <c r="R72" t="n">
        <v>60.02</v>
      </c>
      <c r="S72" t="n">
        <v>39.61</v>
      </c>
      <c r="T72" t="n">
        <v>5241.5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196.2783674355894</v>
      </c>
      <c r="AB72" t="n">
        <v>268.5567215156861</v>
      </c>
      <c r="AC72" t="n">
        <v>242.9260449360336</v>
      </c>
      <c r="AD72" t="n">
        <v>196278.3674355893</v>
      </c>
      <c r="AE72" t="n">
        <v>268556.7215156861</v>
      </c>
      <c r="AF72" t="n">
        <v>3.766573782435028e-06</v>
      </c>
      <c r="AG72" t="n">
        <v>8</v>
      </c>
      <c r="AH72" t="n">
        <v>242926.0449360336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5.2362</v>
      </c>
      <c r="E73" t="n">
        <v>19.1</v>
      </c>
      <c r="F73" t="n">
        <v>15.62</v>
      </c>
      <c r="G73" t="n">
        <v>85.20999999999999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9</v>
      </c>
      <c r="N73" t="n">
        <v>91.16</v>
      </c>
      <c r="O73" t="n">
        <v>38524.29</v>
      </c>
      <c r="P73" t="n">
        <v>261.16</v>
      </c>
      <c r="Q73" t="n">
        <v>467.07</v>
      </c>
      <c r="R73" t="n">
        <v>59.26</v>
      </c>
      <c r="S73" t="n">
        <v>39.61</v>
      </c>
      <c r="T73" t="n">
        <v>4865.99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195.5648016676042</v>
      </c>
      <c r="AB73" t="n">
        <v>267.5803893516294</v>
      </c>
      <c r="AC73" t="n">
        <v>242.0428925434234</v>
      </c>
      <c r="AD73" t="n">
        <v>195564.8016676042</v>
      </c>
      <c r="AE73" t="n">
        <v>267580.3893516294</v>
      </c>
      <c r="AF73" t="n">
        <v>3.780798167274282e-06</v>
      </c>
      <c r="AG73" t="n">
        <v>8</v>
      </c>
      <c r="AH73" t="n">
        <v>242042.8925434234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5.2408</v>
      </c>
      <c r="E74" t="n">
        <v>19.08</v>
      </c>
      <c r="F74" t="n">
        <v>15.61</v>
      </c>
      <c r="G74" t="n">
        <v>85.12</v>
      </c>
      <c r="H74" t="n">
        <v>1.09</v>
      </c>
      <c r="I74" t="n">
        <v>11</v>
      </c>
      <c r="J74" t="n">
        <v>311.01</v>
      </c>
      <c r="K74" t="n">
        <v>60.56</v>
      </c>
      <c r="L74" t="n">
        <v>19</v>
      </c>
      <c r="M74" t="n">
        <v>9</v>
      </c>
      <c r="N74" t="n">
        <v>91.45</v>
      </c>
      <c r="O74" t="n">
        <v>38591.62</v>
      </c>
      <c r="P74" t="n">
        <v>260.87</v>
      </c>
      <c r="Q74" t="n">
        <v>467.07</v>
      </c>
      <c r="R74" t="n">
        <v>58.79</v>
      </c>
      <c r="S74" t="n">
        <v>39.61</v>
      </c>
      <c r="T74" t="n">
        <v>4631.81</v>
      </c>
      <c r="U74" t="n">
        <v>0.67</v>
      </c>
      <c r="V74" t="n">
        <v>0.75</v>
      </c>
      <c r="W74" t="n">
        <v>2.63</v>
      </c>
      <c r="X74" t="n">
        <v>0.27</v>
      </c>
      <c r="Y74" t="n">
        <v>1</v>
      </c>
      <c r="Z74" t="n">
        <v>10</v>
      </c>
      <c r="AA74" t="n">
        <v>195.3088974929695</v>
      </c>
      <c r="AB74" t="n">
        <v>267.230249970199</v>
      </c>
      <c r="AC74" t="n">
        <v>241.7261699731328</v>
      </c>
      <c r="AD74" t="n">
        <v>195308.8974929695</v>
      </c>
      <c r="AE74" t="n">
        <v>267230.249970199</v>
      </c>
      <c r="AF74" t="n">
        <v>3.784119597236747e-06</v>
      </c>
      <c r="AG74" t="n">
        <v>8</v>
      </c>
      <c r="AH74" t="n">
        <v>241726.1699731328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5.2398</v>
      </c>
      <c r="E75" t="n">
        <v>19.08</v>
      </c>
      <c r="F75" t="n">
        <v>15.61</v>
      </c>
      <c r="G75" t="n">
        <v>85.14</v>
      </c>
      <c r="H75" t="n">
        <v>1.1</v>
      </c>
      <c r="I75" t="n">
        <v>11</v>
      </c>
      <c r="J75" t="n">
        <v>311.55</v>
      </c>
      <c r="K75" t="n">
        <v>60.56</v>
      </c>
      <c r="L75" t="n">
        <v>19.25</v>
      </c>
      <c r="M75" t="n">
        <v>9</v>
      </c>
      <c r="N75" t="n">
        <v>91.75</v>
      </c>
      <c r="O75" t="n">
        <v>38659.08</v>
      </c>
      <c r="P75" t="n">
        <v>260.81</v>
      </c>
      <c r="Q75" t="n">
        <v>467.09</v>
      </c>
      <c r="R75" t="n">
        <v>58.84</v>
      </c>
      <c r="S75" t="n">
        <v>39.61</v>
      </c>
      <c r="T75" t="n">
        <v>4657.09</v>
      </c>
      <c r="U75" t="n">
        <v>0.67</v>
      </c>
      <c r="V75" t="n">
        <v>0.75</v>
      </c>
      <c r="W75" t="n">
        <v>2.63</v>
      </c>
      <c r="X75" t="n">
        <v>0.28</v>
      </c>
      <c r="Y75" t="n">
        <v>1</v>
      </c>
      <c r="Z75" t="n">
        <v>10</v>
      </c>
      <c r="AA75" t="n">
        <v>195.306211203499</v>
      </c>
      <c r="AB75" t="n">
        <v>267.2265744704347</v>
      </c>
      <c r="AC75" t="n">
        <v>241.7228452579074</v>
      </c>
      <c r="AD75" t="n">
        <v>195306.211203499</v>
      </c>
      <c r="AE75" t="n">
        <v>267226.5744704347</v>
      </c>
      <c r="AF75" t="n">
        <v>3.783397547244907e-06</v>
      </c>
      <c r="AG75" t="n">
        <v>8</v>
      </c>
      <c r="AH75" t="n">
        <v>241722.8452579074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5.2343</v>
      </c>
      <c r="E76" t="n">
        <v>19.1</v>
      </c>
      <c r="F76" t="n">
        <v>15.63</v>
      </c>
      <c r="G76" t="n">
        <v>85.25</v>
      </c>
      <c r="H76" t="n">
        <v>1.11</v>
      </c>
      <c r="I76" t="n">
        <v>11</v>
      </c>
      <c r="J76" t="n">
        <v>312.1</v>
      </c>
      <c r="K76" t="n">
        <v>60.56</v>
      </c>
      <c r="L76" t="n">
        <v>19.5</v>
      </c>
      <c r="M76" t="n">
        <v>9</v>
      </c>
      <c r="N76" t="n">
        <v>92.05</v>
      </c>
      <c r="O76" t="n">
        <v>38726.8</v>
      </c>
      <c r="P76" t="n">
        <v>261.22</v>
      </c>
      <c r="Q76" t="n">
        <v>467.07</v>
      </c>
      <c r="R76" t="n">
        <v>59.5</v>
      </c>
      <c r="S76" t="n">
        <v>39.61</v>
      </c>
      <c r="T76" t="n">
        <v>4984.43</v>
      </c>
      <c r="U76" t="n">
        <v>0.67</v>
      </c>
      <c r="V76" t="n">
        <v>0.75</v>
      </c>
      <c r="W76" t="n">
        <v>2.63</v>
      </c>
      <c r="X76" t="n">
        <v>0.3</v>
      </c>
      <c r="Y76" t="n">
        <v>1</v>
      </c>
      <c r="Z76" t="n">
        <v>10</v>
      </c>
      <c r="AA76" t="n">
        <v>195.6470181464477</v>
      </c>
      <c r="AB76" t="n">
        <v>267.6928815651181</v>
      </c>
      <c r="AC76" t="n">
        <v>242.1446486579405</v>
      </c>
      <c r="AD76" t="n">
        <v>195647.0181464477</v>
      </c>
      <c r="AE76" t="n">
        <v>267692.8815651181</v>
      </c>
      <c r="AF76" t="n">
        <v>3.779426272289785e-06</v>
      </c>
      <c r="AG76" t="n">
        <v>8</v>
      </c>
      <c r="AH76" t="n">
        <v>242144.6486579404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5.2364</v>
      </c>
      <c r="E77" t="n">
        <v>19.1</v>
      </c>
      <c r="F77" t="n">
        <v>15.62</v>
      </c>
      <c r="G77" t="n">
        <v>85.20999999999999</v>
      </c>
      <c r="H77" t="n">
        <v>1.13</v>
      </c>
      <c r="I77" t="n">
        <v>11</v>
      </c>
      <c r="J77" t="n">
        <v>312.65</v>
      </c>
      <c r="K77" t="n">
        <v>60.56</v>
      </c>
      <c r="L77" t="n">
        <v>19.75</v>
      </c>
      <c r="M77" t="n">
        <v>9</v>
      </c>
      <c r="N77" t="n">
        <v>92.34999999999999</v>
      </c>
      <c r="O77" t="n">
        <v>38794.53</v>
      </c>
      <c r="P77" t="n">
        <v>261.09</v>
      </c>
      <c r="Q77" t="n">
        <v>467.07</v>
      </c>
      <c r="R77" t="n">
        <v>59.41</v>
      </c>
      <c r="S77" t="n">
        <v>39.61</v>
      </c>
      <c r="T77" t="n">
        <v>4943.12</v>
      </c>
      <c r="U77" t="n">
        <v>0.67</v>
      </c>
      <c r="V77" t="n">
        <v>0.75</v>
      </c>
      <c r="W77" t="n">
        <v>2.63</v>
      </c>
      <c r="X77" t="n">
        <v>0.29</v>
      </c>
      <c r="Y77" t="n">
        <v>1</v>
      </c>
      <c r="Z77" t="n">
        <v>10</v>
      </c>
      <c r="AA77" t="n">
        <v>195.5274544035327</v>
      </c>
      <c r="AB77" t="n">
        <v>267.5292891772818</v>
      </c>
      <c r="AC77" t="n">
        <v>241.9966692979959</v>
      </c>
      <c r="AD77" t="n">
        <v>195527.4544035327</v>
      </c>
      <c r="AE77" t="n">
        <v>267529.2891772818</v>
      </c>
      <c r="AF77" t="n">
        <v>3.78094257727265e-06</v>
      </c>
      <c r="AG77" t="n">
        <v>8</v>
      </c>
      <c r="AH77" t="n">
        <v>241996.6692979959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5.2374</v>
      </c>
      <c r="E78" t="n">
        <v>19.09</v>
      </c>
      <c r="F78" t="n">
        <v>15.62</v>
      </c>
      <c r="G78" t="n">
        <v>85.19</v>
      </c>
      <c r="H78" t="n">
        <v>1.14</v>
      </c>
      <c r="I78" t="n">
        <v>11</v>
      </c>
      <c r="J78" t="n">
        <v>313.2</v>
      </c>
      <c r="K78" t="n">
        <v>60.56</v>
      </c>
      <c r="L78" t="n">
        <v>20</v>
      </c>
      <c r="M78" t="n">
        <v>9</v>
      </c>
      <c r="N78" t="n">
        <v>92.65000000000001</v>
      </c>
      <c r="O78" t="n">
        <v>38862.4</v>
      </c>
      <c r="P78" t="n">
        <v>261.23</v>
      </c>
      <c r="Q78" t="n">
        <v>467.08</v>
      </c>
      <c r="R78" t="n">
        <v>59.31</v>
      </c>
      <c r="S78" t="n">
        <v>39.61</v>
      </c>
      <c r="T78" t="n">
        <v>4889.18</v>
      </c>
      <c r="U78" t="n">
        <v>0.67</v>
      </c>
      <c r="V78" t="n">
        <v>0.75</v>
      </c>
      <c r="W78" t="n">
        <v>2.62</v>
      </c>
      <c r="X78" t="n">
        <v>0.28</v>
      </c>
      <c r="Y78" t="n">
        <v>1</v>
      </c>
      <c r="Z78" t="n">
        <v>10</v>
      </c>
      <c r="AA78" t="n">
        <v>195.5670444525677</v>
      </c>
      <c r="AB78" t="n">
        <v>267.5834580289612</v>
      </c>
      <c r="AC78" t="n">
        <v>242.0456683504974</v>
      </c>
      <c r="AD78" t="n">
        <v>195567.0444525677</v>
      </c>
      <c r="AE78" t="n">
        <v>267583.4580289611</v>
      </c>
      <c r="AF78" t="n">
        <v>3.781664627264491e-06</v>
      </c>
      <c r="AG78" t="n">
        <v>8</v>
      </c>
      <c r="AH78" t="n">
        <v>242045.6683504974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5.2371</v>
      </c>
      <c r="E79" t="n">
        <v>19.09</v>
      </c>
      <c r="F79" t="n">
        <v>15.62</v>
      </c>
      <c r="G79" t="n">
        <v>85.19</v>
      </c>
      <c r="H79" t="n">
        <v>1.15</v>
      </c>
      <c r="I79" t="n">
        <v>11</v>
      </c>
      <c r="J79" t="n">
        <v>313.75</v>
      </c>
      <c r="K79" t="n">
        <v>60.56</v>
      </c>
      <c r="L79" t="n">
        <v>20.25</v>
      </c>
      <c r="M79" t="n">
        <v>9</v>
      </c>
      <c r="N79" t="n">
        <v>92.95</v>
      </c>
      <c r="O79" t="n">
        <v>38930.39</v>
      </c>
      <c r="P79" t="n">
        <v>260.74</v>
      </c>
      <c r="Q79" t="n">
        <v>467.07</v>
      </c>
      <c r="R79" t="n">
        <v>59.23</v>
      </c>
      <c r="S79" t="n">
        <v>39.61</v>
      </c>
      <c r="T79" t="n">
        <v>4848.53</v>
      </c>
      <c r="U79" t="n">
        <v>0.67</v>
      </c>
      <c r="V79" t="n">
        <v>0.75</v>
      </c>
      <c r="W79" t="n">
        <v>2.63</v>
      </c>
      <c r="X79" t="n">
        <v>0.29</v>
      </c>
      <c r="Y79" t="n">
        <v>1</v>
      </c>
      <c r="Z79" t="n">
        <v>10</v>
      </c>
      <c r="AA79" t="n">
        <v>195.3482693257384</v>
      </c>
      <c r="AB79" t="n">
        <v>267.284120248756</v>
      </c>
      <c r="AC79" t="n">
        <v>241.7748989479118</v>
      </c>
      <c r="AD79" t="n">
        <v>195348.2693257384</v>
      </c>
      <c r="AE79" t="n">
        <v>267284.120248756</v>
      </c>
      <c r="AF79" t="n">
        <v>3.781448012266938e-06</v>
      </c>
      <c r="AG79" t="n">
        <v>8</v>
      </c>
      <c r="AH79" t="n">
        <v>241774.8989479118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5.2337</v>
      </c>
      <c r="E80" t="n">
        <v>19.11</v>
      </c>
      <c r="F80" t="n">
        <v>15.63</v>
      </c>
      <c r="G80" t="n">
        <v>85.26000000000001</v>
      </c>
      <c r="H80" t="n">
        <v>1.16</v>
      </c>
      <c r="I80" t="n">
        <v>11</v>
      </c>
      <c r="J80" t="n">
        <v>314.3</v>
      </c>
      <c r="K80" t="n">
        <v>60.56</v>
      </c>
      <c r="L80" t="n">
        <v>20.5</v>
      </c>
      <c r="M80" t="n">
        <v>9</v>
      </c>
      <c r="N80" t="n">
        <v>93.25</v>
      </c>
      <c r="O80" t="n">
        <v>38998.53</v>
      </c>
      <c r="P80" t="n">
        <v>260.55</v>
      </c>
      <c r="Q80" t="n">
        <v>467.09</v>
      </c>
      <c r="R80" t="n">
        <v>59.59</v>
      </c>
      <c r="S80" t="n">
        <v>39.61</v>
      </c>
      <c r="T80" t="n">
        <v>5032.61</v>
      </c>
      <c r="U80" t="n">
        <v>0.66</v>
      </c>
      <c r="V80" t="n">
        <v>0.75</v>
      </c>
      <c r="W80" t="n">
        <v>2.63</v>
      </c>
      <c r="X80" t="n">
        <v>0.3</v>
      </c>
      <c r="Y80" t="n">
        <v>1</v>
      </c>
      <c r="Z80" t="n">
        <v>10</v>
      </c>
      <c r="AA80" t="n">
        <v>195.352453022137</v>
      </c>
      <c r="AB80" t="n">
        <v>267.2898445667403</v>
      </c>
      <c r="AC80" t="n">
        <v>241.7800769450218</v>
      </c>
      <c r="AD80" t="n">
        <v>195352.453022137</v>
      </c>
      <c r="AE80" t="n">
        <v>267289.8445667403</v>
      </c>
      <c r="AF80" t="n">
        <v>3.778993042294681e-06</v>
      </c>
      <c r="AG80" t="n">
        <v>8</v>
      </c>
      <c r="AH80" t="n">
        <v>241780.0769450217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5.2609</v>
      </c>
      <c r="E81" t="n">
        <v>19.01</v>
      </c>
      <c r="F81" t="n">
        <v>15.59</v>
      </c>
      <c r="G81" t="n">
        <v>93.51000000000001</v>
      </c>
      <c r="H81" t="n">
        <v>1.17</v>
      </c>
      <c r="I81" t="n">
        <v>10</v>
      </c>
      <c r="J81" t="n">
        <v>314.86</v>
      </c>
      <c r="K81" t="n">
        <v>60.56</v>
      </c>
      <c r="L81" t="n">
        <v>20.75</v>
      </c>
      <c r="M81" t="n">
        <v>8</v>
      </c>
      <c r="N81" t="n">
        <v>93.55</v>
      </c>
      <c r="O81" t="n">
        <v>39066.8</v>
      </c>
      <c r="P81" t="n">
        <v>259.52</v>
      </c>
      <c r="Q81" t="n">
        <v>467.07</v>
      </c>
      <c r="R81" t="n">
        <v>58.31</v>
      </c>
      <c r="S81" t="n">
        <v>39.61</v>
      </c>
      <c r="T81" t="n">
        <v>4393.66</v>
      </c>
      <c r="U81" t="n">
        <v>0.68</v>
      </c>
      <c r="V81" t="n">
        <v>0.75</v>
      </c>
      <c r="W81" t="n">
        <v>2.62</v>
      </c>
      <c r="X81" t="n">
        <v>0.25</v>
      </c>
      <c r="Y81" t="n">
        <v>1</v>
      </c>
      <c r="Z81" t="n">
        <v>10</v>
      </c>
      <c r="AA81" t="n">
        <v>194.1739848856252</v>
      </c>
      <c r="AB81" t="n">
        <v>265.6774124720206</v>
      </c>
      <c r="AC81" t="n">
        <v>240.3215331063591</v>
      </c>
      <c r="AD81" t="n">
        <v>194173.9848856252</v>
      </c>
      <c r="AE81" t="n">
        <v>265677.4124720207</v>
      </c>
      <c r="AF81" t="n">
        <v>3.798632802072738e-06</v>
      </c>
      <c r="AG81" t="n">
        <v>8</v>
      </c>
      <c r="AH81" t="n">
        <v>240321.533106359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5.2594</v>
      </c>
      <c r="E82" t="n">
        <v>19.01</v>
      </c>
      <c r="F82" t="n">
        <v>15.59</v>
      </c>
      <c r="G82" t="n">
        <v>93.54000000000001</v>
      </c>
      <c r="H82" t="n">
        <v>1.19</v>
      </c>
      <c r="I82" t="n">
        <v>10</v>
      </c>
      <c r="J82" t="n">
        <v>315.41</v>
      </c>
      <c r="K82" t="n">
        <v>60.56</v>
      </c>
      <c r="L82" t="n">
        <v>21</v>
      </c>
      <c r="M82" t="n">
        <v>8</v>
      </c>
      <c r="N82" t="n">
        <v>93.86</v>
      </c>
      <c r="O82" t="n">
        <v>39135.2</v>
      </c>
      <c r="P82" t="n">
        <v>259.83</v>
      </c>
      <c r="Q82" t="n">
        <v>467.08</v>
      </c>
      <c r="R82" t="n">
        <v>58.43</v>
      </c>
      <c r="S82" t="n">
        <v>39.61</v>
      </c>
      <c r="T82" t="n">
        <v>4457.7</v>
      </c>
      <c r="U82" t="n">
        <v>0.68</v>
      </c>
      <c r="V82" t="n">
        <v>0.75</v>
      </c>
      <c r="W82" t="n">
        <v>2.62</v>
      </c>
      <c r="X82" t="n">
        <v>0.26</v>
      </c>
      <c r="Y82" t="n">
        <v>1</v>
      </c>
      <c r="Z82" t="n">
        <v>10</v>
      </c>
      <c r="AA82" t="n">
        <v>194.3535953930081</v>
      </c>
      <c r="AB82" t="n">
        <v>265.9231634920782</v>
      </c>
      <c r="AC82" t="n">
        <v>240.5438299939761</v>
      </c>
      <c r="AD82" t="n">
        <v>194353.5953930081</v>
      </c>
      <c r="AE82" t="n">
        <v>265923.1634920783</v>
      </c>
      <c r="AF82" t="n">
        <v>3.797549727084977e-06</v>
      </c>
      <c r="AG82" t="n">
        <v>8</v>
      </c>
      <c r="AH82" t="n">
        <v>240543.8299939761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5.2607</v>
      </c>
      <c r="E83" t="n">
        <v>19.01</v>
      </c>
      <c r="F83" t="n">
        <v>15.59</v>
      </c>
      <c r="G83" t="n">
        <v>93.51000000000001</v>
      </c>
      <c r="H83" t="n">
        <v>1.2</v>
      </c>
      <c r="I83" t="n">
        <v>10</v>
      </c>
      <c r="J83" t="n">
        <v>315.97</v>
      </c>
      <c r="K83" t="n">
        <v>60.56</v>
      </c>
      <c r="L83" t="n">
        <v>21.25</v>
      </c>
      <c r="M83" t="n">
        <v>8</v>
      </c>
      <c r="N83" t="n">
        <v>94.16</v>
      </c>
      <c r="O83" t="n">
        <v>39203.74</v>
      </c>
      <c r="P83" t="n">
        <v>260.12</v>
      </c>
      <c r="Q83" t="n">
        <v>467.07</v>
      </c>
      <c r="R83" t="n">
        <v>58.29</v>
      </c>
      <c r="S83" t="n">
        <v>39.61</v>
      </c>
      <c r="T83" t="n">
        <v>4387.31</v>
      </c>
      <c r="U83" t="n">
        <v>0.68</v>
      </c>
      <c r="V83" t="n">
        <v>0.75</v>
      </c>
      <c r="W83" t="n">
        <v>2.62</v>
      </c>
      <c r="X83" t="n">
        <v>0.25</v>
      </c>
      <c r="Y83" t="n">
        <v>1</v>
      </c>
      <c r="Z83" t="n">
        <v>10</v>
      </c>
      <c r="AA83" t="n">
        <v>194.4547784347304</v>
      </c>
      <c r="AB83" t="n">
        <v>266.0616065936434</v>
      </c>
      <c r="AC83" t="n">
        <v>240.669060280234</v>
      </c>
      <c r="AD83" t="n">
        <v>194454.7784347304</v>
      </c>
      <c r="AE83" t="n">
        <v>266061.6065936434</v>
      </c>
      <c r="AF83" t="n">
        <v>3.798488392074369e-06</v>
      </c>
      <c r="AG83" t="n">
        <v>8</v>
      </c>
      <c r="AH83" t="n">
        <v>240669.060280234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5.2589</v>
      </c>
      <c r="E84" t="n">
        <v>19.02</v>
      </c>
      <c r="F84" t="n">
        <v>15.59</v>
      </c>
      <c r="G84" t="n">
        <v>93.55</v>
      </c>
      <c r="H84" t="n">
        <v>1.21</v>
      </c>
      <c r="I84" t="n">
        <v>10</v>
      </c>
      <c r="J84" t="n">
        <v>316.53</v>
      </c>
      <c r="K84" t="n">
        <v>60.56</v>
      </c>
      <c r="L84" t="n">
        <v>21.5</v>
      </c>
      <c r="M84" t="n">
        <v>8</v>
      </c>
      <c r="N84" t="n">
        <v>94.47</v>
      </c>
      <c r="O84" t="n">
        <v>39272.42</v>
      </c>
      <c r="P84" t="n">
        <v>260.03</v>
      </c>
      <c r="Q84" t="n">
        <v>467.07</v>
      </c>
      <c r="R84" t="n">
        <v>58.47</v>
      </c>
      <c r="S84" t="n">
        <v>39.61</v>
      </c>
      <c r="T84" t="n">
        <v>4474.72</v>
      </c>
      <c r="U84" t="n">
        <v>0.68</v>
      </c>
      <c r="V84" t="n">
        <v>0.75</v>
      </c>
      <c r="W84" t="n">
        <v>2.62</v>
      </c>
      <c r="X84" t="n">
        <v>0.26</v>
      </c>
      <c r="Y84" t="n">
        <v>1</v>
      </c>
      <c r="Z84" t="n">
        <v>10</v>
      </c>
      <c r="AA84" t="n">
        <v>194.4579468043531</v>
      </c>
      <c r="AB84" t="n">
        <v>266.0659416967397</v>
      </c>
      <c r="AC84" t="n">
        <v>240.6729816471752</v>
      </c>
      <c r="AD84" t="n">
        <v>194457.9468043531</v>
      </c>
      <c r="AE84" t="n">
        <v>266065.9416967398</v>
      </c>
      <c r="AF84" t="n">
        <v>3.797188702089057e-06</v>
      </c>
      <c r="AG84" t="n">
        <v>8</v>
      </c>
      <c r="AH84" t="n">
        <v>240672.9816471752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5.2574</v>
      </c>
      <c r="E85" t="n">
        <v>19.02</v>
      </c>
      <c r="F85" t="n">
        <v>15.6</v>
      </c>
      <c r="G85" t="n">
        <v>93.59</v>
      </c>
      <c r="H85" t="n">
        <v>1.22</v>
      </c>
      <c r="I85" t="n">
        <v>10</v>
      </c>
      <c r="J85" t="n">
        <v>317.08</v>
      </c>
      <c r="K85" t="n">
        <v>60.56</v>
      </c>
      <c r="L85" t="n">
        <v>21.75</v>
      </c>
      <c r="M85" t="n">
        <v>8</v>
      </c>
      <c r="N85" t="n">
        <v>94.78</v>
      </c>
      <c r="O85" t="n">
        <v>39341.24</v>
      </c>
      <c r="P85" t="n">
        <v>260.27</v>
      </c>
      <c r="Q85" t="n">
        <v>467.07</v>
      </c>
      <c r="R85" t="n">
        <v>58.6</v>
      </c>
      <c r="S85" t="n">
        <v>39.61</v>
      </c>
      <c r="T85" t="n">
        <v>4542.31</v>
      </c>
      <c r="U85" t="n">
        <v>0.68</v>
      </c>
      <c r="V85" t="n">
        <v>0.75</v>
      </c>
      <c r="W85" t="n">
        <v>2.62</v>
      </c>
      <c r="X85" t="n">
        <v>0.26</v>
      </c>
      <c r="Y85" t="n">
        <v>1</v>
      </c>
      <c r="Z85" t="n">
        <v>10</v>
      </c>
      <c r="AA85" t="n">
        <v>194.6123049369627</v>
      </c>
      <c r="AB85" t="n">
        <v>266.2771413035763</v>
      </c>
      <c r="AC85" t="n">
        <v>240.8640246599558</v>
      </c>
      <c r="AD85" t="n">
        <v>194612.3049369627</v>
      </c>
      <c r="AE85" t="n">
        <v>266277.1413035763</v>
      </c>
      <c r="AF85" t="n">
        <v>3.796105627101296e-06</v>
      </c>
      <c r="AG85" t="n">
        <v>8</v>
      </c>
      <c r="AH85" t="n">
        <v>240864.0246599558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5.2599</v>
      </c>
      <c r="E86" t="n">
        <v>19.01</v>
      </c>
      <c r="F86" t="n">
        <v>15.59</v>
      </c>
      <c r="G86" t="n">
        <v>93.53</v>
      </c>
      <c r="H86" t="n">
        <v>1.23</v>
      </c>
      <c r="I86" t="n">
        <v>10</v>
      </c>
      <c r="J86" t="n">
        <v>317.64</v>
      </c>
      <c r="K86" t="n">
        <v>60.56</v>
      </c>
      <c r="L86" t="n">
        <v>22</v>
      </c>
      <c r="M86" t="n">
        <v>8</v>
      </c>
      <c r="N86" t="n">
        <v>95.09</v>
      </c>
      <c r="O86" t="n">
        <v>39410.2</v>
      </c>
      <c r="P86" t="n">
        <v>259.69</v>
      </c>
      <c r="Q86" t="n">
        <v>467.09</v>
      </c>
      <c r="R86" t="n">
        <v>58.39</v>
      </c>
      <c r="S86" t="n">
        <v>39.61</v>
      </c>
      <c r="T86" t="n">
        <v>4435.4</v>
      </c>
      <c r="U86" t="n">
        <v>0.68</v>
      </c>
      <c r="V86" t="n">
        <v>0.75</v>
      </c>
      <c r="W86" t="n">
        <v>2.62</v>
      </c>
      <c r="X86" t="n">
        <v>0.25</v>
      </c>
      <c r="Y86" t="n">
        <v>1</v>
      </c>
      <c r="Z86" t="n">
        <v>10</v>
      </c>
      <c r="AA86" t="n">
        <v>194.2768534887888</v>
      </c>
      <c r="AB86" t="n">
        <v>265.8181618331117</v>
      </c>
      <c r="AC86" t="n">
        <v>240.4488495459705</v>
      </c>
      <c r="AD86" t="n">
        <v>194276.8534887889</v>
      </c>
      <c r="AE86" t="n">
        <v>265818.1618331117</v>
      </c>
      <c r="AF86" t="n">
        <v>3.797910752080898e-06</v>
      </c>
      <c r="AG86" t="n">
        <v>8</v>
      </c>
      <c r="AH86" t="n">
        <v>240448.8495459705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5.26</v>
      </c>
      <c r="E87" t="n">
        <v>19.01</v>
      </c>
      <c r="F87" t="n">
        <v>15.59</v>
      </c>
      <c r="G87" t="n">
        <v>93.53</v>
      </c>
      <c r="H87" t="n">
        <v>1.25</v>
      </c>
      <c r="I87" t="n">
        <v>10</v>
      </c>
      <c r="J87" t="n">
        <v>318.2</v>
      </c>
      <c r="K87" t="n">
        <v>60.56</v>
      </c>
      <c r="L87" t="n">
        <v>22.25</v>
      </c>
      <c r="M87" t="n">
        <v>8</v>
      </c>
      <c r="N87" t="n">
        <v>95.40000000000001</v>
      </c>
      <c r="O87" t="n">
        <v>39479.3</v>
      </c>
      <c r="P87" t="n">
        <v>259.33</v>
      </c>
      <c r="Q87" t="n">
        <v>467.07</v>
      </c>
      <c r="R87" t="n">
        <v>58.29</v>
      </c>
      <c r="S87" t="n">
        <v>39.61</v>
      </c>
      <c r="T87" t="n">
        <v>4384.98</v>
      </c>
      <c r="U87" t="n">
        <v>0.68</v>
      </c>
      <c r="V87" t="n">
        <v>0.75</v>
      </c>
      <c r="W87" t="n">
        <v>2.62</v>
      </c>
      <c r="X87" t="n">
        <v>0.25</v>
      </c>
      <c r="Y87" t="n">
        <v>1</v>
      </c>
      <c r="Z87" t="n">
        <v>10</v>
      </c>
      <c r="AA87" t="n">
        <v>194.1088469310192</v>
      </c>
      <c r="AB87" t="n">
        <v>265.5882878488452</v>
      </c>
      <c r="AC87" t="n">
        <v>240.2409144121322</v>
      </c>
      <c r="AD87" t="n">
        <v>194108.8469310192</v>
      </c>
      <c r="AE87" t="n">
        <v>265588.2878488452</v>
      </c>
      <c r="AF87" t="n">
        <v>3.797982957080081e-06</v>
      </c>
      <c r="AG87" t="n">
        <v>8</v>
      </c>
      <c r="AH87" t="n">
        <v>240240.9144121321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5.2607</v>
      </c>
      <c r="E88" t="n">
        <v>19.01</v>
      </c>
      <c r="F88" t="n">
        <v>15.59</v>
      </c>
      <c r="G88" t="n">
        <v>93.51000000000001</v>
      </c>
      <c r="H88" t="n">
        <v>1.26</v>
      </c>
      <c r="I88" t="n">
        <v>10</v>
      </c>
      <c r="J88" t="n">
        <v>318.76</v>
      </c>
      <c r="K88" t="n">
        <v>60.56</v>
      </c>
      <c r="L88" t="n">
        <v>22.5</v>
      </c>
      <c r="M88" t="n">
        <v>8</v>
      </c>
      <c r="N88" t="n">
        <v>95.70999999999999</v>
      </c>
      <c r="O88" t="n">
        <v>39548.54</v>
      </c>
      <c r="P88" t="n">
        <v>258.97</v>
      </c>
      <c r="Q88" t="n">
        <v>467.1</v>
      </c>
      <c r="R88" t="n">
        <v>58.19</v>
      </c>
      <c r="S88" t="n">
        <v>39.61</v>
      </c>
      <c r="T88" t="n">
        <v>4337.31</v>
      </c>
      <c r="U88" t="n">
        <v>0.68</v>
      </c>
      <c r="V88" t="n">
        <v>0.75</v>
      </c>
      <c r="W88" t="n">
        <v>2.62</v>
      </c>
      <c r="X88" t="n">
        <v>0.25</v>
      </c>
      <c r="Y88" t="n">
        <v>1</v>
      </c>
      <c r="Z88" t="n">
        <v>10</v>
      </c>
      <c r="AA88" t="n">
        <v>193.9260568787057</v>
      </c>
      <c r="AB88" t="n">
        <v>265.338186435142</v>
      </c>
      <c r="AC88" t="n">
        <v>240.0146823263332</v>
      </c>
      <c r="AD88" t="n">
        <v>193926.0568787057</v>
      </c>
      <c r="AE88" t="n">
        <v>265338.186435142</v>
      </c>
      <c r="AF88" t="n">
        <v>3.798488392074369e-06</v>
      </c>
      <c r="AG88" t="n">
        <v>8</v>
      </c>
      <c r="AH88" t="n">
        <v>240014.6823263332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5.2623</v>
      </c>
      <c r="E89" t="n">
        <v>19</v>
      </c>
      <c r="F89" t="n">
        <v>15.58</v>
      </c>
      <c r="G89" t="n">
        <v>93.48</v>
      </c>
      <c r="H89" t="n">
        <v>1.27</v>
      </c>
      <c r="I89" t="n">
        <v>10</v>
      </c>
      <c r="J89" t="n">
        <v>319.33</v>
      </c>
      <c r="K89" t="n">
        <v>60.56</v>
      </c>
      <c r="L89" t="n">
        <v>22.75</v>
      </c>
      <c r="M89" t="n">
        <v>8</v>
      </c>
      <c r="N89" t="n">
        <v>96.02</v>
      </c>
      <c r="O89" t="n">
        <v>39617.93</v>
      </c>
      <c r="P89" t="n">
        <v>258.09</v>
      </c>
      <c r="Q89" t="n">
        <v>467.07</v>
      </c>
      <c r="R89" t="n">
        <v>58</v>
      </c>
      <c r="S89" t="n">
        <v>39.61</v>
      </c>
      <c r="T89" t="n">
        <v>4243.2</v>
      </c>
      <c r="U89" t="n">
        <v>0.68</v>
      </c>
      <c r="V89" t="n">
        <v>0.75</v>
      </c>
      <c r="W89" t="n">
        <v>2.62</v>
      </c>
      <c r="X89" t="n">
        <v>0.25</v>
      </c>
      <c r="Y89" t="n">
        <v>1</v>
      </c>
      <c r="Z89" t="n">
        <v>10</v>
      </c>
      <c r="AA89" t="n">
        <v>193.4753745656002</v>
      </c>
      <c r="AB89" t="n">
        <v>264.7215430116509</v>
      </c>
      <c r="AC89" t="n">
        <v>239.4568904857154</v>
      </c>
      <c r="AD89" t="n">
        <v>193475.3745656002</v>
      </c>
      <c r="AE89" t="n">
        <v>264721.5430116509</v>
      </c>
      <c r="AF89" t="n">
        <v>3.799643672061314e-06</v>
      </c>
      <c r="AG89" t="n">
        <v>8</v>
      </c>
      <c r="AH89" t="n">
        <v>239456.8904857154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5.2822</v>
      </c>
      <c r="E90" t="n">
        <v>18.93</v>
      </c>
      <c r="F90" t="n">
        <v>15.56</v>
      </c>
      <c r="G90" t="n">
        <v>103.74</v>
      </c>
      <c r="H90" t="n">
        <v>1.28</v>
      </c>
      <c r="I90" t="n">
        <v>9</v>
      </c>
      <c r="J90" t="n">
        <v>319.89</v>
      </c>
      <c r="K90" t="n">
        <v>60.56</v>
      </c>
      <c r="L90" t="n">
        <v>23</v>
      </c>
      <c r="M90" t="n">
        <v>7</v>
      </c>
      <c r="N90" t="n">
        <v>96.34</v>
      </c>
      <c r="O90" t="n">
        <v>39687.46</v>
      </c>
      <c r="P90" t="n">
        <v>257.16</v>
      </c>
      <c r="Q90" t="n">
        <v>467.07</v>
      </c>
      <c r="R90" t="n">
        <v>57.34</v>
      </c>
      <c r="S90" t="n">
        <v>39.61</v>
      </c>
      <c r="T90" t="n">
        <v>3913.96</v>
      </c>
      <c r="U90" t="n">
        <v>0.6899999999999999</v>
      </c>
      <c r="V90" t="n">
        <v>0.75</v>
      </c>
      <c r="W90" t="n">
        <v>2.62</v>
      </c>
      <c r="X90" t="n">
        <v>0.23</v>
      </c>
      <c r="Y90" t="n">
        <v>1</v>
      </c>
      <c r="Z90" t="n">
        <v>10</v>
      </c>
      <c r="AA90" t="n">
        <v>192.549219988193</v>
      </c>
      <c r="AB90" t="n">
        <v>263.4543374597867</v>
      </c>
      <c r="AC90" t="n">
        <v>238.3106252531866</v>
      </c>
      <c r="AD90" t="n">
        <v>192549.219988193</v>
      </c>
      <c r="AE90" t="n">
        <v>263454.3374597867</v>
      </c>
      <c r="AF90" t="n">
        <v>3.814012466898936e-06</v>
      </c>
      <c r="AG90" t="n">
        <v>8</v>
      </c>
      <c r="AH90" t="n">
        <v>238310.6252531866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5.2855</v>
      </c>
      <c r="E91" t="n">
        <v>18.92</v>
      </c>
      <c r="F91" t="n">
        <v>15.55</v>
      </c>
      <c r="G91" t="n">
        <v>103.66</v>
      </c>
      <c r="H91" t="n">
        <v>1.29</v>
      </c>
      <c r="I91" t="n">
        <v>9</v>
      </c>
      <c r="J91" t="n">
        <v>320.46</v>
      </c>
      <c r="K91" t="n">
        <v>60.56</v>
      </c>
      <c r="L91" t="n">
        <v>23.25</v>
      </c>
      <c r="M91" t="n">
        <v>7</v>
      </c>
      <c r="N91" t="n">
        <v>96.65000000000001</v>
      </c>
      <c r="O91" t="n">
        <v>39757.13</v>
      </c>
      <c r="P91" t="n">
        <v>257.29</v>
      </c>
      <c r="Q91" t="n">
        <v>467.07</v>
      </c>
      <c r="R91" t="n">
        <v>56.97</v>
      </c>
      <c r="S91" t="n">
        <v>39.61</v>
      </c>
      <c r="T91" t="n">
        <v>3730.59</v>
      </c>
      <c r="U91" t="n">
        <v>0.7</v>
      </c>
      <c r="V91" t="n">
        <v>0.75</v>
      </c>
      <c r="W91" t="n">
        <v>2.62</v>
      </c>
      <c r="X91" t="n">
        <v>0.22</v>
      </c>
      <c r="Y91" t="n">
        <v>1</v>
      </c>
      <c r="Z91" t="n">
        <v>10</v>
      </c>
      <c r="AA91" t="n">
        <v>192.5218488824493</v>
      </c>
      <c r="AB91" t="n">
        <v>263.4168871053803</v>
      </c>
      <c r="AC91" t="n">
        <v>238.2767491080428</v>
      </c>
      <c r="AD91" t="n">
        <v>192521.8488824493</v>
      </c>
      <c r="AE91" t="n">
        <v>263416.8871053803</v>
      </c>
      <c r="AF91" t="n">
        <v>3.816395231872009e-06</v>
      </c>
      <c r="AG91" t="n">
        <v>8</v>
      </c>
      <c r="AH91" t="n">
        <v>238276.7491080428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5.2814</v>
      </c>
      <c r="E92" t="n">
        <v>18.93</v>
      </c>
      <c r="F92" t="n">
        <v>15.56</v>
      </c>
      <c r="G92" t="n">
        <v>103.76</v>
      </c>
      <c r="H92" t="n">
        <v>1.3</v>
      </c>
      <c r="I92" t="n">
        <v>9</v>
      </c>
      <c r="J92" t="n">
        <v>321.02</v>
      </c>
      <c r="K92" t="n">
        <v>60.56</v>
      </c>
      <c r="L92" t="n">
        <v>23.5</v>
      </c>
      <c r="M92" t="n">
        <v>7</v>
      </c>
      <c r="N92" t="n">
        <v>96.97</v>
      </c>
      <c r="O92" t="n">
        <v>39826.95</v>
      </c>
      <c r="P92" t="n">
        <v>257.84</v>
      </c>
      <c r="Q92" t="n">
        <v>467.08</v>
      </c>
      <c r="R92" t="n">
        <v>57.38</v>
      </c>
      <c r="S92" t="n">
        <v>39.61</v>
      </c>
      <c r="T92" t="n">
        <v>3935.9</v>
      </c>
      <c r="U92" t="n">
        <v>0.6899999999999999</v>
      </c>
      <c r="V92" t="n">
        <v>0.75</v>
      </c>
      <c r="W92" t="n">
        <v>2.63</v>
      </c>
      <c r="X92" t="n">
        <v>0.23</v>
      </c>
      <c r="Y92" t="n">
        <v>1</v>
      </c>
      <c r="Z92" t="n">
        <v>10</v>
      </c>
      <c r="AA92" t="n">
        <v>192.8800617516997</v>
      </c>
      <c r="AB92" t="n">
        <v>263.9070097563248</v>
      </c>
      <c r="AC92" t="n">
        <v>238.7200951410728</v>
      </c>
      <c r="AD92" t="n">
        <v>192880.0617516997</v>
      </c>
      <c r="AE92" t="n">
        <v>263907.0097563248</v>
      </c>
      <c r="AF92" t="n">
        <v>3.813434826905464e-06</v>
      </c>
      <c r="AG92" t="n">
        <v>8</v>
      </c>
      <c r="AH92" t="n">
        <v>238720.0951410728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5.2809</v>
      </c>
      <c r="E93" t="n">
        <v>18.94</v>
      </c>
      <c r="F93" t="n">
        <v>15.56</v>
      </c>
      <c r="G93" t="n">
        <v>103.77</v>
      </c>
      <c r="H93" t="n">
        <v>1.32</v>
      </c>
      <c r="I93" t="n">
        <v>9</v>
      </c>
      <c r="J93" t="n">
        <v>321.59</v>
      </c>
      <c r="K93" t="n">
        <v>60.56</v>
      </c>
      <c r="L93" t="n">
        <v>23.75</v>
      </c>
      <c r="M93" t="n">
        <v>7</v>
      </c>
      <c r="N93" t="n">
        <v>97.28</v>
      </c>
      <c r="O93" t="n">
        <v>39896.91</v>
      </c>
      <c r="P93" t="n">
        <v>258.04</v>
      </c>
      <c r="Q93" t="n">
        <v>467.07</v>
      </c>
      <c r="R93" t="n">
        <v>57.3</v>
      </c>
      <c r="S93" t="n">
        <v>39.61</v>
      </c>
      <c r="T93" t="n">
        <v>3894.58</v>
      </c>
      <c r="U93" t="n">
        <v>0.6899999999999999</v>
      </c>
      <c r="V93" t="n">
        <v>0.75</v>
      </c>
      <c r="W93" t="n">
        <v>2.63</v>
      </c>
      <c r="X93" t="n">
        <v>0.23</v>
      </c>
      <c r="Y93" t="n">
        <v>1</v>
      </c>
      <c r="Z93" t="n">
        <v>10</v>
      </c>
      <c r="AA93" t="n">
        <v>192.9838389242084</v>
      </c>
      <c r="AB93" t="n">
        <v>264.049002262077</v>
      </c>
      <c r="AC93" t="n">
        <v>238.8485360813637</v>
      </c>
      <c r="AD93" t="n">
        <v>192983.8389242084</v>
      </c>
      <c r="AE93" t="n">
        <v>264049.0022620769</v>
      </c>
      <c r="AF93" t="n">
        <v>3.813073801909544e-06</v>
      </c>
      <c r="AG93" t="n">
        <v>8</v>
      </c>
      <c r="AH93" t="n">
        <v>238848.5360813637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5.2836</v>
      </c>
      <c r="E94" t="n">
        <v>18.93</v>
      </c>
      <c r="F94" t="n">
        <v>15.56</v>
      </c>
      <c r="G94" t="n">
        <v>103.7</v>
      </c>
      <c r="H94" t="n">
        <v>1.33</v>
      </c>
      <c r="I94" t="n">
        <v>9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258.11</v>
      </c>
      <c r="Q94" t="n">
        <v>467.07</v>
      </c>
      <c r="R94" t="n">
        <v>57.19</v>
      </c>
      <c r="S94" t="n">
        <v>39.61</v>
      </c>
      <c r="T94" t="n">
        <v>3843.04</v>
      </c>
      <c r="U94" t="n">
        <v>0.6899999999999999</v>
      </c>
      <c r="V94" t="n">
        <v>0.75</v>
      </c>
      <c r="W94" t="n">
        <v>2.62</v>
      </c>
      <c r="X94" t="n">
        <v>0.22</v>
      </c>
      <c r="Y94" t="n">
        <v>1</v>
      </c>
      <c r="Z94" t="n">
        <v>10</v>
      </c>
      <c r="AA94" t="n">
        <v>192.9501055211852</v>
      </c>
      <c r="AB94" t="n">
        <v>264.0028467318479</v>
      </c>
      <c r="AC94" t="n">
        <v>238.80678557016</v>
      </c>
      <c r="AD94" t="n">
        <v>192950.1055211852</v>
      </c>
      <c r="AE94" t="n">
        <v>264002.8467318479</v>
      </c>
      <c r="AF94" t="n">
        <v>3.815023336887512e-06</v>
      </c>
      <c r="AG94" t="n">
        <v>8</v>
      </c>
      <c r="AH94" t="n">
        <v>238806.78557016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5.2835</v>
      </c>
      <c r="E95" t="n">
        <v>18.93</v>
      </c>
      <c r="F95" t="n">
        <v>15.56</v>
      </c>
      <c r="G95" t="n">
        <v>103.71</v>
      </c>
      <c r="H95" t="n">
        <v>1.34</v>
      </c>
      <c r="I95" t="n">
        <v>9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258.64</v>
      </c>
      <c r="Q95" t="n">
        <v>467.07</v>
      </c>
      <c r="R95" t="n">
        <v>57.26</v>
      </c>
      <c r="S95" t="n">
        <v>39.61</v>
      </c>
      <c r="T95" t="n">
        <v>3873.46</v>
      </c>
      <c r="U95" t="n">
        <v>0.6899999999999999</v>
      </c>
      <c r="V95" t="n">
        <v>0.75</v>
      </c>
      <c r="W95" t="n">
        <v>2.62</v>
      </c>
      <c r="X95" t="n">
        <v>0.22</v>
      </c>
      <c r="Y95" t="n">
        <v>1</v>
      </c>
      <c r="Z95" t="n">
        <v>10</v>
      </c>
      <c r="AA95" t="n">
        <v>193.1951612648982</v>
      </c>
      <c r="AB95" t="n">
        <v>264.3381428114923</v>
      </c>
      <c r="AC95" t="n">
        <v>239.1100814625543</v>
      </c>
      <c r="AD95" t="n">
        <v>193195.1612648982</v>
      </c>
      <c r="AE95" t="n">
        <v>264338.1428114923</v>
      </c>
      <c r="AF95" t="n">
        <v>3.814951131888329e-06</v>
      </c>
      <c r="AG95" t="n">
        <v>8</v>
      </c>
      <c r="AH95" t="n">
        <v>239110.0814625543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5.2808</v>
      </c>
      <c r="E96" t="n">
        <v>18.94</v>
      </c>
      <c r="F96" t="n">
        <v>15.57</v>
      </c>
      <c r="G96" t="n">
        <v>103.77</v>
      </c>
      <c r="H96" t="n">
        <v>1.35</v>
      </c>
      <c r="I96" t="n">
        <v>9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258.63</v>
      </c>
      <c r="Q96" t="n">
        <v>467.07</v>
      </c>
      <c r="R96" t="n">
        <v>57.48</v>
      </c>
      <c r="S96" t="n">
        <v>39.61</v>
      </c>
      <c r="T96" t="n">
        <v>3987.33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193.2632724700688</v>
      </c>
      <c r="AB96" t="n">
        <v>264.431335567261</v>
      </c>
      <c r="AC96" t="n">
        <v>239.1943800325093</v>
      </c>
      <c r="AD96" t="n">
        <v>193263.2724700688</v>
      </c>
      <c r="AE96" t="n">
        <v>264431.335567261</v>
      </c>
      <c r="AF96" t="n">
        <v>3.81300159691036e-06</v>
      </c>
      <c r="AG96" t="n">
        <v>8</v>
      </c>
      <c r="AH96" t="n">
        <v>239194.3800325092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5.2798</v>
      </c>
      <c r="E97" t="n">
        <v>18.94</v>
      </c>
      <c r="F97" t="n">
        <v>15.57</v>
      </c>
      <c r="G97" t="n">
        <v>103.79</v>
      </c>
      <c r="H97" t="n">
        <v>1.36</v>
      </c>
      <c r="I97" t="n">
        <v>9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258.57</v>
      </c>
      <c r="Q97" t="n">
        <v>467.07</v>
      </c>
      <c r="R97" t="n">
        <v>57.61</v>
      </c>
      <c r="S97" t="n">
        <v>39.61</v>
      </c>
      <c r="T97" t="n">
        <v>4052.33</v>
      </c>
      <c r="U97" t="n">
        <v>0.6899999999999999</v>
      </c>
      <c r="V97" t="n">
        <v>0.75</v>
      </c>
      <c r="W97" t="n">
        <v>2.62</v>
      </c>
      <c r="X97" t="n">
        <v>0.24</v>
      </c>
      <c r="Y97" t="n">
        <v>1</v>
      </c>
      <c r="Z97" t="n">
        <v>10</v>
      </c>
      <c r="AA97" t="n">
        <v>193.2602190883895</v>
      </c>
      <c r="AB97" t="n">
        <v>264.4271577957416</v>
      </c>
      <c r="AC97" t="n">
        <v>239.1906009816401</v>
      </c>
      <c r="AD97" t="n">
        <v>193260.2190883895</v>
      </c>
      <c r="AE97" t="n">
        <v>264427.1577957416</v>
      </c>
      <c r="AF97" t="n">
        <v>3.81227954691852e-06</v>
      </c>
      <c r="AG97" t="n">
        <v>8</v>
      </c>
      <c r="AH97" t="n">
        <v>239190.6009816401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5.2801</v>
      </c>
      <c r="E98" t="n">
        <v>18.94</v>
      </c>
      <c r="F98" t="n">
        <v>15.57</v>
      </c>
      <c r="G98" t="n">
        <v>103.79</v>
      </c>
      <c r="H98" t="n">
        <v>1.37</v>
      </c>
      <c r="I98" t="n">
        <v>9</v>
      </c>
      <c r="J98" t="n">
        <v>324.44</v>
      </c>
      <c r="K98" t="n">
        <v>60.56</v>
      </c>
      <c r="L98" t="n">
        <v>25</v>
      </c>
      <c r="M98" t="n">
        <v>7</v>
      </c>
      <c r="N98" t="n">
        <v>98.89</v>
      </c>
      <c r="O98" t="n">
        <v>40249.08</v>
      </c>
      <c r="P98" t="n">
        <v>258.07</v>
      </c>
      <c r="Q98" t="n">
        <v>467.07</v>
      </c>
      <c r="R98" t="n">
        <v>57.53</v>
      </c>
      <c r="S98" t="n">
        <v>39.61</v>
      </c>
      <c r="T98" t="n">
        <v>4012.89</v>
      </c>
      <c r="U98" t="n">
        <v>0.6899999999999999</v>
      </c>
      <c r="V98" t="n">
        <v>0.75</v>
      </c>
      <c r="W98" t="n">
        <v>2.62</v>
      </c>
      <c r="X98" t="n">
        <v>0.23</v>
      </c>
      <c r="Y98" t="n">
        <v>1</v>
      </c>
      <c r="Z98" t="n">
        <v>10</v>
      </c>
      <c r="AA98" t="n">
        <v>193.0238556662697</v>
      </c>
      <c r="AB98" t="n">
        <v>264.1037549339792</v>
      </c>
      <c r="AC98" t="n">
        <v>238.8980632351055</v>
      </c>
      <c r="AD98" t="n">
        <v>193023.8556662697</v>
      </c>
      <c r="AE98" t="n">
        <v>264103.7549339792</v>
      </c>
      <c r="AF98" t="n">
        <v>3.812496161916072e-06</v>
      </c>
      <c r="AG98" t="n">
        <v>8</v>
      </c>
      <c r="AH98" t="n">
        <v>238898.0632351055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5.2822</v>
      </c>
      <c r="E99" t="n">
        <v>18.93</v>
      </c>
      <c r="F99" t="n">
        <v>15.56</v>
      </c>
      <c r="G99" t="n">
        <v>103.74</v>
      </c>
      <c r="H99" t="n">
        <v>1.38</v>
      </c>
      <c r="I99" t="n">
        <v>9</v>
      </c>
      <c r="J99" t="n">
        <v>325.02</v>
      </c>
      <c r="K99" t="n">
        <v>60.56</v>
      </c>
      <c r="L99" t="n">
        <v>25.25</v>
      </c>
      <c r="M99" t="n">
        <v>7</v>
      </c>
      <c r="N99" t="n">
        <v>99.20999999999999</v>
      </c>
      <c r="O99" t="n">
        <v>40319.95</v>
      </c>
      <c r="P99" t="n">
        <v>257.82</v>
      </c>
      <c r="Q99" t="n">
        <v>467.07</v>
      </c>
      <c r="R99" t="n">
        <v>57.4</v>
      </c>
      <c r="S99" t="n">
        <v>39.61</v>
      </c>
      <c r="T99" t="n">
        <v>3947.12</v>
      </c>
      <c r="U99" t="n">
        <v>0.6899999999999999</v>
      </c>
      <c r="V99" t="n">
        <v>0.75</v>
      </c>
      <c r="W99" t="n">
        <v>2.62</v>
      </c>
      <c r="X99" t="n">
        <v>0.23</v>
      </c>
      <c r="Y99" t="n">
        <v>1</v>
      </c>
      <c r="Z99" t="n">
        <v>10</v>
      </c>
      <c r="AA99" t="n">
        <v>192.8514251008937</v>
      </c>
      <c r="AB99" t="n">
        <v>263.8678278273322</v>
      </c>
      <c r="AC99" t="n">
        <v>238.6846526803911</v>
      </c>
      <c r="AD99" t="n">
        <v>192851.4251008937</v>
      </c>
      <c r="AE99" t="n">
        <v>263867.8278273323</v>
      </c>
      <c r="AF99" t="n">
        <v>3.814012466898936e-06</v>
      </c>
      <c r="AG99" t="n">
        <v>8</v>
      </c>
      <c r="AH99" t="n">
        <v>238684.6526803911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5.2786</v>
      </c>
      <c r="E100" t="n">
        <v>18.94</v>
      </c>
      <c r="F100" t="n">
        <v>15.57</v>
      </c>
      <c r="G100" t="n">
        <v>103.82</v>
      </c>
      <c r="H100" t="n">
        <v>1.4</v>
      </c>
      <c r="I100" t="n">
        <v>9</v>
      </c>
      <c r="J100" t="n">
        <v>325.59</v>
      </c>
      <c r="K100" t="n">
        <v>60.56</v>
      </c>
      <c r="L100" t="n">
        <v>25.5</v>
      </c>
      <c r="M100" t="n">
        <v>7</v>
      </c>
      <c r="N100" t="n">
        <v>99.54000000000001</v>
      </c>
      <c r="O100" t="n">
        <v>40390.96</v>
      </c>
      <c r="P100" t="n">
        <v>257.75</v>
      </c>
      <c r="Q100" t="n">
        <v>467.07</v>
      </c>
      <c r="R100" t="n">
        <v>57.85</v>
      </c>
      <c r="S100" t="n">
        <v>39.61</v>
      </c>
      <c r="T100" t="n">
        <v>4172.49</v>
      </c>
      <c r="U100" t="n">
        <v>0.68</v>
      </c>
      <c r="V100" t="n">
        <v>0.75</v>
      </c>
      <c r="W100" t="n">
        <v>2.62</v>
      </c>
      <c r="X100" t="n">
        <v>0.24</v>
      </c>
      <c r="Y100" t="n">
        <v>1</v>
      </c>
      <c r="Z100" t="n">
        <v>10</v>
      </c>
      <c r="AA100" t="n">
        <v>192.9138207914833</v>
      </c>
      <c r="AB100" t="n">
        <v>263.9532003639005</v>
      </c>
      <c r="AC100" t="n">
        <v>238.7618773818903</v>
      </c>
      <c r="AD100" t="n">
        <v>192913.8207914833</v>
      </c>
      <c r="AE100" t="n">
        <v>263953.2003639005</v>
      </c>
      <c r="AF100" t="n">
        <v>3.811413086928312e-06</v>
      </c>
      <c r="AG100" t="n">
        <v>8</v>
      </c>
      <c r="AH100" t="n">
        <v>238761.8773818903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5.2791</v>
      </c>
      <c r="E101" t="n">
        <v>18.94</v>
      </c>
      <c r="F101" t="n">
        <v>15.57</v>
      </c>
      <c r="G101" t="n">
        <v>103.81</v>
      </c>
      <c r="H101" t="n">
        <v>1.41</v>
      </c>
      <c r="I101" t="n">
        <v>9</v>
      </c>
      <c r="J101" t="n">
        <v>326.17</v>
      </c>
      <c r="K101" t="n">
        <v>60.56</v>
      </c>
      <c r="L101" t="n">
        <v>25.75</v>
      </c>
      <c r="M101" t="n">
        <v>7</v>
      </c>
      <c r="N101" t="n">
        <v>99.87</v>
      </c>
      <c r="O101" t="n">
        <v>40462.13</v>
      </c>
      <c r="P101" t="n">
        <v>257.53</v>
      </c>
      <c r="Q101" t="n">
        <v>467.07</v>
      </c>
      <c r="R101" t="n">
        <v>57.71</v>
      </c>
      <c r="S101" t="n">
        <v>39.61</v>
      </c>
      <c r="T101" t="n">
        <v>4099.67</v>
      </c>
      <c r="U101" t="n">
        <v>0.6899999999999999</v>
      </c>
      <c r="V101" t="n">
        <v>0.75</v>
      </c>
      <c r="W101" t="n">
        <v>2.63</v>
      </c>
      <c r="X101" t="n">
        <v>0.24</v>
      </c>
      <c r="Y101" t="n">
        <v>1</v>
      </c>
      <c r="Z101" t="n">
        <v>10</v>
      </c>
      <c r="AA101" t="n">
        <v>192.8008419286353</v>
      </c>
      <c r="AB101" t="n">
        <v>263.7986176994763</v>
      </c>
      <c r="AC101" t="n">
        <v>238.6220478700007</v>
      </c>
      <c r="AD101" t="n">
        <v>192800.8419286353</v>
      </c>
      <c r="AE101" t="n">
        <v>263798.6176994763</v>
      </c>
      <c r="AF101" t="n">
        <v>3.811774111924231e-06</v>
      </c>
      <c r="AG101" t="n">
        <v>8</v>
      </c>
      <c r="AH101" t="n">
        <v>238622.0478700007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5.2798</v>
      </c>
      <c r="E102" t="n">
        <v>18.94</v>
      </c>
      <c r="F102" t="n">
        <v>15.57</v>
      </c>
      <c r="G102" t="n">
        <v>103.79</v>
      </c>
      <c r="H102" t="n">
        <v>1.42</v>
      </c>
      <c r="I102" t="n">
        <v>9</v>
      </c>
      <c r="J102" t="n">
        <v>326.75</v>
      </c>
      <c r="K102" t="n">
        <v>60.56</v>
      </c>
      <c r="L102" t="n">
        <v>26</v>
      </c>
      <c r="M102" t="n">
        <v>7</v>
      </c>
      <c r="N102" t="n">
        <v>100.2</v>
      </c>
      <c r="O102" t="n">
        <v>40533.46</v>
      </c>
      <c r="P102" t="n">
        <v>257.08</v>
      </c>
      <c r="Q102" t="n">
        <v>467.07</v>
      </c>
      <c r="R102" t="n">
        <v>57.62</v>
      </c>
      <c r="S102" t="n">
        <v>39.61</v>
      </c>
      <c r="T102" t="n">
        <v>4056.28</v>
      </c>
      <c r="U102" t="n">
        <v>0.6899999999999999</v>
      </c>
      <c r="V102" t="n">
        <v>0.75</v>
      </c>
      <c r="W102" t="n">
        <v>2.62</v>
      </c>
      <c r="X102" t="n">
        <v>0.24</v>
      </c>
      <c r="Y102" t="n">
        <v>1</v>
      </c>
      <c r="Z102" t="n">
        <v>10</v>
      </c>
      <c r="AA102" t="n">
        <v>192.5776580263317</v>
      </c>
      <c r="AB102" t="n">
        <v>263.4932476381658</v>
      </c>
      <c r="AC102" t="n">
        <v>238.3458218987519</v>
      </c>
      <c r="AD102" t="n">
        <v>192577.6580263317</v>
      </c>
      <c r="AE102" t="n">
        <v>263493.2476381658</v>
      </c>
      <c r="AF102" t="n">
        <v>3.81227954691852e-06</v>
      </c>
      <c r="AG102" t="n">
        <v>8</v>
      </c>
      <c r="AH102" t="n">
        <v>238345.8218987519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5.3079</v>
      </c>
      <c r="E103" t="n">
        <v>18.84</v>
      </c>
      <c r="F103" t="n">
        <v>15.52</v>
      </c>
      <c r="G103" t="n">
        <v>116.41</v>
      </c>
      <c r="H103" t="n">
        <v>1.43</v>
      </c>
      <c r="I103" t="n">
        <v>8</v>
      </c>
      <c r="J103" t="n">
        <v>327.33</v>
      </c>
      <c r="K103" t="n">
        <v>60.56</v>
      </c>
      <c r="L103" t="n">
        <v>26.25</v>
      </c>
      <c r="M103" t="n">
        <v>6</v>
      </c>
      <c r="N103" t="n">
        <v>100.52</v>
      </c>
      <c r="O103" t="n">
        <v>40604.94</v>
      </c>
      <c r="P103" t="n">
        <v>255.81</v>
      </c>
      <c r="Q103" t="n">
        <v>467.08</v>
      </c>
      <c r="R103" t="n">
        <v>55.96</v>
      </c>
      <c r="S103" t="n">
        <v>39.61</v>
      </c>
      <c r="T103" t="n">
        <v>3232.98</v>
      </c>
      <c r="U103" t="n">
        <v>0.71</v>
      </c>
      <c r="V103" t="n">
        <v>0.75</v>
      </c>
      <c r="W103" t="n">
        <v>2.62</v>
      </c>
      <c r="X103" t="n">
        <v>0.19</v>
      </c>
      <c r="Y103" t="n">
        <v>1</v>
      </c>
      <c r="Z103" t="n">
        <v>10</v>
      </c>
      <c r="AA103" t="n">
        <v>191.2859902505535</v>
      </c>
      <c r="AB103" t="n">
        <v>261.7259308029865</v>
      </c>
      <c r="AC103" t="n">
        <v>236.7471753018768</v>
      </c>
      <c r="AD103" t="n">
        <v>191285.9902505535</v>
      </c>
      <c r="AE103" t="n">
        <v>261725.9308029864</v>
      </c>
      <c r="AF103" t="n">
        <v>3.832569151689233e-06</v>
      </c>
      <c r="AG103" t="n">
        <v>8</v>
      </c>
      <c r="AH103" t="n">
        <v>236747.1753018768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5.3071</v>
      </c>
      <c r="E104" t="n">
        <v>18.84</v>
      </c>
      <c r="F104" t="n">
        <v>15.52</v>
      </c>
      <c r="G104" t="n">
        <v>116.43</v>
      </c>
      <c r="H104" t="n">
        <v>1.44</v>
      </c>
      <c r="I104" t="n">
        <v>8</v>
      </c>
      <c r="J104" t="n">
        <v>327.91</v>
      </c>
      <c r="K104" t="n">
        <v>60.56</v>
      </c>
      <c r="L104" t="n">
        <v>26.5</v>
      </c>
      <c r="M104" t="n">
        <v>6</v>
      </c>
      <c r="N104" t="n">
        <v>100.86</v>
      </c>
      <c r="O104" t="n">
        <v>40676.58</v>
      </c>
      <c r="P104" t="n">
        <v>255.86</v>
      </c>
      <c r="Q104" t="n">
        <v>467.07</v>
      </c>
      <c r="R104" t="n">
        <v>56.15</v>
      </c>
      <c r="S104" t="n">
        <v>39.61</v>
      </c>
      <c r="T104" t="n">
        <v>3327.16</v>
      </c>
      <c r="U104" t="n">
        <v>0.71</v>
      </c>
      <c r="V104" t="n">
        <v>0.75</v>
      </c>
      <c r="W104" t="n">
        <v>2.62</v>
      </c>
      <c r="X104" t="n">
        <v>0.19</v>
      </c>
      <c r="Y104" t="n">
        <v>1</v>
      </c>
      <c r="Z104" t="n">
        <v>10</v>
      </c>
      <c r="AA104" t="n">
        <v>191.3279243967437</v>
      </c>
      <c r="AB104" t="n">
        <v>261.7833069518078</v>
      </c>
      <c r="AC104" t="n">
        <v>236.7990755515826</v>
      </c>
      <c r="AD104" t="n">
        <v>191327.9243967437</v>
      </c>
      <c r="AE104" t="n">
        <v>261783.3069518078</v>
      </c>
      <c r="AF104" t="n">
        <v>3.831991511695761e-06</v>
      </c>
      <c r="AG104" t="n">
        <v>8</v>
      </c>
      <c r="AH104" t="n">
        <v>236799.0755515826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5.3059</v>
      </c>
      <c r="E105" t="n">
        <v>18.85</v>
      </c>
      <c r="F105" t="n">
        <v>15.53</v>
      </c>
      <c r="G105" t="n">
        <v>116.46</v>
      </c>
      <c r="H105" t="n">
        <v>1.45</v>
      </c>
      <c r="I105" t="n">
        <v>8</v>
      </c>
      <c r="J105" t="n">
        <v>328.49</v>
      </c>
      <c r="K105" t="n">
        <v>60.56</v>
      </c>
      <c r="L105" t="n">
        <v>26.75</v>
      </c>
      <c r="M105" t="n">
        <v>6</v>
      </c>
      <c r="N105" t="n">
        <v>101.19</v>
      </c>
      <c r="O105" t="n">
        <v>40748.37</v>
      </c>
      <c r="P105" t="n">
        <v>256.35</v>
      </c>
      <c r="Q105" t="n">
        <v>467.07</v>
      </c>
      <c r="R105" t="n">
        <v>56.39</v>
      </c>
      <c r="S105" t="n">
        <v>39.61</v>
      </c>
      <c r="T105" t="n">
        <v>3446.93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191.5867628190716</v>
      </c>
      <c r="AB105" t="n">
        <v>262.1374611003819</v>
      </c>
      <c r="AC105" t="n">
        <v>237.1194297252753</v>
      </c>
      <c r="AD105" t="n">
        <v>191586.7628190716</v>
      </c>
      <c r="AE105" t="n">
        <v>262137.4611003819</v>
      </c>
      <c r="AF105" t="n">
        <v>3.831125051705552e-06</v>
      </c>
      <c r="AG105" t="n">
        <v>8</v>
      </c>
      <c r="AH105" t="n">
        <v>237119.4297252753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5.3064</v>
      </c>
      <c r="E106" t="n">
        <v>18.84</v>
      </c>
      <c r="F106" t="n">
        <v>15.53</v>
      </c>
      <c r="G106" t="n">
        <v>116.45</v>
      </c>
      <c r="H106" t="n">
        <v>1.46</v>
      </c>
      <c r="I106" t="n">
        <v>8</v>
      </c>
      <c r="J106" t="n">
        <v>329.08</v>
      </c>
      <c r="K106" t="n">
        <v>60.56</v>
      </c>
      <c r="L106" t="n">
        <v>27</v>
      </c>
      <c r="M106" t="n">
        <v>6</v>
      </c>
      <c r="N106" t="n">
        <v>101.52</v>
      </c>
      <c r="O106" t="n">
        <v>40820.32</v>
      </c>
      <c r="P106" t="n">
        <v>256.32</v>
      </c>
      <c r="Q106" t="n">
        <v>467.07</v>
      </c>
      <c r="R106" t="n">
        <v>56.14</v>
      </c>
      <c r="S106" t="n">
        <v>39.61</v>
      </c>
      <c r="T106" t="n">
        <v>3319.41</v>
      </c>
      <c r="U106" t="n">
        <v>0.71</v>
      </c>
      <c r="V106" t="n">
        <v>0.75</v>
      </c>
      <c r="W106" t="n">
        <v>2.62</v>
      </c>
      <c r="X106" t="n">
        <v>0.19</v>
      </c>
      <c r="Y106" t="n">
        <v>1</v>
      </c>
      <c r="Z106" t="n">
        <v>10</v>
      </c>
      <c r="AA106" t="n">
        <v>191.5610919276955</v>
      </c>
      <c r="AB106" t="n">
        <v>262.1023370542813</v>
      </c>
      <c r="AC106" t="n">
        <v>237.0876578688377</v>
      </c>
      <c r="AD106" t="n">
        <v>191561.0919276955</v>
      </c>
      <c r="AE106" t="n">
        <v>262102.3370542813</v>
      </c>
      <c r="AF106" t="n">
        <v>3.831486076701472e-06</v>
      </c>
      <c r="AG106" t="n">
        <v>8</v>
      </c>
      <c r="AH106" t="n">
        <v>237087.6578688377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5.3062</v>
      </c>
      <c r="E107" t="n">
        <v>18.85</v>
      </c>
      <c r="F107" t="n">
        <v>15.53</v>
      </c>
      <c r="G107" t="n">
        <v>116.45</v>
      </c>
      <c r="H107" t="n">
        <v>1.47</v>
      </c>
      <c r="I107" t="n">
        <v>8</v>
      </c>
      <c r="J107" t="n">
        <v>329.66</v>
      </c>
      <c r="K107" t="n">
        <v>60.56</v>
      </c>
      <c r="L107" t="n">
        <v>27.25</v>
      </c>
      <c r="M107" t="n">
        <v>6</v>
      </c>
      <c r="N107" t="n">
        <v>101.86</v>
      </c>
      <c r="O107" t="n">
        <v>40892.44</v>
      </c>
      <c r="P107" t="n">
        <v>256.54</v>
      </c>
      <c r="Q107" t="n">
        <v>467.07</v>
      </c>
      <c r="R107" t="n">
        <v>56.34</v>
      </c>
      <c r="S107" t="n">
        <v>39.61</v>
      </c>
      <c r="T107" t="n">
        <v>3422.08</v>
      </c>
      <c r="U107" t="n">
        <v>0.7</v>
      </c>
      <c r="V107" t="n">
        <v>0.75</v>
      </c>
      <c r="W107" t="n">
        <v>2.62</v>
      </c>
      <c r="X107" t="n">
        <v>0.19</v>
      </c>
      <c r="Y107" t="n">
        <v>1</v>
      </c>
      <c r="Z107" t="n">
        <v>10</v>
      </c>
      <c r="AA107" t="n">
        <v>191.6661693294959</v>
      </c>
      <c r="AB107" t="n">
        <v>262.2461085911124</v>
      </c>
      <c r="AC107" t="n">
        <v>237.2177080519782</v>
      </c>
      <c r="AD107" t="n">
        <v>191666.1693294959</v>
      </c>
      <c r="AE107" t="n">
        <v>262246.1085911124</v>
      </c>
      <c r="AF107" t="n">
        <v>3.831341666703104e-06</v>
      </c>
      <c r="AG107" t="n">
        <v>8</v>
      </c>
      <c r="AH107" t="n">
        <v>237217.7080519782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5.304</v>
      </c>
      <c r="E108" t="n">
        <v>18.85</v>
      </c>
      <c r="F108" t="n">
        <v>15.53</v>
      </c>
      <c r="G108" t="n">
        <v>116.51</v>
      </c>
      <c r="H108" t="n">
        <v>1.48</v>
      </c>
      <c r="I108" t="n">
        <v>8</v>
      </c>
      <c r="J108" t="n">
        <v>330.25</v>
      </c>
      <c r="K108" t="n">
        <v>60.56</v>
      </c>
      <c r="L108" t="n">
        <v>27.5</v>
      </c>
      <c r="M108" t="n">
        <v>6</v>
      </c>
      <c r="N108" t="n">
        <v>102.19</v>
      </c>
      <c r="O108" t="n">
        <v>40964.71</v>
      </c>
      <c r="P108" t="n">
        <v>256.76</v>
      </c>
      <c r="Q108" t="n">
        <v>467.07</v>
      </c>
      <c r="R108" t="n">
        <v>56.41</v>
      </c>
      <c r="S108" t="n">
        <v>39.61</v>
      </c>
      <c r="T108" t="n">
        <v>3453.72</v>
      </c>
      <c r="U108" t="n">
        <v>0.7</v>
      </c>
      <c r="V108" t="n">
        <v>0.75</v>
      </c>
      <c r="W108" t="n">
        <v>2.63</v>
      </c>
      <c r="X108" t="n">
        <v>0.2</v>
      </c>
      <c r="Y108" t="n">
        <v>1</v>
      </c>
      <c r="Z108" t="n">
        <v>10</v>
      </c>
      <c r="AA108" t="n">
        <v>191.8193336997238</v>
      </c>
      <c r="AB108" t="n">
        <v>262.4556748395932</v>
      </c>
      <c r="AC108" t="n">
        <v>237.4072735918322</v>
      </c>
      <c r="AD108" t="n">
        <v>191819.3336997238</v>
      </c>
      <c r="AE108" t="n">
        <v>262455.6748395932</v>
      </c>
      <c r="AF108" t="n">
        <v>3.829753156721055e-06</v>
      </c>
      <c r="AG108" t="n">
        <v>8</v>
      </c>
      <c r="AH108" t="n">
        <v>237407.2735918322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5.3092</v>
      </c>
      <c r="E109" t="n">
        <v>18.84</v>
      </c>
      <c r="F109" t="n">
        <v>15.52</v>
      </c>
      <c r="G109" t="n">
        <v>116.37</v>
      </c>
      <c r="H109" t="n">
        <v>1.49</v>
      </c>
      <c r="I109" t="n">
        <v>8</v>
      </c>
      <c r="J109" t="n">
        <v>330.83</v>
      </c>
      <c r="K109" t="n">
        <v>60.56</v>
      </c>
      <c r="L109" t="n">
        <v>27.75</v>
      </c>
      <c r="M109" t="n">
        <v>6</v>
      </c>
      <c r="N109" t="n">
        <v>102.53</v>
      </c>
      <c r="O109" t="n">
        <v>41037.15</v>
      </c>
      <c r="P109" t="n">
        <v>256.48</v>
      </c>
      <c r="Q109" t="n">
        <v>467.07</v>
      </c>
      <c r="R109" t="n">
        <v>55.99</v>
      </c>
      <c r="S109" t="n">
        <v>39.61</v>
      </c>
      <c r="T109" t="n">
        <v>3243.97</v>
      </c>
      <c r="U109" t="n">
        <v>0.71</v>
      </c>
      <c r="V109" t="n">
        <v>0.75</v>
      </c>
      <c r="W109" t="n">
        <v>2.62</v>
      </c>
      <c r="X109" t="n">
        <v>0.18</v>
      </c>
      <c r="Y109" t="n">
        <v>1</v>
      </c>
      <c r="Z109" t="n">
        <v>10</v>
      </c>
      <c r="AA109" t="n">
        <v>191.5601121239104</v>
      </c>
      <c r="AB109" t="n">
        <v>262.1009964435167</v>
      </c>
      <c r="AC109" t="n">
        <v>237.0864452040829</v>
      </c>
      <c r="AD109" t="n">
        <v>191560.1121239104</v>
      </c>
      <c r="AE109" t="n">
        <v>262100.9964435167</v>
      </c>
      <c r="AF109" t="n">
        <v>3.833507816678625e-06</v>
      </c>
      <c r="AG109" t="n">
        <v>8</v>
      </c>
      <c r="AH109" t="n">
        <v>237086.4452040829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5.3056</v>
      </c>
      <c r="E110" t="n">
        <v>18.85</v>
      </c>
      <c r="F110" t="n">
        <v>15.53</v>
      </c>
      <c r="G110" t="n">
        <v>116.47</v>
      </c>
      <c r="H110" t="n">
        <v>1.51</v>
      </c>
      <c r="I110" t="n">
        <v>8</v>
      </c>
      <c r="J110" t="n">
        <v>331.42</v>
      </c>
      <c r="K110" t="n">
        <v>60.56</v>
      </c>
      <c r="L110" t="n">
        <v>28</v>
      </c>
      <c r="M110" t="n">
        <v>6</v>
      </c>
      <c r="N110" t="n">
        <v>102.87</v>
      </c>
      <c r="O110" t="n">
        <v>41109.75</v>
      </c>
      <c r="P110" t="n">
        <v>257</v>
      </c>
      <c r="Q110" t="n">
        <v>467.07</v>
      </c>
      <c r="R110" t="n">
        <v>56.25</v>
      </c>
      <c r="S110" t="n">
        <v>39.61</v>
      </c>
      <c r="T110" t="n">
        <v>3377.79</v>
      </c>
      <c r="U110" t="n">
        <v>0.7</v>
      </c>
      <c r="V110" t="n">
        <v>0.75</v>
      </c>
      <c r="W110" t="n">
        <v>2.62</v>
      </c>
      <c r="X110" t="n">
        <v>0.2</v>
      </c>
      <c r="Y110" t="n">
        <v>1</v>
      </c>
      <c r="Z110" t="n">
        <v>10</v>
      </c>
      <c r="AA110" t="n">
        <v>191.8902756557066</v>
      </c>
      <c r="AB110" t="n">
        <v>262.5527407535071</v>
      </c>
      <c r="AC110" t="n">
        <v>237.4950756711551</v>
      </c>
      <c r="AD110" t="n">
        <v>191890.2756557066</v>
      </c>
      <c r="AE110" t="n">
        <v>262552.7407535071</v>
      </c>
      <c r="AF110" t="n">
        <v>3.830908436708e-06</v>
      </c>
      <c r="AG110" t="n">
        <v>8</v>
      </c>
      <c r="AH110" t="n">
        <v>237495.0756711551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5.3045</v>
      </c>
      <c r="E111" t="n">
        <v>18.85</v>
      </c>
      <c r="F111" t="n">
        <v>15.53</v>
      </c>
      <c r="G111" t="n">
        <v>116.5</v>
      </c>
      <c r="H111" t="n">
        <v>1.52</v>
      </c>
      <c r="I111" t="n">
        <v>8</v>
      </c>
      <c r="J111" t="n">
        <v>332.01</v>
      </c>
      <c r="K111" t="n">
        <v>60.56</v>
      </c>
      <c r="L111" t="n">
        <v>28.25</v>
      </c>
      <c r="M111" t="n">
        <v>6</v>
      </c>
      <c r="N111" t="n">
        <v>103.21</v>
      </c>
      <c r="O111" t="n">
        <v>41182.52</v>
      </c>
      <c r="P111" t="n">
        <v>256.74</v>
      </c>
      <c r="Q111" t="n">
        <v>467.07</v>
      </c>
      <c r="R111" t="n">
        <v>56.44</v>
      </c>
      <c r="S111" t="n">
        <v>39.61</v>
      </c>
      <c r="T111" t="n">
        <v>3469.79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191.7981913072421</v>
      </c>
      <c r="AB111" t="n">
        <v>262.4267468854634</v>
      </c>
      <c r="AC111" t="n">
        <v>237.3811064810439</v>
      </c>
      <c r="AD111" t="n">
        <v>191798.1913072421</v>
      </c>
      <c r="AE111" t="n">
        <v>262426.7468854634</v>
      </c>
      <c r="AF111" t="n">
        <v>3.830114181716976e-06</v>
      </c>
      <c r="AG111" t="n">
        <v>8</v>
      </c>
      <c r="AH111" t="n">
        <v>237381.1064810439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5.3043</v>
      </c>
      <c r="E112" t="n">
        <v>18.85</v>
      </c>
      <c r="F112" t="n">
        <v>15.53</v>
      </c>
      <c r="G112" t="n">
        <v>116.5</v>
      </c>
      <c r="H112" t="n">
        <v>1.53</v>
      </c>
      <c r="I112" t="n">
        <v>8</v>
      </c>
      <c r="J112" t="n">
        <v>332.6</v>
      </c>
      <c r="K112" t="n">
        <v>60.56</v>
      </c>
      <c r="L112" t="n">
        <v>28.5</v>
      </c>
      <c r="M112" t="n">
        <v>6</v>
      </c>
      <c r="N112" t="n">
        <v>103.55</v>
      </c>
      <c r="O112" t="n">
        <v>41255.45</v>
      </c>
      <c r="P112" t="n">
        <v>256.51</v>
      </c>
      <c r="Q112" t="n">
        <v>467.07</v>
      </c>
      <c r="R112" t="n">
        <v>56.56</v>
      </c>
      <c r="S112" t="n">
        <v>39.61</v>
      </c>
      <c r="T112" t="n">
        <v>3528.62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191.6981248358731</v>
      </c>
      <c r="AB112" t="n">
        <v>262.2898315247152</v>
      </c>
      <c r="AC112" t="n">
        <v>237.2572581301635</v>
      </c>
      <c r="AD112" t="n">
        <v>191698.1248358731</v>
      </c>
      <c r="AE112" t="n">
        <v>262289.8315247152</v>
      </c>
      <c r="AF112" t="n">
        <v>3.829969771718607e-06</v>
      </c>
      <c r="AG112" t="n">
        <v>8</v>
      </c>
      <c r="AH112" t="n">
        <v>237257.2581301635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5.3061</v>
      </c>
      <c r="E113" t="n">
        <v>18.85</v>
      </c>
      <c r="F113" t="n">
        <v>15.53</v>
      </c>
      <c r="G113" t="n">
        <v>116.45</v>
      </c>
      <c r="H113" t="n">
        <v>1.54</v>
      </c>
      <c r="I113" t="n">
        <v>8</v>
      </c>
      <c r="J113" t="n">
        <v>333.2</v>
      </c>
      <c r="K113" t="n">
        <v>60.56</v>
      </c>
      <c r="L113" t="n">
        <v>28.75</v>
      </c>
      <c r="M113" t="n">
        <v>6</v>
      </c>
      <c r="N113" t="n">
        <v>103.89</v>
      </c>
      <c r="O113" t="n">
        <v>41328.54</v>
      </c>
      <c r="P113" t="n">
        <v>256.1</v>
      </c>
      <c r="Q113" t="n">
        <v>467.07</v>
      </c>
      <c r="R113" t="n">
        <v>56.31</v>
      </c>
      <c r="S113" t="n">
        <v>39.61</v>
      </c>
      <c r="T113" t="n">
        <v>3407.11</v>
      </c>
      <c r="U113" t="n">
        <v>0.7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191.4680077463871</v>
      </c>
      <c r="AB113" t="n">
        <v>261.9749751708311</v>
      </c>
      <c r="AC113" t="n">
        <v>236.9724512247904</v>
      </c>
      <c r="AD113" t="n">
        <v>191468.0077463871</v>
      </c>
      <c r="AE113" t="n">
        <v>261974.9751708311</v>
      </c>
      <c r="AF113" t="n">
        <v>3.83126946170392e-06</v>
      </c>
      <c r="AG113" t="n">
        <v>8</v>
      </c>
      <c r="AH113" t="n">
        <v>236972.4512247904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5.3033</v>
      </c>
      <c r="E114" t="n">
        <v>18.86</v>
      </c>
      <c r="F114" t="n">
        <v>15.54</v>
      </c>
      <c r="G114" t="n">
        <v>116.53</v>
      </c>
      <c r="H114" t="n">
        <v>1.55</v>
      </c>
      <c r="I114" t="n">
        <v>8</v>
      </c>
      <c r="J114" t="n">
        <v>333.79</v>
      </c>
      <c r="K114" t="n">
        <v>60.56</v>
      </c>
      <c r="L114" t="n">
        <v>29</v>
      </c>
      <c r="M114" t="n">
        <v>6</v>
      </c>
      <c r="N114" t="n">
        <v>104.24</v>
      </c>
      <c r="O114" t="n">
        <v>41401.93</v>
      </c>
      <c r="P114" t="n">
        <v>255.7</v>
      </c>
      <c r="Q114" t="n">
        <v>467.07</v>
      </c>
      <c r="R114" t="n">
        <v>56.72</v>
      </c>
      <c r="S114" t="n">
        <v>39.61</v>
      </c>
      <c r="T114" t="n">
        <v>3609.69</v>
      </c>
      <c r="U114" t="n">
        <v>0.7</v>
      </c>
      <c r="V114" t="n">
        <v>0.75</v>
      </c>
      <c r="W114" t="n">
        <v>2.62</v>
      </c>
      <c r="X114" t="n">
        <v>0.2</v>
      </c>
      <c r="Y114" t="n">
        <v>1</v>
      </c>
      <c r="Z114" t="n">
        <v>10</v>
      </c>
      <c r="AA114" t="n">
        <v>191.3594839514053</v>
      </c>
      <c r="AB114" t="n">
        <v>261.826488126805</v>
      </c>
      <c r="AC114" t="n">
        <v>236.8381355758432</v>
      </c>
      <c r="AD114" t="n">
        <v>191359.4839514052</v>
      </c>
      <c r="AE114" t="n">
        <v>261826.488126805</v>
      </c>
      <c r="AF114" t="n">
        <v>3.829247721726767e-06</v>
      </c>
      <c r="AG114" t="n">
        <v>8</v>
      </c>
      <c r="AH114" t="n">
        <v>236838.1355758432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5.3046</v>
      </c>
      <c r="E115" t="n">
        <v>18.85</v>
      </c>
      <c r="F115" t="n">
        <v>15.53</v>
      </c>
      <c r="G115" t="n">
        <v>116.5</v>
      </c>
      <c r="H115" t="n">
        <v>1.56</v>
      </c>
      <c r="I115" t="n">
        <v>8</v>
      </c>
      <c r="J115" t="n">
        <v>334.39</v>
      </c>
      <c r="K115" t="n">
        <v>60.56</v>
      </c>
      <c r="L115" t="n">
        <v>29.25</v>
      </c>
      <c r="M115" t="n">
        <v>6</v>
      </c>
      <c r="N115" t="n">
        <v>104.58</v>
      </c>
      <c r="O115" t="n">
        <v>41475.37</v>
      </c>
      <c r="P115" t="n">
        <v>255.49</v>
      </c>
      <c r="Q115" t="n">
        <v>467.07</v>
      </c>
      <c r="R115" t="n">
        <v>56.55</v>
      </c>
      <c r="S115" t="n">
        <v>39.61</v>
      </c>
      <c r="T115" t="n">
        <v>3528.06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191.2258458765003</v>
      </c>
      <c r="AB115" t="n">
        <v>261.6436386170244</v>
      </c>
      <c r="AC115" t="n">
        <v>236.6727369666451</v>
      </c>
      <c r="AD115" t="n">
        <v>191225.8458765003</v>
      </c>
      <c r="AE115" t="n">
        <v>261643.6386170243</v>
      </c>
      <c r="AF115" t="n">
        <v>3.830186386716159e-06</v>
      </c>
      <c r="AG115" t="n">
        <v>8</v>
      </c>
      <c r="AH115" t="n">
        <v>236672.7369666451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5.3053</v>
      </c>
      <c r="E116" t="n">
        <v>18.85</v>
      </c>
      <c r="F116" t="n">
        <v>15.53</v>
      </c>
      <c r="G116" t="n">
        <v>116.48</v>
      </c>
      <c r="H116" t="n">
        <v>1.57</v>
      </c>
      <c r="I116" t="n">
        <v>8</v>
      </c>
      <c r="J116" t="n">
        <v>334.98</v>
      </c>
      <c r="K116" t="n">
        <v>60.56</v>
      </c>
      <c r="L116" t="n">
        <v>29.5</v>
      </c>
      <c r="M116" t="n">
        <v>6</v>
      </c>
      <c r="N116" t="n">
        <v>104.93</v>
      </c>
      <c r="O116" t="n">
        <v>41548.98</v>
      </c>
      <c r="P116" t="n">
        <v>255.53</v>
      </c>
      <c r="Q116" t="n">
        <v>467.08</v>
      </c>
      <c r="R116" t="n">
        <v>56.43</v>
      </c>
      <c r="S116" t="n">
        <v>39.61</v>
      </c>
      <c r="T116" t="n">
        <v>3465.16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191.2273300099753</v>
      </c>
      <c r="AB116" t="n">
        <v>261.6456692739202</v>
      </c>
      <c r="AC116" t="n">
        <v>236.6745738204968</v>
      </c>
      <c r="AD116" t="n">
        <v>191227.3300099753</v>
      </c>
      <c r="AE116" t="n">
        <v>261645.6692739202</v>
      </c>
      <c r="AF116" t="n">
        <v>3.830691821710448e-06</v>
      </c>
      <c r="AG116" t="n">
        <v>8</v>
      </c>
      <c r="AH116" t="n">
        <v>236674.5738204969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5.3049</v>
      </c>
      <c r="E117" t="n">
        <v>18.85</v>
      </c>
      <c r="F117" t="n">
        <v>15.53</v>
      </c>
      <c r="G117" t="n">
        <v>116.49</v>
      </c>
      <c r="H117" t="n">
        <v>1.58</v>
      </c>
      <c r="I117" t="n">
        <v>8</v>
      </c>
      <c r="J117" t="n">
        <v>335.58</v>
      </c>
      <c r="K117" t="n">
        <v>60.56</v>
      </c>
      <c r="L117" t="n">
        <v>29.75</v>
      </c>
      <c r="M117" t="n">
        <v>6</v>
      </c>
      <c r="N117" t="n">
        <v>105.28</v>
      </c>
      <c r="O117" t="n">
        <v>41622.76</v>
      </c>
      <c r="P117" t="n">
        <v>255.19</v>
      </c>
      <c r="Q117" t="n">
        <v>467.07</v>
      </c>
      <c r="R117" t="n">
        <v>56.41</v>
      </c>
      <c r="S117" t="n">
        <v>39.61</v>
      </c>
      <c r="T117" t="n">
        <v>3456.96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191.0818879238952</v>
      </c>
      <c r="AB117" t="n">
        <v>261.4466689952935</v>
      </c>
      <c r="AC117" t="n">
        <v>236.4945658491635</v>
      </c>
      <c r="AD117" t="n">
        <v>191081.8879238951</v>
      </c>
      <c r="AE117" t="n">
        <v>261446.6689952934</v>
      </c>
      <c r="AF117" t="n">
        <v>3.830403001713712e-06</v>
      </c>
      <c r="AG117" t="n">
        <v>8</v>
      </c>
      <c r="AH117" t="n">
        <v>236494.5658491635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5.3032</v>
      </c>
      <c r="E118" t="n">
        <v>18.86</v>
      </c>
      <c r="F118" t="n">
        <v>15.54</v>
      </c>
      <c r="G118" t="n">
        <v>116.53</v>
      </c>
      <c r="H118" t="n">
        <v>1.59</v>
      </c>
      <c r="I118" t="n">
        <v>8</v>
      </c>
      <c r="J118" t="n">
        <v>336.18</v>
      </c>
      <c r="K118" t="n">
        <v>60.56</v>
      </c>
      <c r="L118" t="n">
        <v>30</v>
      </c>
      <c r="M118" t="n">
        <v>6</v>
      </c>
      <c r="N118" t="n">
        <v>105.63</v>
      </c>
      <c r="O118" t="n">
        <v>41696.71</v>
      </c>
      <c r="P118" t="n">
        <v>254.65</v>
      </c>
      <c r="Q118" t="n">
        <v>467.08</v>
      </c>
      <c r="R118" t="n">
        <v>56.7</v>
      </c>
      <c r="S118" t="n">
        <v>39.61</v>
      </c>
      <c r="T118" t="n">
        <v>3602.9</v>
      </c>
      <c r="U118" t="n">
        <v>0.7</v>
      </c>
      <c r="V118" t="n">
        <v>0.75</v>
      </c>
      <c r="W118" t="n">
        <v>2.62</v>
      </c>
      <c r="X118" t="n">
        <v>0.2</v>
      </c>
      <c r="Y118" t="n">
        <v>1</v>
      </c>
      <c r="Z118" t="n">
        <v>10</v>
      </c>
      <c r="AA118" t="n">
        <v>190.8830034720004</v>
      </c>
      <c r="AB118" t="n">
        <v>261.1745465140485</v>
      </c>
      <c r="AC118" t="n">
        <v>236.2484143556022</v>
      </c>
      <c r="AD118" t="n">
        <v>190883.0034720004</v>
      </c>
      <c r="AE118" t="n">
        <v>261174.5465140485</v>
      </c>
      <c r="AF118" t="n">
        <v>3.829175516727583e-06</v>
      </c>
      <c r="AG118" t="n">
        <v>8</v>
      </c>
      <c r="AH118" t="n">
        <v>236248.4143556022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5.3247</v>
      </c>
      <c r="E119" t="n">
        <v>18.78</v>
      </c>
      <c r="F119" t="n">
        <v>15.51</v>
      </c>
      <c r="G119" t="n">
        <v>132.97</v>
      </c>
      <c r="H119" t="n">
        <v>1.6</v>
      </c>
      <c r="I119" t="n">
        <v>7</v>
      </c>
      <c r="J119" t="n">
        <v>336.78</v>
      </c>
      <c r="K119" t="n">
        <v>60.56</v>
      </c>
      <c r="L119" t="n">
        <v>30.25</v>
      </c>
      <c r="M119" t="n">
        <v>5</v>
      </c>
      <c r="N119" t="n">
        <v>105.98</v>
      </c>
      <c r="O119" t="n">
        <v>41770.83</v>
      </c>
      <c r="P119" t="n">
        <v>253.63</v>
      </c>
      <c r="Q119" t="n">
        <v>467.07</v>
      </c>
      <c r="R119" t="n">
        <v>55.89</v>
      </c>
      <c r="S119" t="n">
        <v>39.61</v>
      </c>
      <c r="T119" t="n">
        <v>3199.27</v>
      </c>
      <c r="U119" t="n">
        <v>0.71</v>
      </c>
      <c r="V119" t="n">
        <v>0.75</v>
      </c>
      <c r="W119" t="n">
        <v>2.62</v>
      </c>
      <c r="X119" t="n">
        <v>0.18</v>
      </c>
      <c r="Y119" t="n">
        <v>1</v>
      </c>
      <c r="Z119" t="n">
        <v>10</v>
      </c>
      <c r="AA119" t="n">
        <v>189.8882863882667</v>
      </c>
      <c r="AB119" t="n">
        <v>259.8135307162641</v>
      </c>
      <c r="AC119" t="n">
        <v>235.0172919953602</v>
      </c>
      <c r="AD119" t="n">
        <v>189888.2863882667</v>
      </c>
      <c r="AE119" t="n">
        <v>259813.5307162641</v>
      </c>
      <c r="AF119" t="n">
        <v>3.84469959155215e-06</v>
      </c>
      <c r="AG119" t="n">
        <v>8</v>
      </c>
      <c r="AH119" t="n">
        <v>235017.2919953602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5.3252</v>
      </c>
      <c r="E120" t="n">
        <v>18.78</v>
      </c>
      <c r="F120" t="n">
        <v>15.51</v>
      </c>
      <c r="G120" t="n">
        <v>132.96</v>
      </c>
      <c r="H120" t="n">
        <v>1.61</v>
      </c>
      <c r="I120" t="n">
        <v>7</v>
      </c>
      <c r="J120" t="n">
        <v>337.39</v>
      </c>
      <c r="K120" t="n">
        <v>60.56</v>
      </c>
      <c r="L120" t="n">
        <v>30.5</v>
      </c>
      <c r="M120" t="n">
        <v>5</v>
      </c>
      <c r="N120" t="n">
        <v>106.33</v>
      </c>
      <c r="O120" t="n">
        <v>41845.13</v>
      </c>
      <c r="P120" t="n">
        <v>254.13</v>
      </c>
      <c r="Q120" t="n">
        <v>467.09</v>
      </c>
      <c r="R120" t="n">
        <v>55.84</v>
      </c>
      <c r="S120" t="n">
        <v>39.61</v>
      </c>
      <c r="T120" t="n">
        <v>3178.38</v>
      </c>
      <c r="U120" t="n">
        <v>0.71</v>
      </c>
      <c r="V120" t="n">
        <v>0.75</v>
      </c>
      <c r="W120" t="n">
        <v>2.62</v>
      </c>
      <c r="X120" t="n">
        <v>0.18</v>
      </c>
      <c r="Y120" t="n">
        <v>1</v>
      </c>
      <c r="Z120" t="n">
        <v>10</v>
      </c>
      <c r="AA120" t="n">
        <v>190.1035858688059</v>
      </c>
      <c r="AB120" t="n">
        <v>260.1081129638804</v>
      </c>
      <c r="AC120" t="n">
        <v>235.283759726713</v>
      </c>
      <c r="AD120" t="n">
        <v>190103.5858688059</v>
      </c>
      <c r="AE120" t="n">
        <v>260108.1129638804</v>
      </c>
      <c r="AF120" t="n">
        <v>3.84506061654807e-06</v>
      </c>
      <c r="AG120" t="n">
        <v>8</v>
      </c>
      <c r="AH120" t="n">
        <v>235283.7597267129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5.3247</v>
      </c>
      <c r="E121" t="n">
        <v>18.78</v>
      </c>
      <c r="F121" t="n">
        <v>15.51</v>
      </c>
      <c r="G121" t="n">
        <v>132.98</v>
      </c>
      <c r="H121" t="n">
        <v>1.62</v>
      </c>
      <c r="I121" t="n">
        <v>7</v>
      </c>
      <c r="J121" t="n">
        <v>337.99</v>
      </c>
      <c r="K121" t="n">
        <v>60.56</v>
      </c>
      <c r="L121" t="n">
        <v>30.75</v>
      </c>
      <c r="M121" t="n">
        <v>5</v>
      </c>
      <c r="N121" t="n">
        <v>106.68</v>
      </c>
      <c r="O121" t="n">
        <v>41919.61</v>
      </c>
      <c r="P121" t="n">
        <v>254.46</v>
      </c>
      <c r="Q121" t="n">
        <v>467.07</v>
      </c>
      <c r="R121" t="n">
        <v>55.89</v>
      </c>
      <c r="S121" t="n">
        <v>39.61</v>
      </c>
      <c r="T121" t="n">
        <v>3202.12</v>
      </c>
      <c r="U121" t="n">
        <v>0.71</v>
      </c>
      <c r="V121" t="n">
        <v>0.75</v>
      </c>
      <c r="W121" t="n">
        <v>2.62</v>
      </c>
      <c r="X121" t="n">
        <v>0.18</v>
      </c>
      <c r="Y121" t="n">
        <v>1</v>
      </c>
      <c r="Z121" t="n">
        <v>10</v>
      </c>
      <c r="AA121" t="n">
        <v>190.2652988113412</v>
      </c>
      <c r="AB121" t="n">
        <v>260.3293757461286</v>
      </c>
      <c r="AC121" t="n">
        <v>235.4839054995677</v>
      </c>
      <c r="AD121" t="n">
        <v>190265.2988113411</v>
      </c>
      <c r="AE121" t="n">
        <v>260329.3757461286</v>
      </c>
      <c r="AF121" t="n">
        <v>3.84469959155215e-06</v>
      </c>
      <c r="AG121" t="n">
        <v>8</v>
      </c>
      <c r="AH121" t="n">
        <v>235483.9054995677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5.3236</v>
      </c>
      <c r="E122" t="n">
        <v>18.78</v>
      </c>
      <c r="F122" t="n">
        <v>15.52</v>
      </c>
      <c r="G122" t="n">
        <v>133.01</v>
      </c>
      <c r="H122" t="n">
        <v>1.63</v>
      </c>
      <c r="I122" t="n">
        <v>7</v>
      </c>
      <c r="J122" t="n">
        <v>338.59</v>
      </c>
      <c r="K122" t="n">
        <v>60.56</v>
      </c>
      <c r="L122" t="n">
        <v>31</v>
      </c>
      <c r="M122" t="n">
        <v>5</v>
      </c>
      <c r="N122" t="n">
        <v>107.04</v>
      </c>
      <c r="O122" t="n">
        <v>41994.26</v>
      </c>
      <c r="P122" t="n">
        <v>254.96</v>
      </c>
      <c r="Q122" t="n">
        <v>467.07</v>
      </c>
      <c r="R122" t="n">
        <v>56.06</v>
      </c>
      <c r="S122" t="n">
        <v>39.61</v>
      </c>
      <c r="T122" t="n">
        <v>3284.84</v>
      </c>
      <c r="U122" t="n">
        <v>0.71</v>
      </c>
      <c r="V122" t="n">
        <v>0.75</v>
      </c>
      <c r="W122" t="n">
        <v>2.62</v>
      </c>
      <c r="X122" t="n">
        <v>0.18</v>
      </c>
      <c r="Y122" t="n">
        <v>1</v>
      </c>
      <c r="Z122" t="n">
        <v>10</v>
      </c>
      <c r="AA122" t="n">
        <v>190.5252135587226</v>
      </c>
      <c r="AB122" t="n">
        <v>260.6850025701251</v>
      </c>
      <c r="AC122" t="n">
        <v>235.8055917986074</v>
      </c>
      <c r="AD122" t="n">
        <v>190525.2135587225</v>
      </c>
      <c r="AE122" t="n">
        <v>260685.002570125</v>
      </c>
      <c r="AF122" t="n">
        <v>3.843905336561126e-06</v>
      </c>
      <c r="AG122" t="n">
        <v>8</v>
      </c>
      <c r="AH122" t="n">
        <v>235805.5917986074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5.3243</v>
      </c>
      <c r="E123" t="n">
        <v>18.78</v>
      </c>
      <c r="F123" t="n">
        <v>15.52</v>
      </c>
      <c r="G123" t="n">
        <v>132.99</v>
      </c>
      <c r="H123" t="n">
        <v>1.64</v>
      </c>
      <c r="I123" t="n">
        <v>7</v>
      </c>
      <c r="J123" t="n">
        <v>339.2</v>
      </c>
      <c r="K123" t="n">
        <v>60.56</v>
      </c>
      <c r="L123" t="n">
        <v>31.25</v>
      </c>
      <c r="M123" t="n">
        <v>5</v>
      </c>
      <c r="N123" t="n">
        <v>107.4</v>
      </c>
      <c r="O123" t="n">
        <v>42069.09</v>
      </c>
      <c r="P123" t="n">
        <v>255.51</v>
      </c>
      <c r="Q123" t="n">
        <v>467.08</v>
      </c>
      <c r="R123" t="n">
        <v>55.86</v>
      </c>
      <c r="S123" t="n">
        <v>39.61</v>
      </c>
      <c r="T123" t="n">
        <v>3183.48</v>
      </c>
      <c r="U123" t="n">
        <v>0.71</v>
      </c>
      <c r="V123" t="n">
        <v>0.75</v>
      </c>
      <c r="W123" t="n">
        <v>2.62</v>
      </c>
      <c r="X123" t="n">
        <v>0.18</v>
      </c>
      <c r="Y123" t="n">
        <v>1</v>
      </c>
      <c r="Z123" t="n">
        <v>10</v>
      </c>
      <c r="AA123" t="n">
        <v>190.758460149722</v>
      </c>
      <c r="AB123" t="n">
        <v>261.0041408460435</v>
      </c>
      <c r="AC123" t="n">
        <v>236.0942719653857</v>
      </c>
      <c r="AD123" t="n">
        <v>190758.460149722</v>
      </c>
      <c r="AE123" t="n">
        <v>261004.1408460435</v>
      </c>
      <c r="AF123" t="n">
        <v>3.844410771555414e-06</v>
      </c>
      <c r="AG123" t="n">
        <v>8</v>
      </c>
      <c r="AH123" t="n">
        <v>236094.2719653857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5.3273</v>
      </c>
      <c r="E124" t="n">
        <v>18.77</v>
      </c>
      <c r="F124" t="n">
        <v>15.5</v>
      </c>
      <c r="G124" t="n">
        <v>132.9</v>
      </c>
      <c r="H124" t="n">
        <v>1.65</v>
      </c>
      <c r="I124" t="n">
        <v>7</v>
      </c>
      <c r="J124" t="n">
        <v>339.81</v>
      </c>
      <c r="K124" t="n">
        <v>60.56</v>
      </c>
      <c r="L124" t="n">
        <v>31.5</v>
      </c>
      <c r="M124" t="n">
        <v>5</v>
      </c>
      <c r="N124" t="n">
        <v>107.75</v>
      </c>
      <c r="O124" t="n">
        <v>42144.11</v>
      </c>
      <c r="P124" t="n">
        <v>255.27</v>
      </c>
      <c r="Q124" t="n">
        <v>467.07</v>
      </c>
      <c r="R124" t="n">
        <v>55.6</v>
      </c>
      <c r="S124" t="n">
        <v>39.61</v>
      </c>
      <c r="T124" t="n">
        <v>3054.96</v>
      </c>
      <c r="U124" t="n">
        <v>0.71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190.5648403324929</v>
      </c>
      <c r="AB124" t="n">
        <v>260.7392216702074</v>
      </c>
      <c r="AC124" t="n">
        <v>235.854636303875</v>
      </c>
      <c r="AD124" t="n">
        <v>190564.8403324929</v>
      </c>
      <c r="AE124" t="n">
        <v>260739.2216702075</v>
      </c>
      <c r="AF124" t="n">
        <v>3.846576921530935e-06</v>
      </c>
      <c r="AG124" t="n">
        <v>8</v>
      </c>
      <c r="AH124" t="n">
        <v>235854.636303875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5.3239</v>
      </c>
      <c r="E125" t="n">
        <v>18.78</v>
      </c>
      <c r="F125" t="n">
        <v>15.52</v>
      </c>
      <c r="G125" t="n">
        <v>133</v>
      </c>
      <c r="H125" t="n">
        <v>1.66</v>
      </c>
      <c r="I125" t="n">
        <v>7</v>
      </c>
      <c r="J125" t="n">
        <v>340.42</v>
      </c>
      <c r="K125" t="n">
        <v>60.56</v>
      </c>
      <c r="L125" t="n">
        <v>31.75</v>
      </c>
      <c r="M125" t="n">
        <v>5</v>
      </c>
      <c r="N125" t="n">
        <v>108.11</v>
      </c>
      <c r="O125" t="n">
        <v>42219.3</v>
      </c>
      <c r="P125" t="n">
        <v>255.89</v>
      </c>
      <c r="Q125" t="n">
        <v>467.07</v>
      </c>
      <c r="R125" t="n">
        <v>55.89</v>
      </c>
      <c r="S125" t="n">
        <v>39.61</v>
      </c>
      <c r="T125" t="n">
        <v>3202.83</v>
      </c>
      <c r="U125" t="n">
        <v>0.71</v>
      </c>
      <c r="V125" t="n">
        <v>0.75</v>
      </c>
      <c r="W125" t="n">
        <v>2.62</v>
      </c>
      <c r="X125" t="n">
        <v>0.18</v>
      </c>
      <c r="Y125" t="n">
        <v>1</v>
      </c>
      <c r="Z125" t="n">
        <v>10</v>
      </c>
      <c r="AA125" t="n">
        <v>190.9405979567875</v>
      </c>
      <c r="AB125" t="n">
        <v>261.2533498290234</v>
      </c>
      <c r="AC125" t="n">
        <v>236.3196967927971</v>
      </c>
      <c r="AD125" t="n">
        <v>190940.5979567874</v>
      </c>
      <c r="AE125" t="n">
        <v>261253.3498290234</v>
      </c>
      <c r="AF125" t="n">
        <v>3.844121951558678e-06</v>
      </c>
      <c r="AG125" t="n">
        <v>8</v>
      </c>
      <c r="AH125" t="n">
        <v>236319.6967927971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5.3246</v>
      </c>
      <c r="E126" t="n">
        <v>18.78</v>
      </c>
      <c r="F126" t="n">
        <v>15.51</v>
      </c>
      <c r="G126" t="n">
        <v>132.98</v>
      </c>
      <c r="H126" t="n">
        <v>1.67</v>
      </c>
      <c r="I126" t="n">
        <v>7</v>
      </c>
      <c r="J126" t="n">
        <v>341.03</v>
      </c>
      <c r="K126" t="n">
        <v>60.56</v>
      </c>
      <c r="L126" t="n">
        <v>32</v>
      </c>
      <c r="M126" t="n">
        <v>5</v>
      </c>
      <c r="N126" t="n">
        <v>108.48</v>
      </c>
      <c r="O126" t="n">
        <v>42294.68</v>
      </c>
      <c r="P126" t="n">
        <v>256.43</v>
      </c>
      <c r="Q126" t="n">
        <v>467.07</v>
      </c>
      <c r="R126" t="n">
        <v>55.9</v>
      </c>
      <c r="S126" t="n">
        <v>39.61</v>
      </c>
      <c r="T126" t="n">
        <v>3206.54</v>
      </c>
      <c r="U126" t="n">
        <v>0.71</v>
      </c>
      <c r="V126" t="n">
        <v>0.75</v>
      </c>
      <c r="W126" t="n">
        <v>2.62</v>
      </c>
      <c r="X126" t="n">
        <v>0.18</v>
      </c>
      <c r="Y126" t="n">
        <v>1</v>
      </c>
      <c r="Z126" t="n">
        <v>10</v>
      </c>
      <c r="AA126" t="n">
        <v>191.1625187009273</v>
      </c>
      <c r="AB126" t="n">
        <v>261.5569915816077</v>
      </c>
      <c r="AC126" t="n">
        <v>236.5943594026787</v>
      </c>
      <c r="AD126" t="n">
        <v>191162.5187009273</v>
      </c>
      <c r="AE126" t="n">
        <v>261556.9915816077</v>
      </c>
      <c r="AF126" t="n">
        <v>3.844627386552966e-06</v>
      </c>
      <c r="AG126" t="n">
        <v>8</v>
      </c>
      <c r="AH126" t="n">
        <v>236594.3594026787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5.3258</v>
      </c>
      <c r="E127" t="n">
        <v>18.78</v>
      </c>
      <c r="F127" t="n">
        <v>15.51</v>
      </c>
      <c r="G127" t="n">
        <v>132.94</v>
      </c>
      <c r="H127" t="n">
        <v>1.68</v>
      </c>
      <c r="I127" t="n">
        <v>7</v>
      </c>
      <c r="J127" t="n">
        <v>341.64</v>
      </c>
      <c r="K127" t="n">
        <v>60.56</v>
      </c>
      <c r="L127" t="n">
        <v>32.25</v>
      </c>
      <c r="M127" t="n">
        <v>5</v>
      </c>
      <c r="N127" t="n">
        <v>108.84</v>
      </c>
      <c r="O127" t="n">
        <v>42370.23</v>
      </c>
      <c r="P127" t="n">
        <v>256.16</v>
      </c>
      <c r="Q127" t="n">
        <v>467.07</v>
      </c>
      <c r="R127" t="n">
        <v>55.64</v>
      </c>
      <c r="S127" t="n">
        <v>39.61</v>
      </c>
      <c r="T127" t="n">
        <v>3074.48</v>
      </c>
      <c r="U127" t="n">
        <v>0.71</v>
      </c>
      <c r="V127" t="n">
        <v>0.75</v>
      </c>
      <c r="W127" t="n">
        <v>2.62</v>
      </c>
      <c r="X127" t="n">
        <v>0.18</v>
      </c>
      <c r="Y127" t="n">
        <v>1</v>
      </c>
      <c r="Z127" t="n">
        <v>10</v>
      </c>
      <c r="AA127" t="n">
        <v>191.0113092480478</v>
      </c>
      <c r="AB127" t="n">
        <v>261.3501001372878</v>
      </c>
      <c r="AC127" t="n">
        <v>236.4072133874306</v>
      </c>
      <c r="AD127" t="n">
        <v>191011.3092480478</v>
      </c>
      <c r="AE127" t="n">
        <v>261350.1001372878</v>
      </c>
      <c r="AF127" t="n">
        <v>3.845493846543174e-06</v>
      </c>
      <c r="AG127" t="n">
        <v>8</v>
      </c>
      <c r="AH127" t="n">
        <v>236407.2133874306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5.327</v>
      </c>
      <c r="E128" t="n">
        <v>18.77</v>
      </c>
      <c r="F128" t="n">
        <v>15.51</v>
      </c>
      <c r="G128" t="n">
        <v>132.9</v>
      </c>
      <c r="H128" t="n">
        <v>1.69</v>
      </c>
      <c r="I128" t="n">
        <v>7</v>
      </c>
      <c r="J128" t="n">
        <v>342.26</v>
      </c>
      <c r="K128" t="n">
        <v>60.56</v>
      </c>
      <c r="L128" t="n">
        <v>32.5</v>
      </c>
      <c r="M128" t="n">
        <v>5</v>
      </c>
      <c r="N128" t="n">
        <v>109.2</v>
      </c>
      <c r="O128" t="n">
        <v>42445.98</v>
      </c>
      <c r="P128" t="n">
        <v>256.27</v>
      </c>
      <c r="Q128" t="n">
        <v>467.07</v>
      </c>
      <c r="R128" t="n">
        <v>55.59</v>
      </c>
      <c r="S128" t="n">
        <v>39.61</v>
      </c>
      <c r="T128" t="n">
        <v>3051.01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191.0327014918905</v>
      </c>
      <c r="AB128" t="n">
        <v>261.3793699490726</v>
      </c>
      <c r="AC128" t="n">
        <v>236.4336897294592</v>
      </c>
      <c r="AD128" t="n">
        <v>191032.7014918906</v>
      </c>
      <c r="AE128" t="n">
        <v>261379.3699490726</v>
      </c>
      <c r="AF128" t="n">
        <v>3.846360306533383e-06</v>
      </c>
      <c r="AG128" t="n">
        <v>8</v>
      </c>
      <c r="AH128" t="n">
        <v>236433.6897294592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5.325</v>
      </c>
      <c r="E129" t="n">
        <v>18.78</v>
      </c>
      <c r="F129" t="n">
        <v>15.51</v>
      </c>
      <c r="G129" t="n">
        <v>132.97</v>
      </c>
      <c r="H129" t="n">
        <v>1.7</v>
      </c>
      <c r="I129" t="n">
        <v>7</v>
      </c>
      <c r="J129" t="n">
        <v>342.87</v>
      </c>
      <c r="K129" t="n">
        <v>60.56</v>
      </c>
      <c r="L129" t="n">
        <v>32.75</v>
      </c>
      <c r="M129" t="n">
        <v>5</v>
      </c>
      <c r="N129" t="n">
        <v>109.57</v>
      </c>
      <c r="O129" t="n">
        <v>42521.91</v>
      </c>
      <c r="P129" t="n">
        <v>256.05</v>
      </c>
      <c r="Q129" t="n">
        <v>467.07</v>
      </c>
      <c r="R129" t="n">
        <v>55.85</v>
      </c>
      <c r="S129" t="n">
        <v>39.61</v>
      </c>
      <c r="T129" t="n">
        <v>3181.27</v>
      </c>
      <c r="U129" t="n">
        <v>0.71</v>
      </c>
      <c r="V129" t="n">
        <v>0.75</v>
      </c>
      <c r="W129" t="n">
        <v>2.62</v>
      </c>
      <c r="X129" t="n">
        <v>0.18</v>
      </c>
      <c r="Y129" t="n">
        <v>1</v>
      </c>
      <c r="Z129" t="n">
        <v>10</v>
      </c>
      <c r="AA129" t="n">
        <v>190.9803881667571</v>
      </c>
      <c r="AB129" t="n">
        <v>261.307792549724</v>
      </c>
      <c r="AC129" t="n">
        <v>236.3689435766448</v>
      </c>
      <c r="AD129" t="n">
        <v>190980.3881667571</v>
      </c>
      <c r="AE129" t="n">
        <v>261307.792549724</v>
      </c>
      <c r="AF129" t="n">
        <v>3.844916206549702e-06</v>
      </c>
      <c r="AG129" t="n">
        <v>8</v>
      </c>
      <c r="AH129" t="n">
        <v>236368.9435766448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5.3278</v>
      </c>
      <c r="E130" t="n">
        <v>18.77</v>
      </c>
      <c r="F130" t="n">
        <v>15.5</v>
      </c>
      <c r="G130" t="n">
        <v>132.88</v>
      </c>
      <c r="H130" t="n">
        <v>1.71</v>
      </c>
      <c r="I130" t="n">
        <v>7</v>
      </c>
      <c r="J130" t="n">
        <v>343.49</v>
      </c>
      <c r="K130" t="n">
        <v>60.56</v>
      </c>
      <c r="L130" t="n">
        <v>33</v>
      </c>
      <c r="M130" t="n">
        <v>5</v>
      </c>
      <c r="N130" t="n">
        <v>109.94</v>
      </c>
      <c r="O130" t="n">
        <v>42598.03</v>
      </c>
      <c r="P130" t="n">
        <v>255.54</v>
      </c>
      <c r="Q130" t="n">
        <v>467.08</v>
      </c>
      <c r="R130" t="n">
        <v>55.5</v>
      </c>
      <c r="S130" t="n">
        <v>39.61</v>
      </c>
      <c r="T130" t="n">
        <v>3007.61</v>
      </c>
      <c r="U130" t="n">
        <v>0.71</v>
      </c>
      <c r="V130" t="n">
        <v>0.75</v>
      </c>
      <c r="W130" t="n">
        <v>2.62</v>
      </c>
      <c r="X130" t="n">
        <v>0.17</v>
      </c>
      <c r="Y130" t="n">
        <v>1</v>
      </c>
      <c r="Z130" t="n">
        <v>10</v>
      </c>
      <c r="AA130" t="n">
        <v>190.6755587188512</v>
      </c>
      <c r="AB130" t="n">
        <v>260.8907114509733</v>
      </c>
      <c r="AC130" t="n">
        <v>235.9916681125817</v>
      </c>
      <c r="AD130" t="n">
        <v>190675.5587188512</v>
      </c>
      <c r="AE130" t="n">
        <v>260890.7114509733</v>
      </c>
      <c r="AF130" t="n">
        <v>3.846937946526855e-06</v>
      </c>
      <c r="AG130" t="n">
        <v>8</v>
      </c>
      <c r="AH130" t="n">
        <v>235991.6681125817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5.3295</v>
      </c>
      <c r="E131" t="n">
        <v>18.76</v>
      </c>
      <c r="F131" t="n">
        <v>15.5</v>
      </c>
      <c r="G131" t="n">
        <v>132.83</v>
      </c>
      <c r="H131" t="n">
        <v>1.72</v>
      </c>
      <c r="I131" t="n">
        <v>7</v>
      </c>
      <c r="J131" t="n">
        <v>344.11</v>
      </c>
      <c r="K131" t="n">
        <v>60.56</v>
      </c>
      <c r="L131" t="n">
        <v>33.25</v>
      </c>
      <c r="M131" t="n">
        <v>5</v>
      </c>
      <c r="N131" t="n">
        <v>110.3</v>
      </c>
      <c r="O131" t="n">
        <v>42674.47</v>
      </c>
      <c r="P131" t="n">
        <v>255.33</v>
      </c>
      <c r="Q131" t="n">
        <v>467.07</v>
      </c>
      <c r="R131" t="n">
        <v>55.36</v>
      </c>
      <c r="S131" t="n">
        <v>39.61</v>
      </c>
      <c r="T131" t="n">
        <v>2936.86</v>
      </c>
      <c r="U131" t="n">
        <v>0.72</v>
      </c>
      <c r="V131" t="n">
        <v>0.75</v>
      </c>
      <c r="W131" t="n">
        <v>2.62</v>
      </c>
      <c r="X131" t="n">
        <v>0.16</v>
      </c>
      <c r="Y131" t="n">
        <v>1</v>
      </c>
      <c r="Z131" t="n">
        <v>10</v>
      </c>
      <c r="AA131" t="n">
        <v>190.5399337961686</v>
      </c>
      <c r="AB131" t="n">
        <v>260.7051434484097</v>
      </c>
      <c r="AC131" t="n">
        <v>235.8238104597364</v>
      </c>
      <c r="AD131" t="n">
        <v>190539.9337961686</v>
      </c>
      <c r="AE131" t="n">
        <v>260705.1434484097</v>
      </c>
      <c r="AF131" t="n">
        <v>3.848165431512984e-06</v>
      </c>
      <c r="AG131" t="n">
        <v>8</v>
      </c>
      <c r="AH131" t="n">
        <v>235823.8104597364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5.3292</v>
      </c>
      <c r="E132" t="n">
        <v>18.76</v>
      </c>
      <c r="F132" t="n">
        <v>15.5</v>
      </c>
      <c r="G132" t="n">
        <v>132.84</v>
      </c>
      <c r="H132" t="n">
        <v>1.73</v>
      </c>
      <c r="I132" t="n">
        <v>7</v>
      </c>
      <c r="J132" t="n">
        <v>344.73</v>
      </c>
      <c r="K132" t="n">
        <v>60.56</v>
      </c>
      <c r="L132" t="n">
        <v>33.5</v>
      </c>
      <c r="M132" t="n">
        <v>5</v>
      </c>
      <c r="N132" t="n">
        <v>110.67</v>
      </c>
      <c r="O132" t="n">
        <v>42750.97</v>
      </c>
      <c r="P132" t="n">
        <v>255.47</v>
      </c>
      <c r="Q132" t="n">
        <v>467.09</v>
      </c>
      <c r="R132" t="n">
        <v>55.29</v>
      </c>
      <c r="S132" t="n">
        <v>39.61</v>
      </c>
      <c r="T132" t="n">
        <v>2898.59</v>
      </c>
      <c r="U132" t="n">
        <v>0.72</v>
      </c>
      <c r="V132" t="n">
        <v>0.75</v>
      </c>
      <c r="W132" t="n">
        <v>2.62</v>
      </c>
      <c r="X132" t="n">
        <v>0.16</v>
      </c>
      <c r="Y132" t="n">
        <v>1</v>
      </c>
      <c r="Z132" t="n">
        <v>10</v>
      </c>
      <c r="AA132" t="n">
        <v>190.6105809944035</v>
      </c>
      <c r="AB132" t="n">
        <v>260.8018060617691</v>
      </c>
      <c r="AC132" t="n">
        <v>235.9112477289437</v>
      </c>
      <c r="AD132" t="n">
        <v>190610.5809944035</v>
      </c>
      <c r="AE132" t="n">
        <v>260801.8060617691</v>
      </c>
      <c r="AF132" t="n">
        <v>3.847948816515431e-06</v>
      </c>
      <c r="AG132" t="n">
        <v>8</v>
      </c>
      <c r="AH132" t="n">
        <v>235911.2477289437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5.3277</v>
      </c>
      <c r="E133" t="n">
        <v>18.77</v>
      </c>
      <c r="F133" t="n">
        <v>15.5</v>
      </c>
      <c r="G133" t="n">
        <v>132.88</v>
      </c>
      <c r="H133" t="n">
        <v>1.74</v>
      </c>
      <c r="I133" t="n">
        <v>7</v>
      </c>
      <c r="J133" t="n">
        <v>345.35</v>
      </c>
      <c r="K133" t="n">
        <v>60.56</v>
      </c>
      <c r="L133" t="n">
        <v>33.75</v>
      </c>
      <c r="M133" t="n">
        <v>5</v>
      </c>
      <c r="N133" t="n">
        <v>111.05</v>
      </c>
      <c r="O133" t="n">
        <v>42827.67</v>
      </c>
      <c r="P133" t="n">
        <v>255.46</v>
      </c>
      <c r="Q133" t="n">
        <v>467.07</v>
      </c>
      <c r="R133" t="n">
        <v>55.37</v>
      </c>
      <c r="S133" t="n">
        <v>39.61</v>
      </c>
      <c r="T133" t="n">
        <v>2938.87</v>
      </c>
      <c r="U133" t="n">
        <v>0.72</v>
      </c>
      <c r="V133" t="n">
        <v>0.75</v>
      </c>
      <c r="W133" t="n">
        <v>2.62</v>
      </c>
      <c r="X133" t="n">
        <v>0.17</v>
      </c>
      <c r="Y133" t="n">
        <v>1</v>
      </c>
      <c r="Z133" t="n">
        <v>10</v>
      </c>
      <c r="AA133" t="n">
        <v>190.6416133265654</v>
      </c>
      <c r="AB133" t="n">
        <v>260.8442658676829</v>
      </c>
      <c r="AC133" t="n">
        <v>235.9496552305738</v>
      </c>
      <c r="AD133" t="n">
        <v>190641.6133265654</v>
      </c>
      <c r="AE133" t="n">
        <v>260844.2658676829</v>
      </c>
      <c r="AF133" t="n">
        <v>3.846865741527672e-06</v>
      </c>
      <c r="AG133" t="n">
        <v>8</v>
      </c>
      <c r="AH133" t="n">
        <v>235949.6552305738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5.3283</v>
      </c>
      <c r="E134" t="n">
        <v>18.77</v>
      </c>
      <c r="F134" t="n">
        <v>15.5</v>
      </c>
      <c r="G134" t="n">
        <v>132.87</v>
      </c>
      <c r="H134" t="n">
        <v>1.75</v>
      </c>
      <c r="I134" t="n">
        <v>7</v>
      </c>
      <c r="J134" t="n">
        <v>345.97</v>
      </c>
      <c r="K134" t="n">
        <v>60.56</v>
      </c>
      <c r="L134" t="n">
        <v>34</v>
      </c>
      <c r="M134" t="n">
        <v>5</v>
      </c>
      <c r="N134" t="n">
        <v>111.42</v>
      </c>
      <c r="O134" t="n">
        <v>42904.56</v>
      </c>
      <c r="P134" t="n">
        <v>255.2</v>
      </c>
      <c r="Q134" t="n">
        <v>467.07</v>
      </c>
      <c r="R134" t="n">
        <v>55.49</v>
      </c>
      <c r="S134" t="n">
        <v>39.61</v>
      </c>
      <c r="T134" t="n">
        <v>3000.78</v>
      </c>
      <c r="U134" t="n">
        <v>0.71</v>
      </c>
      <c r="V134" t="n">
        <v>0.75</v>
      </c>
      <c r="W134" t="n">
        <v>2.62</v>
      </c>
      <c r="X134" t="n">
        <v>0.17</v>
      </c>
      <c r="Y134" t="n">
        <v>1</v>
      </c>
      <c r="Z134" t="n">
        <v>10</v>
      </c>
      <c r="AA134" t="n">
        <v>190.5093621131679</v>
      </c>
      <c r="AB134" t="n">
        <v>260.6633139230008</v>
      </c>
      <c r="AC134" t="n">
        <v>235.7859730855244</v>
      </c>
      <c r="AD134" t="n">
        <v>190509.3621131679</v>
      </c>
      <c r="AE134" t="n">
        <v>260663.3139230008</v>
      </c>
      <c r="AF134" t="n">
        <v>3.847298971522775e-06</v>
      </c>
      <c r="AG134" t="n">
        <v>8</v>
      </c>
      <c r="AH134" t="n">
        <v>235785.9730855244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5.3304</v>
      </c>
      <c r="E135" t="n">
        <v>18.76</v>
      </c>
      <c r="F135" t="n">
        <v>15.49</v>
      </c>
      <c r="G135" t="n">
        <v>132.8</v>
      </c>
      <c r="H135" t="n">
        <v>1.76</v>
      </c>
      <c r="I135" t="n">
        <v>7</v>
      </c>
      <c r="J135" t="n">
        <v>346.6</v>
      </c>
      <c r="K135" t="n">
        <v>60.56</v>
      </c>
      <c r="L135" t="n">
        <v>34.25</v>
      </c>
      <c r="M135" t="n">
        <v>5</v>
      </c>
      <c r="N135" t="n">
        <v>111.8</v>
      </c>
      <c r="O135" t="n">
        <v>42981.64</v>
      </c>
      <c r="P135" t="n">
        <v>254.87</v>
      </c>
      <c r="Q135" t="n">
        <v>467.07</v>
      </c>
      <c r="R135" t="n">
        <v>55.16</v>
      </c>
      <c r="S135" t="n">
        <v>39.61</v>
      </c>
      <c r="T135" t="n">
        <v>2834.55</v>
      </c>
      <c r="U135" t="n">
        <v>0.72</v>
      </c>
      <c r="V135" t="n">
        <v>0.75</v>
      </c>
      <c r="W135" t="n">
        <v>2.62</v>
      </c>
      <c r="X135" t="n">
        <v>0.16</v>
      </c>
      <c r="Y135" t="n">
        <v>1</v>
      </c>
      <c r="Z135" t="n">
        <v>10</v>
      </c>
      <c r="AA135" t="n">
        <v>190.3031816846586</v>
      </c>
      <c r="AB135" t="n">
        <v>260.3812087646758</v>
      </c>
      <c r="AC135" t="n">
        <v>235.5307916475729</v>
      </c>
      <c r="AD135" t="n">
        <v>190303.1816846586</v>
      </c>
      <c r="AE135" t="n">
        <v>260381.2087646758</v>
      </c>
      <c r="AF135" t="n">
        <v>3.84881527650564e-06</v>
      </c>
      <c r="AG135" t="n">
        <v>8</v>
      </c>
      <c r="AH135" t="n">
        <v>235530.7916475729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5.3306</v>
      </c>
      <c r="E136" t="n">
        <v>18.76</v>
      </c>
      <c r="F136" t="n">
        <v>15.49</v>
      </c>
      <c r="G136" t="n">
        <v>132.8</v>
      </c>
      <c r="H136" t="n">
        <v>1.77</v>
      </c>
      <c r="I136" t="n">
        <v>7</v>
      </c>
      <c r="J136" t="n">
        <v>347.23</v>
      </c>
      <c r="K136" t="n">
        <v>60.56</v>
      </c>
      <c r="L136" t="n">
        <v>34.5</v>
      </c>
      <c r="M136" t="n">
        <v>5</v>
      </c>
      <c r="N136" t="n">
        <v>112.17</v>
      </c>
      <c r="O136" t="n">
        <v>43058.93</v>
      </c>
      <c r="P136" t="n">
        <v>254.6</v>
      </c>
      <c r="Q136" t="n">
        <v>467.07</v>
      </c>
      <c r="R136" t="n">
        <v>55.2</v>
      </c>
      <c r="S136" t="n">
        <v>39.61</v>
      </c>
      <c r="T136" t="n">
        <v>2855.58</v>
      </c>
      <c r="U136" t="n">
        <v>0.72</v>
      </c>
      <c r="V136" t="n">
        <v>0.75</v>
      </c>
      <c r="W136" t="n">
        <v>2.62</v>
      </c>
      <c r="X136" t="n">
        <v>0.16</v>
      </c>
      <c r="Y136" t="n">
        <v>1</v>
      </c>
      <c r="Z136" t="n">
        <v>10</v>
      </c>
      <c r="AA136" t="n">
        <v>190.1759460001233</v>
      </c>
      <c r="AB136" t="n">
        <v>260.2071192878525</v>
      </c>
      <c r="AC136" t="n">
        <v>235.3733170260815</v>
      </c>
      <c r="AD136" t="n">
        <v>190175.9460001233</v>
      </c>
      <c r="AE136" t="n">
        <v>260207.1192878525</v>
      </c>
      <c r="AF136" t="n">
        <v>3.848959686504008e-06</v>
      </c>
      <c r="AG136" t="n">
        <v>8</v>
      </c>
      <c r="AH136" t="n">
        <v>235373.3170260815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5.3306</v>
      </c>
      <c r="E137" t="n">
        <v>18.76</v>
      </c>
      <c r="F137" t="n">
        <v>15.49</v>
      </c>
      <c r="G137" t="n">
        <v>132.8</v>
      </c>
      <c r="H137" t="n">
        <v>1.78</v>
      </c>
      <c r="I137" t="n">
        <v>7</v>
      </c>
      <c r="J137" t="n">
        <v>347.85</v>
      </c>
      <c r="K137" t="n">
        <v>60.56</v>
      </c>
      <c r="L137" t="n">
        <v>34.75</v>
      </c>
      <c r="M137" t="n">
        <v>5</v>
      </c>
      <c r="N137" t="n">
        <v>112.55</v>
      </c>
      <c r="O137" t="n">
        <v>43136.41</v>
      </c>
      <c r="P137" t="n">
        <v>254.45</v>
      </c>
      <c r="Q137" t="n">
        <v>467.07</v>
      </c>
      <c r="R137" t="n">
        <v>55.2</v>
      </c>
      <c r="S137" t="n">
        <v>39.61</v>
      </c>
      <c r="T137" t="n">
        <v>2854.04</v>
      </c>
      <c r="U137" t="n">
        <v>0.72</v>
      </c>
      <c r="V137" t="n">
        <v>0.75</v>
      </c>
      <c r="W137" t="n">
        <v>2.62</v>
      </c>
      <c r="X137" t="n">
        <v>0.16</v>
      </c>
      <c r="Y137" t="n">
        <v>1</v>
      </c>
      <c r="Z137" t="n">
        <v>10</v>
      </c>
      <c r="AA137" t="n">
        <v>190.1078866376131</v>
      </c>
      <c r="AB137" t="n">
        <v>260.1139974654989</v>
      </c>
      <c r="AC137" t="n">
        <v>235.2890826197559</v>
      </c>
      <c r="AD137" t="n">
        <v>190107.8866376131</v>
      </c>
      <c r="AE137" t="n">
        <v>260113.9974654989</v>
      </c>
      <c r="AF137" t="n">
        <v>3.848959686504008e-06</v>
      </c>
      <c r="AG137" t="n">
        <v>8</v>
      </c>
      <c r="AH137" t="n">
        <v>235289.0826197559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5.3292</v>
      </c>
      <c r="E138" t="n">
        <v>18.76</v>
      </c>
      <c r="F138" t="n">
        <v>15.5</v>
      </c>
      <c r="G138" t="n">
        <v>132.84</v>
      </c>
      <c r="H138" t="n">
        <v>1.79</v>
      </c>
      <c r="I138" t="n">
        <v>7</v>
      </c>
      <c r="J138" t="n">
        <v>348.48</v>
      </c>
      <c r="K138" t="n">
        <v>60.56</v>
      </c>
      <c r="L138" t="n">
        <v>35</v>
      </c>
      <c r="M138" t="n">
        <v>5</v>
      </c>
      <c r="N138" t="n">
        <v>112.93</v>
      </c>
      <c r="O138" t="n">
        <v>43214.09</v>
      </c>
      <c r="P138" t="n">
        <v>254.59</v>
      </c>
      <c r="Q138" t="n">
        <v>467.07</v>
      </c>
      <c r="R138" t="n">
        <v>55.39</v>
      </c>
      <c r="S138" t="n">
        <v>39.61</v>
      </c>
      <c r="T138" t="n">
        <v>2952.12</v>
      </c>
      <c r="U138" t="n">
        <v>0.72</v>
      </c>
      <c r="V138" t="n">
        <v>0.75</v>
      </c>
      <c r="W138" t="n">
        <v>2.62</v>
      </c>
      <c r="X138" t="n">
        <v>0.16</v>
      </c>
      <c r="Y138" t="n">
        <v>1</v>
      </c>
      <c r="Z138" t="n">
        <v>10</v>
      </c>
      <c r="AA138" t="n">
        <v>190.2111945082999</v>
      </c>
      <c r="AB138" t="n">
        <v>260.2553478517941</v>
      </c>
      <c r="AC138" t="n">
        <v>235.4169427235696</v>
      </c>
      <c r="AD138" t="n">
        <v>190211.1945082999</v>
      </c>
      <c r="AE138" t="n">
        <v>260255.3478517941</v>
      </c>
      <c r="AF138" t="n">
        <v>3.847948816515431e-06</v>
      </c>
      <c r="AG138" t="n">
        <v>8</v>
      </c>
      <c r="AH138" t="n">
        <v>235416.9427235696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5.3265</v>
      </c>
      <c r="E139" t="n">
        <v>18.77</v>
      </c>
      <c r="F139" t="n">
        <v>15.51</v>
      </c>
      <c r="G139" t="n">
        <v>132.92</v>
      </c>
      <c r="H139" t="n">
        <v>1.8</v>
      </c>
      <c r="I139" t="n">
        <v>7</v>
      </c>
      <c r="J139" t="n">
        <v>349.12</v>
      </c>
      <c r="K139" t="n">
        <v>60.56</v>
      </c>
      <c r="L139" t="n">
        <v>35.25</v>
      </c>
      <c r="M139" t="n">
        <v>5</v>
      </c>
      <c r="N139" t="n">
        <v>113.31</v>
      </c>
      <c r="O139" t="n">
        <v>43291.97</v>
      </c>
      <c r="P139" t="n">
        <v>254.46</v>
      </c>
      <c r="Q139" t="n">
        <v>467.07</v>
      </c>
      <c r="R139" t="n">
        <v>55.65</v>
      </c>
      <c r="S139" t="n">
        <v>39.61</v>
      </c>
      <c r="T139" t="n">
        <v>3080.8</v>
      </c>
      <c r="U139" t="n">
        <v>0.71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190.2227193654827</v>
      </c>
      <c r="AB139" t="n">
        <v>260.2711166698325</v>
      </c>
      <c r="AC139" t="n">
        <v>235.4312065877461</v>
      </c>
      <c r="AD139" t="n">
        <v>190222.7193654827</v>
      </c>
      <c r="AE139" t="n">
        <v>260271.1166698325</v>
      </c>
      <c r="AF139" t="n">
        <v>3.845999281537463e-06</v>
      </c>
      <c r="AG139" t="n">
        <v>8</v>
      </c>
      <c r="AH139" t="n">
        <v>235431.2065877461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5.3276</v>
      </c>
      <c r="E140" t="n">
        <v>18.77</v>
      </c>
      <c r="F140" t="n">
        <v>15.5</v>
      </c>
      <c r="G140" t="n">
        <v>132.89</v>
      </c>
      <c r="H140" t="n">
        <v>1.81</v>
      </c>
      <c r="I140" t="n">
        <v>7</v>
      </c>
      <c r="J140" t="n">
        <v>349.75</v>
      </c>
      <c r="K140" t="n">
        <v>60.56</v>
      </c>
      <c r="L140" t="n">
        <v>35.5</v>
      </c>
      <c r="M140" t="n">
        <v>5</v>
      </c>
      <c r="N140" t="n">
        <v>113.69</v>
      </c>
      <c r="O140" t="n">
        <v>43370.05</v>
      </c>
      <c r="P140" t="n">
        <v>254.28</v>
      </c>
      <c r="Q140" t="n">
        <v>467.07</v>
      </c>
      <c r="R140" t="n">
        <v>55.45</v>
      </c>
      <c r="S140" t="n">
        <v>39.61</v>
      </c>
      <c r="T140" t="n">
        <v>2979.77</v>
      </c>
      <c r="U140" t="n">
        <v>0.71</v>
      </c>
      <c r="V140" t="n">
        <v>0.75</v>
      </c>
      <c r="W140" t="n">
        <v>2.62</v>
      </c>
      <c r="X140" t="n">
        <v>0.17</v>
      </c>
      <c r="Y140" t="n">
        <v>1</v>
      </c>
      <c r="Z140" t="n">
        <v>10</v>
      </c>
      <c r="AA140" t="n">
        <v>190.1082836212198</v>
      </c>
      <c r="AB140" t="n">
        <v>260.1145406359833</v>
      </c>
      <c r="AC140" t="n">
        <v>235.2895739508116</v>
      </c>
      <c r="AD140" t="n">
        <v>190108.2836212197</v>
      </c>
      <c r="AE140" t="n">
        <v>260114.5406359833</v>
      </c>
      <c r="AF140" t="n">
        <v>3.846793536528487e-06</v>
      </c>
      <c r="AG140" t="n">
        <v>8</v>
      </c>
      <c r="AH140" t="n">
        <v>235289.5739508116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5.3291</v>
      </c>
      <c r="E141" t="n">
        <v>18.76</v>
      </c>
      <c r="F141" t="n">
        <v>15.5</v>
      </c>
      <c r="G141" t="n">
        <v>132.84</v>
      </c>
      <c r="H141" t="n">
        <v>1.82</v>
      </c>
      <c r="I141" t="n">
        <v>7</v>
      </c>
      <c r="J141" t="n">
        <v>350.38</v>
      </c>
      <c r="K141" t="n">
        <v>60.56</v>
      </c>
      <c r="L141" t="n">
        <v>35.75</v>
      </c>
      <c r="M141" t="n">
        <v>5</v>
      </c>
      <c r="N141" t="n">
        <v>114.08</v>
      </c>
      <c r="O141" t="n">
        <v>43448.34</v>
      </c>
      <c r="P141" t="n">
        <v>254.04</v>
      </c>
      <c r="Q141" t="n">
        <v>467.07</v>
      </c>
      <c r="R141" t="n">
        <v>55.32</v>
      </c>
      <c r="S141" t="n">
        <v>39.61</v>
      </c>
      <c r="T141" t="n">
        <v>2917.16</v>
      </c>
      <c r="U141" t="n">
        <v>0.72</v>
      </c>
      <c r="V141" t="n">
        <v>0.75</v>
      </c>
      <c r="W141" t="n">
        <v>2.62</v>
      </c>
      <c r="X141" t="n">
        <v>0.17</v>
      </c>
      <c r="Y141" t="n">
        <v>1</v>
      </c>
      <c r="Z141" t="n">
        <v>10</v>
      </c>
      <c r="AA141" t="n">
        <v>189.9639366258557</v>
      </c>
      <c r="AB141" t="n">
        <v>259.9170387087863</v>
      </c>
      <c r="AC141" t="n">
        <v>235.1109213303505</v>
      </c>
      <c r="AD141" t="n">
        <v>189963.9366258557</v>
      </c>
      <c r="AE141" t="n">
        <v>259917.0387087863</v>
      </c>
      <c r="AF141" t="n">
        <v>3.847876611516248e-06</v>
      </c>
      <c r="AG141" t="n">
        <v>8</v>
      </c>
      <c r="AH141" t="n">
        <v>235110.9213303505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5.3275</v>
      </c>
      <c r="E142" t="n">
        <v>18.77</v>
      </c>
      <c r="F142" t="n">
        <v>15.5</v>
      </c>
      <c r="G142" t="n">
        <v>132.89</v>
      </c>
      <c r="H142" t="n">
        <v>1.83</v>
      </c>
      <c r="I142" t="n">
        <v>7</v>
      </c>
      <c r="J142" t="n">
        <v>351.02</v>
      </c>
      <c r="K142" t="n">
        <v>60.56</v>
      </c>
      <c r="L142" t="n">
        <v>36</v>
      </c>
      <c r="M142" t="n">
        <v>5</v>
      </c>
      <c r="N142" t="n">
        <v>114.47</v>
      </c>
      <c r="O142" t="n">
        <v>43526.84</v>
      </c>
      <c r="P142" t="n">
        <v>253.5</v>
      </c>
      <c r="Q142" t="n">
        <v>467.07</v>
      </c>
      <c r="R142" t="n">
        <v>55.58</v>
      </c>
      <c r="S142" t="n">
        <v>39.61</v>
      </c>
      <c r="T142" t="n">
        <v>3043.5</v>
      </c>
      <c r="U142" t="n">
        <v>0.71</v>
      </c>
      <c r="V142" t="n">
        <v>0.75</v>
      </c>
      <c r="W142" t="n">
        <v>2.62</v>
      </c>
      <c r="X142" t="n">
        <v>0.17</v>
      </c>
      <c r="Y142" t="n">
        <v>1</v>
      </c>
      <c r="Z142" t="n">
        <v>10</v>
      </c>
      <c r="AA142" t="n">
        <v>189.7565311349921</v>
      </c>
      <c r="AB142" t="n">
        <v>259.6332573661024</v>
      </c>
      <c r="AC142" t="n">
        <v>234.8542236807227</v>
      </c>
      <c r="AD142" t="n">
        <v>189756.5311349921</v>
      </c>
      <c r="AE142" t="n">
        <v>259633.2573661024</v>
      </c>
      <c r="AF142" t="n">
        <v>3.846721331529303e-06</v>
      </c>
      <c r="AG142" t="n">
        <v>8</v>
      </c>
      <c r="AH142" t="n">
        <v>234854.2236807227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5.3509</v>
      </c>
      <c r="E143" t="n">
        <v>18.69</v>
      </c>
      <c r="F143" t="n">
        <v>15.47</v>
      </c>
      <c r="G143" t="n">
        <v>154.74</v>
      </c>
      <c r="H143" t="n">
        <v>1.84</v>
      </c>
      <c r="I143" t="n">
        <v>6</v>
      </c>
      <c r="J143" t="n">
        <v>351.66</v>
      </c>
      <c r="K143" t="n">
        <v>60.56</v>
      </c>
      <c r="L143" t="n">
        <v>36.25</v>
      </c>
      <c r="M143" t="n">
        <v>4</v>
      </c>
      <c r="N143" t="n">
        <v>114.85</v>
      </c>
      <c r="O143" t="n">
        <v>43605.54</v>
      </c>
      <c r="P143" t="n">
        <v>252.64</v>
      </c>
      <c r="Q143" t="n">
        <v>467.07</v>
      </c>
      <c r="R143" t="n">
        <v>54.49</v>
      </c>
      <c r="S143" t="n">
        <v>39.61</v>
      </c>
      <c r="T143" t="n">
        <v>2506.37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188.798972610695</v>
      </c>
      <c r="AB143" t="n">
        <v>258.3230835486592</v>
      </c>
      <c r="AC143" t="n">
        <v>233.6690910135753</v>
      </c>
      <c r="AD143" t="n">
        <v>188798.9726106951</v>
      </c>
      <c r="AE143" t="n">
        <v>258323.0835486592</v>
      </c>
      <c r="AF143" t="n">
        <v>3.863617301338367e-06</v>
      </c>
      <c r="AG143" t="n">
        <v>8</v>
      </c>
      <c r="AH143" t="n">
        <v>233669.0910135753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5.3532</v>
      </c>
      <c r="E144" t="n">
        <v>18.68</v>
      </c>
      <c r="F144" t="n">
        <v>15.47</v>
      </c>
      <c r="G144" t="n">
        <v>154.66</v>
      </c>
      <c r="H144" t="n">
        <v>1.85</v>
      </c>
      <c r="I144" t="n">
        <v>6</v>
      </c>
      <c r="J144" t="n">
        <v>352.3</v>
      </c>
      <c r="K144" t="n">
        <v>60.56</v>
      </c>
      <c r="L144" t="n">
        <v>36.5</v>
      </c>
      <c r="M144" t="n">
        <v>4</v>
      </c>
      <c r="N144" t="n">
        <v>115.24</v>
      </c>
      <c r="O144" t="n">
        <v>43684.46</v>
      </c>
      <c r="P144" t="n">
        <v>252.69</v>
      </c>
      <c r="Q144" t="n">
        <v>467.1</v>
      </c>
      <c r="R144" t="n">
        <v>54.25</v>
      </c>
      <c r="S144" t="n">
        <v>39.61</v>
      </c>
      <c r="T144" t="n">
        <v>2384.7</v>
      </c>
      <c r="U144" t="n">
        <v>0.73</v>
      </c>
      <c r="V144" t="n">
        <v>0.75</v>
      </c>
      <c r="W144" t="n">
        <v>2.62</v>
      </c>
      <c r="X144" t="n">
        <v>0.13</v>
      </c>
      <c r="Y144" t="n">
        <v>1</v>
      </c>
      <c r="Z144" t="n">
        <v>10</v>
      </c>
      <c r="AA144" t="n">
        <v>188.7680575890371</v>
      </c>
      <c r="AB144" t="n">
        <v>258.2807842521523</v>
      </c>
      <c r="AC144" t="n">
        <v>233.6308287025595</v>
      </c>
      <c r="AD144" t="n">
        <v>188768.0575890371</v>
      </c>
      <c r="AE144" t="n">
        <v>258280.7842521523</v>
      </c>
      <c r="AF144" t="n">
        <v>3.865278016319599e-06</v>
      </c>
      <c r="AG144" t="n">
        <v>8</v>
      </c>
      <c r="AH144" t="n">
        <v>233630.8287025595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5.3523</v>
      </c>
      <c r="E145" t="n">
        <v>18.68</v>
      </c>
      <c r="F145" t="n">
        <v>15.47</v>
      </c>
      <c r="G145" t="n">
        <v>154.69</v>
      </c>
      <c r="H145" t="n">
        <v>1.86</v>
      </c>
      <c r="I145" t="n">
        <v>6</v>
      </c>
      <c r="J145" t="n">
        <v>352.94</v>
      </c>
      <c r="K145" t="n">
        <v>60.56</v>
      </c>
      <c r="L145" t="n">
        <v>36.75</v>
      </c>
      <c r="M145" t="n">
        <v>4</v>
      </c>
      <c r="N145" t="n">
        <v>115.64</v>
      </c>
      <c r="O145" t="n">
        <v>43763.7</v>
      </c>
      <c r="P145" t="n">
        <v>252.76</v>
      </c>
      <c r="Q145" t="n">
        <v>467.07</v>
      </c>
      <c r="R145" t="n">
        <v>54.35</v>
      </c>
      <c r="S145" t="n">
        <v>39.61</v>
      </c>
      <c r="T145" t="n">
        <v>2435.99</v>
      </c>
      <c r="U145" t="n">
        <v>0.73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188.8206251898296</v>
      </c>
      <c r="AB145" t="n">
        <v>258.3527095626753</v>
      </c>
      <c r="AC145" t="n">
        <v>233.6958895623941</v>
      </c>
      <c r="AD145" t="n">
        <v>188820.6251898296</v>
      </c>
      <c r="AE145" t="n">
        <v>258352.7095626753</v>
      </c>
      <c r="AF145" t="n">
        <v>3.864628171326943e-06</v>
      </c>
      <c r="AG145" t="n">
        <v>8</v>
      </c>
      <c r="AH145" t="n">
        <v>233695.8895623941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5.352</v>
      </c>
      <c r="E146" t="n">
        <v>18.68</v>
      </c>
      <c r="F146" t="n">
        <v>15.47</v>
      </c>
      <c r="G146" t="n">
        <v>154.7</v>
      </c>
      <c r="H146" t="n">
        <v>1.87</v>
      </c>
      <c r="I146" t="n">
        <v>6</v>
      </c>
      <c r="J146" t="n">
        <v>353.58</v>
      </c>
      <c r="K146" t="n">
        <v>60.56</v>
      </c>
      <c r="L146" t="n">
        <v>37</v>
      </c>
      <c r="M146" t="n">
        <v>4</v>
      </c>
      <c r="N146" t="n">
        <v>116.03</v>
      </c>
      <c r="O146" t="n">
        <v>43843.04</v>
      </c>
      <c r="P146" t="n">
        <v>253.36</v>
      </c>
      <c r="Q146" t="n">
        <v>467.13</v>
      </c>
      <c r="R146" t="n">
        <v>54.36</v>
      </c>
      <c r="S146" t="n">
        <v>39.61</v>
      </c>
      <c r="T146" t="n">
        <v>2439.83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189.0987558796956</v>
      </c>
      <c r="AB146" t="n">
        <v>258.7332602428099</v>
      </c>
      <c r="AC146" t="n">
        <v>234.0401210197231</v>
      </c>
      <c r="AD146" t="n">
        <v>189098.7558796956</v>
      </c>
      <c r="AE146" t="n">
        <v>258733.2602428099</v>
      </c>
      <c r="AF146" t="n">
        <v>3.864411556329391e-06</v>
      </c>
      <c r="AG146" t="n">
        <v>8</v>
      </c>
      <c r="AH146" t="n">
        <v>234040.1210197231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5.351</v>
      </c>
      <c r="E147" t="n">
        <v>18.69</v>
      </c>
      <c r="F147" t="n">
        <v>15.47</v>
      </c>
      <c r="G147" t="n">
        <v>154.74</v>
      </c>
      <c r="H147" t="n">
        <v>1.87</v>
      </c>
      <c r="I147" t="n">
        <v>6</v>
      </c>
      <c r="J147" t="n">
        <v>354.23</v>
      </c>
      <c r="K147" t="n">
        <v>60.56</v>
      </c>
      <c r="L147" t="n">
        <v>37.25</v>
      </c>
      <c r="M147" t="n">
        <v>4</v>
      </c>
      <c r="N147" t="n">
        <v>116.42</v>
      </c>
      <c r="O147" t="n">
        <v>43922.6</v>
      </c>
      <c r="P147" t="n">
        <v>253.44</v>
      </c>
      <c r="Q147" t="n">
        <v>467.07</v>
      </c>
      <c r="R147" t="n">
        <v>54.57</v>
      </c>
      <c r="S147" t="n">
        <v>39.61</v>
      </c>
      <c r="T147" t="n">
        <v>2545.09</v>
      </c>
      <c r="U147" t="n">
        <v>0.73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189.1582447591754</v>
      </c>
      <c r="AB147" t="n">
        <v>258.8146555521783</v>
      </c>
      <c r="AC147" t="n">
        <v>234.1137480750044</v>
      </c>
      <c r="AD147" t="n">
        <v>189158.2447591754</v>
      </c>
      <c r="AE147" t="n">
        <v>258814.6555521783</v>
      </c>
      <c r="AF147" t="n">
        <v>3.86368950633755e-06</v>
      </c>
      <c r="AG147" t="n">
        <v>8</v>
      </c>
      <c r="AH147" t="n">
        <v>234113.7480750044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5.3477</v>
      </c>
      <c r="E148" t="n">
        <v>18.7</v>
      </c>
      <c r="F148" t="n">
        <v>15.49</v>
      </c>
      <c r="G148" t="n">
        <v>154.85</v>
      </c>
      <c r="H148" t="n">
        <v>1.88</v>
      </c>
      <c r="I148" t="n">
        <v>6</v>
      </c>
      <c r="J148" t="n">
        <v>354.88</v>
      </c>
      <c r="K148" t="n">
        <v>60.56</v>
      </c>
      <c r="L148" t="n">
        <v>37.5</v>
      </c>
      <c r="M148" t="n">
        <v>4</v>
      </c>
      <c r="N148" t="n">
        <v>116.82</v>
      </c>
      <c r="O148" t="n">
        <v>44002.37</v>
      </c>
      <c r="P148" t="n">
        <v>253.89</v>
      </c>
      <c r="Q148" t="n">
        <v>467.07</v>
      </c>
      <c r="R148" t="n">
        <v>54.96</v>
      </c>
      <c r="S148" t="n">
        <v>39.61</v>
      </c>
      <c r="T148" t="n">
        <v>2741.47</v>
      </c>
      <c r="U148" t="n">
        <v>0.72</v>
      </c>
      <c r="V148" t="n">
        <v>0.75</v>
      </c>
      <c r="W148" t="n">
        <v>2.62</v>
      </c>
      <c r="X148" t="n">
        <v>0.15</v>
      </c>
      <c r="Y148" t="n">
        <v>1</v>
      </c>
      <c r="Z148" t="n">
        <v>10</v>
      </c>
      <c r="AA148" t="n">
        <v>189.4522130307527</v>
      </c>
      <c r="AB148" t="n">
        <v>259.216875910315</v>
      </c>
      <c r="AC148" t="n">
        <v>234.4775810866804</v>
      </c>
      <c r="AD148" t="n">
        <v>189452.2130307527</v>
      </c>
      <c r="AE148" t="n">
        <v>259216.875910315</v>
      </c>
      <c r="AF148" t="n">
        <v>3.861306741364477e-06</v>
      </c>
      <c r="AG148" t="n">
        <v>8</v>
      </c>
      <c r="AH148" t="n">
        <v>234477.5810866804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5.3483</v>
      </c>
      <c r="E149" t="n">
        <v>18.7</v>
      </c>
      <c r="F149" t="n">
        <v>15.48</v>
      </c>
      <c r="G149" t="n">
        <v>154.83</v>
      </c>
      <c r="H149" t="n">
        <v>1.89</v>
      </c>
      <c r="I149" t="n">
        <v>6</v>
      </c>
      <c r="J149" t="n">
        <v>355.52</v>
      </c>
      <c r="K149" t="n">
        <v>60.56</v>
      </c>
      <c r="L149" t="n">
        <v>37.75</v>
      </c>
      <c r="M149" t="n">
        <v>4</v>
      </c>
      <c r="N149" t="n">
        <v>117.22</v>
      </c>
      <c r="O149" t="n">
        <v>44082.36</v>
      </c>
      <c r="P149" t="n">
        <v>253.89</v>
      </c>
      <c r="Q149" t="n">
        <v>467.08</v>
      </c>
      <c r="R149" t="n">
        <v>54.84</v>
      </c>
      <c r="S149" t="n">
        <v>39.61</v>
      </c>
      <c r="T149" t="n">
        <v>2679.44</v>
      </c>
      <c r="U149" t="n">
        <v>0.72</v>
      </c>
      <c r="V149" t="n">
        <v>0.75</v>
      </c>
      <c r="W149" t="n">
        <v>2.62</v>
      </c>
      <c r="X149" t="n">
        <v>0.15</v>
      </c>
      <c r="Y149" t="n">
        <v>1</v>
      </c>
      <c r="Z149" t="n">
        <v>10</v>
      </c>
      <c r="AA149" t="n">
        <v>189.4314830168668</v>
      </c>
      <c r="AB149" t="n">
        <v>259.1885121907727</v>
      </c>
      <c r="AC149" t="n">
        <v>234.4519243607225</v>
      </c>
      <c r="AD149" t="n">
        <v>189431.4830168668</v>
      </c>
      <c r="AE149" t="n">
        <v>259188.5121907726</v>
      </c>
      <c r="AF149" t="n">
        <v>3.861739971359582e-06</v>
      </c>
      <c r="AG149" t="n">
        <v>8</v>
      </c>
      <c r="AH149" t="n">
        <v>234451.9243607225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5.3498</v>
      </c>
      <c r="E150" t="n">
        <v>18.69</v>
      </c>
      <c r="F150" t="n">
        <v>15.48</v>
      </c>
      <c r="G150" t="n">
        <v>154.78</v>
      </c>
      <c r="H150" t="n">
        <v>1.9</v>
      </c>
      <c r="I150" t="n">
        <v>6</v>
      </c>
      <c r="J150" t="n">
        <v>356.17</v>
      </c>
      <c r="K150" t="n">
        <v>60.56</v>
      </c>
      <c r="L150" t="n">
        <v>38</v>
      </c>
      <c r="M150" t="n">
        <v>4</v>
      </c>
      <c r="N150" t="n">
        <v>117.62</v>
      </c>
      <c r="O150" t="n">
        <v>44162.57</v>
      </c>
      <c r="P150" t="n">
        <v>253.8</v>
      </c>
      <c r="Q150" t="n">
        <v>467.07</v>
      </c>
      <c r="R150" t="n">
        <v>54.65</v>
      </c>
      <c r="S150" t="n">
        <v>39.61</v>
      </c>
      <c r="T150" t="n">
        <v>2583.97</v>
      </c>
      <c r="U150" t="n">
        <v>0.72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189.3556994110702</v>
      </c>
      <c r="AB150" t="n">
        <v>259.0848217179851</v>
      </c>
      <c r="AC150" t="n">
        <v>234.3581299611272</v>
      </c>
      <c r="AD150" t="n">
        <v>189355.6994110702</v>
      </c>
      <c r="AE150" t="n">
        <v>259084.821717985</v>
      </c>
      <c r="AF150" t="n">
        <v>3.862823046347342e-06</v>
      </c>
      <c r="AG150" t="n">
        <v>8</v>
      </c>
      <c r="AH150" t="n">
        <v>234358.1299611272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5.3505</v>
      </c>
      <c r="E151" t="n">
        <v>18.69</v>
      </c>
      <c r="F151" t="n">
        <v>15.48</v>
      </c>
      <c r="G151" t="n">
        <v>154.75</v>
      </c>
      <c r="H151" t="n">
        <v>1.91</v>
      </c>
      <c r="I151" t="n">
        <v>6</v>
      </c>
      <c r="J151" t="n">
        <v>356.83</v>
      </c>
      <c r="K151" t="n">
        <v>60.56</v>
      </c>
      <c r="L151" t="n">
        <v>38.25</v>
      </c>
      <c r="M151" t="n">
        <v>4</v>
      </c>
      <c r="N151" t="n">
        <v>118.02</v>
      </c>
      <c r="O151" t="n">
        <v>44243</v>
      </c>
      <c r="P151" t="n">
        <v>253.89</v>
      </c>
      <c r="Q151" t="n">
        <v>467.07</v>
      </c>
      <c r="R151" t="n">
        <v>54.64</v>
      </c>
      <c r="S151" t="n">
        <v>39.61</v>
      </c>
      <c r="T151" t="n">
        <v>2583.41</v>
      </c>
      <c r="U151" t="n">
        <v>0.72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189.3800177529914</v>
      </c>
      <c r="AB151" t="n">
        <v>259.1180951462512</v>
      </c>
      <c r="AC151" t="n">
        <v>234.3882278200992</v>
      </c>
      <c r="AD151" t="n">
        <v>189380.0177529914</v>
      </c>
      <c r="AE151" t="n">
        <v>259118.0951462512</v>
      </c>
      <c r="AF151" t="n">
        <v>3.863328481341631e-06</v>
      </c>
      <c r="AG151" t="n">
        <v>8</v>
      </c>
      <c r="AH151" t="n">
        <v>234388.2278200992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5.3544</v>
      </c>
      <c r="E152" t="n">
        <v>18.68</v>
      </c>
      <c r="F152" t="n">
        <v>15.46</v>
      </c>
      <c r="G152" t="n">
        <v>154.62</v>
      </c>
      <c r="H152" t="n">
        <v>1.92</v>
      </c>
      <c r="I152" t="n">
        <v>6</v>
      </c>
      <c r="J152" t="n">
        <v>357.48</v>
      </c>
      <c r="K152" t="n">
        <v>60.56</v>
      </c>
      <c r="L152" t="n">
        <v>38.5</v>
      </c>
      <c r="M152" t="n">
        <v>4</v>
      </c>
      <c r="N152" t="n">
        <v>118.43</v>
      </c>
      <c r="O152" t="n">
        <v>44323.66</v>
      </c>
      <c r="P152" t="n">
        <v>253.69</v>
      </c>
      <c r="Q152" t="n">
        <v>467.07</v>
      </c>
      <c r="R152" t="n">
        <v>54.26</v>
      </c>
      <c r="S152" t="n">
        <v>39.61</v>
      </c>
      <c r="T152" t="n">
        <v>2391.73</v>
      </c>
      <c r="U152" t="n">
        <v>0.73</v>
      </c>
      <c r="V152" t="n">
        <v>0.75</v>
      </c>
      <c r="W152" t="n">
        <v>2.61</v>
      </c>
      <c r="X152" t="n">
        <v>0.13</v>
      </c>
      <c r="Y152" t="n">
        <v>1</v>
      </c>
      <c r="Z152" t="n">
        <v>10</v>
      </c>
      <c r="AA152" t="n">
        <v>189.185188724289</v>
      </c>
      <c r="AB152" t="n">
        <v>258.8515214739305</v>
      </c>
      <c r="AC152" t="n">
        <v>234.1470955649262</v>
      </c>
      <c r="AD152" t="n">
        <v>189185.1887242889</v>
      </c>
      <c r="AE152" t="n">
        <v>258851.5214739305</v>
      </c>
      <c r="AF152" t="n">
        <v>3.866144476309807e-06</v>
      </c>
      <c r="AG152" t="n">
        <v>8</v>
      </c>
      <c r="AH152" t="n">
        <v>234147.0955649262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5.355</v>
      </c>
      <c r="E153" t="n">
        <v>18.67</v>
      </c>
      <c r="F153" t="n">
        <v>15.46</v>
      </c>
      <c r="G153" t="n">
        <v>154.6</v>
      </c>
      <c r="H153" t="n">
        <v>1.93</v>
      </c>
      <c r="I153" t="n">
        <v>6</v>
      </c>
      <c r="J153" t="n">
        <v>358.14</v>
      </c>
      <c r="K153" t="n">
        <v>60.56</v>
      </c>
      <c r="L153" t="n">
        <v>38.75</v>
      </c>
      <c r="M153" t="n">
        <v>4</v>
      </c>
      <c r="N153" t="n">
        <v>118.83</v>
      </c>
      <c r="O153" t="n">
        <v>44404.54</v>
      </c>
      <c r="P153" t="n">
        <v>253.99</v>
      </c>
      <c r="Q153" t="n">
        <v>467.08</v>
      </c>
      <c r="R153" t="n">
        <v>54.05</v>
      </c>
      <c r="S153" t="n">
        <v>39.61</v>
      </c>
      <c r="T153" t="n">
        <v>2284.02</v>
      </c>
      <c r="U153" t="n">
        <v>0.73</v>
      </c>
      <c r="V153" t="n">
        <v>0.75</v>
      </c>
      <c r="W153" t="n">
        <v>2.62</v>
      </c>
      <c r="X153" t="n">
        <v>0.13</v>
      </c>
      <c r="Y153" t="n">
        <v>1</v>
      </c>
      <c r="Z153" t="n">
        <v>10</v>
      </c>
      <c r="AA153" t="n">
        <v>189.3066906356848</v>
      </c>
      <c r="AB153" t="n">
        <v>259.0177657493883</v>
      </c>
      <c r="AC153" t="n">
        <v>234.2974737200597</v>
      </c>
      <c r="AD153" t="n">
        <v>189306.6906356848</v>
      </c>
      <c r="AE153" t="n">
        <v>259017.7657493883</v>
      </c>
      <c r="AF153" t="n">
        <v>3.866577706304912e-06</v>
      </c>
      <c r="AG153" t="n">
        <v>8</v>
      </c>
      <c r="AH153" t="n">
        <v>234297.4737200596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5.353</v>
      </c>
      <c r="E154" t="n">
        <v>18.68</v>
      </c>
      <c r="F154" t="n">
        <v>15.47</v>
      </c>
      <c r="G154" t="n">
        <v>154.67</v>
      </c>
      <c r="H154" t="n">
        <v>1.94</v>
      </c>
      <c r="I154" t="n">
        <v>6</v>
      </c>
      <c r="J154" t="n">
        <v>358.79</v>
      </c>
      <c r="K154" t="n">
        <v>60.56</v>
      </c>
      <c r="L154" t="n">
        <v>39</v>
      </c>
      <c r="M154" t="n">
        <v>4</v>
      </c>
      <c r="N154" t="n">
        <v>119.24</v>
      </c>
      <c r="O154" t="n">
        <v>44485.65</v>
      </c>
      <c r="P154" t="n">
        <v>253.94</v>
      </c>
      <c r="Q154" t="n">
        <v>467.07</v>
      </c>
      <c r="R154" t="n">
        <v>54.2</v>
      </c>
      <c r="S154" t="n">
        <v>39.61</v>
      </c>
      <c r="T154" t="n">
        <v>2361.41</v>
      </c>
      <c r="U154" t="n">
        <v>0.73</v>
      </c>
      <c r="V154" t="n">
        <v>0.75</v>
      </c>
      <c r="W154" t="n">
        <v>2.62</v>
      </c>
      <c r="X154" t="n">
        <v>0.13</v>
      </c>
      <c r="Y154" t="n">
        <v>1</v>
      </c>
      <c r="Z154" t="n">
        <v>10</v>
      </c>
      <c r="AA154" t="n">
        <v>189.3374973054777</v>
      </c>
      <c r="AB154" t="n">
        <v>259.0599167940932</v>
      </c>
      <c r="AC154" t="n">
        <v>234.3356019282172</v>
      </c>
      <c r="AD154" t="n">
        <v>189337.4973054777</v>
      </c>
      <c r="AE154" t="n">
        <v>259059.9167940932</v>
      </c>
      <c r="AF154" t="n">
        <v>3.865133606321231e-06</v>
      </c>
      <c r="AG154" t="n">
        <v>8</v>
      </c>
      <c r="AH154" t="n">
        <v>234335.6019282172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5.3532</v>
      </c>
      <c r="E155" t="n">
        <v>18.68</v>
      </c>
      <c r="F155" t="n">
        <v>15.47</v>
      </c>
      <c r="G155" t="n">
        <v>154.66</v>
      </c>
      <c r="H155" t="n">
        <v>1.95</v>
      </c>
      <c r="I155" t="n">
        <v>6</v>
      </c>
      <c r="J155" t="n">
        <v>359.45</v>
      </c>
      <c r="K155" t="n">
        <v>60.56</v>
      </c>
      <c r="L155" t="n">
        <v>39.25</v>
      </c>
      <c r="M155" t="n">
        <v>4</v>
      </c>
      <c r="N155" t="n">
        <v>119.65</v>
      </c>
      <c r="O155" t="n">
        <v>44566.98</v>
      </c>
      <c r="P155" t="n">
        <v>254.01</v>
      </c>
      <c r="Q155" t="n">
        <v>467.07</v>
      </c>
      <c r="R155" t="n">
        <v>54.36</v>
      </c>
      <c r="S155" t="n">
        <v>39.61</v>
      </c>
      <c r="T155" t="n">
        <v>2440.01</v>
      </c>
      <c r="U155" t="n">
        <v>0.73</v>
      </c>
      <c r="V155" t="n">
        <v>0.75</v>
      </c>
      <c r="W155" t="n">
        <v>2.62</v>
      </c>
      <c r="X155" t="n">
        <v>0.13</v>
      </c>
      <c r="Y155" t="n">
        <v>1</v>
      </c>
      <c r="Z155" t="n">
        <v>10</v>
      </c>
      <c r="AA155" t="n">
        <v>189.3644514642174</v>
      </c>
      <c r="AB155" t="n">
        <v>259.0967966632144</v>
      </c>
      <c r="AC155" t="n">
        <v>234.3689620343908</v>
      </c>
      <c r="AD155" t="n">
        <v>189364.4514642174</v>
      </c>
      <c r="AE155" t="n">
        <v>259096.7966632145</v>
      </c>
      <c r="AF155" t="n">
        <v>3.865278016319599e-06</v>
      </c>
      <c r="AG155" t="n">
        <v>8</v>
      </c>
      <c r="AH155" t="n">
        <v>234368.9620343909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5.3489</v>
      </c>
      <c r="E156" t="n">
        <v>18.7</v>
      </c>
      <c r="F156" t="n">
        <v>15.48</v>
      </c>
      <c r="G156" t="n">
        <v>154.81</v>
      </c>
      <c r="H156" t="n">
        <v>1.96</v>
      </c>
      <c r="I156" t="n">
        <v>6</v>
      </c>
      <c r="J156" t="n">
        <v>360.12</v>
      </c>
      <c r="K156" t="n">
        <v>60.56</v>
      </c>
      <c r="L156" t="n">
        <v>39.5</v>
      </c>
      <c r="M156" t="n">
        <v>4</v>
      </c>
      <c r="N156" t="n">
        <v>120.06</v>
      </c>
      <c r="O156" t="n">
        <v>44648.55</v>
      </c>
      <c r="P156" t="n">
        <v>254.02</v>
      </c>
      <c r="Q156" t="n">
        <v>467.08</v>
      </c>
      <c r="R156" t="n">
        <v>54.75</v>
      </c>
      <c r="S156" t="n">
        <v>39.61</v>
      </c>
      <c r="T156" t="n">
        <v>2636.18</v>
      </c>
      <c r="U156" t="n">
        <v>0.72</v>
      </c>
      <c r="V156" t="n">
        <v>0.75</v>
      </c>
      <c r="W156" t="n">
        <v>2.62</v>
      </c>
      <c r="X156" t="n">
        <v>0.15</v>
      </c>
      <c r="Y156" t="n">
        <v>1</v>
      </c>
      <c r="Z156" t="n">
        <v>10</v>
      </c>
      <c r="AA156" t="n">
        <v>189.4762258155941</v>
      </c>
      <c r="AB156" t="n">
        <v>259.2497312619043</v>
      </c>
      <c r="AC156" t="n">
        <v>234.5073007696269</v>
      </c>
      <c r="AD156" t="n">
        <v>189476.2258155941</v>
      </c>
      <c r="AE156" t="n">
        <v>259249.7312619043</v>
      </c>
      <c r="AF156" t="n">
        <v>3.862173201354686e-06</v>
      </c>
      <c r="AG156" t="n">
        <v>8</v>
      </c>
      <c r="AH156" t="n">
        <v>234507.3007696269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5.3515</v>
      </c>
      <c r="E157" t="n">
        <v>18.69</v>
      </c>
      <c r="F157" t="n">
        <v>15.47</v>
      </c>
      <c r="G157" t="n">
        <v>154.72</v>
      </c>
      <c r="H157" t="n">
        <v>1.96</v>
      </c>
      <c r="I157" t="n">
        <v>6</v>
      </c>
      <c r="J157" t="n">
        <v>360.78</v>
      </c>
      <c r="K157" t="n">
        <v>60.56</v>
      </c>
      <c r="L157" t="n">
        <v>39.75</v>
      </c>
      <c r="M157" t="n">
        <v>4</v>
      </c>
      <c r="N157" t="n">
        <v>120.47</v>
      </c>
      <c r="O157" t="n">
        <v>44730.35</v>
      </c>
      <c r="P157" t="n">
        <v>253.85</v>
      </c>
      <c r="Q157" t="n">
        <v>467.08</v>
      </c>
      <c r="R157" t="n">
        <v>54.42</v>
      </c>
      <c r="S157" t="n">
        <v>39.61</v>
      </c>
      <c r="T157" t="n">
        <v>2469.43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189.3318782211774</v>
      </c>
      <c r="AB157" t="n">
        <v>259.0522285150571</v>
      </c>
      <c r="AC157" t="n">
        <v>234.3286474077418</v>
      </c>
      <c r="AD157" t="n">
        <v>189331.8782211774</v>
      </c>
      <c r="AE157" t="n">
        <v>259052.2285150571</v>
      </c>
      <c r="AF157" t="n">
        <v>3.86405053133347e-06</v>
      </c>
      <c r="AG157" t="n">
        <v>8</v>
      </c>
      <c r="AH157" t="n">
        <v>234328.6474077418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5.3519</v>
      </c>
      <c r="E158" t="n">
        <v>18.68</v>
      </c>
      <c r="F158" t="n">
        <v>15.47</v>
      </c>
      <c r="G158" t="n">
        <v>154.71</v>
      </c>
      <c r="H158" t="n">
        <v>1.97</v>
      </c>
      <c r="I158" t="n">
        <v>6</v>
      </c>
      <c r="J158" t="n">
        <v>361.44</v>
      </c>
      <c r="K158" t="n">
        <v>60.56</v>
      </c>
      <c r="L158" t="n">
        <v>40</v>
      </c>
      <c r="M158" t="n">
        <v>4</v>
      </c>
      <c r="N158" t="n">
        <v>120.89</v>
      </c>
      <c r="O158" t="n">
        <v>44812.39</v>
      </c>
      <c r="P158" t="n">
        <v>253.61</v>
      </c>
      <c r="Q158" t="n">
        <v>467.07</v>
      </c>
      <c r="R158" t="n">
        <v>54.44</v>
      </c>
      <c r="S158" t="n">
        <v>39.61</v>
      </c>
      <c r="T158" t="n">
        <v>2483.23</v>
      </c>
      <c r="U158" t="n">
        <v>0.73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189.2140692032609</v>
      </c>
      <c r="AB158" t="n">
        <v>258.8910370193767</v>
      </c>
      <c r="AC158" t="n">
        <v>234.1828398021755</v>
      </c>
      <c r="AD158" t="n">
        <v>189214.0692032609</v>
      </c>
      <c r="AE158" t="n">
        <v>258891.0370193767</v>
      </c>
      <c r="AF158" t="n">
        <v>3.864339351330207e-06</v>
      </c>
      <c r="AG158" t="n">
        <v>8</v>
      </c>
      <c r="AH158" t="n">
        <v>234182.8398021755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4.8595</v>
      </c>
      <c r="E2" t="n">
        <v>20.58</v>
      </c>
      <c r="F2" t="n">
        <v>17.66</v>
      </c>
      <c r="G2" t="n">
        <v>13.08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110.64</v>
      </c>
      <c r="Q2" t="n">
        <v>467.17</v>
      </c>
      <c r="R2" t="n">
        <v>125.49</v>
      </c>
      <c r="S2" t="n">
        <v>39.61</v>
      </c>
      <c r="T2" t="n">
        <v>37632.29</v>
      </c>
      <c r="U2" t="n">
        <v>0.32</v>
      </c>
      <c r="V2" t="n">
        <v>0.66</v>
      </c>
      <c r="W2" t="n">
        <v>2.74</v>
      </c>
      <c r="X2" t="n">
        <v>2.32</v>
      </c>
      <c r="Y2" t="n">
        <v>1</v>
      </c>
      <c r="Z2" t="n">
        <v>10</v>
      </c>
      <c r="AA2" t="n">
        <v>121.3549722350203</v>
      </c>
      <c r="AB2" t="n">
        <v>166.0432268154051</v>
      </c>
      <c r="AC2" t="n">
        <v>150.1962942913213</v>
      </c>
      <c r="AD2" t="n">
        <v>121354.9722350203</v>
      </c>
      <c r="AE2" t="n">
        <v>166043.2268154051</v>
      </c>
      <c r="AF2" t="n">
        <v>3.809555764701179e-06</v>
      </c>
      <c r="AG2" t="n">
        <v>8</v>
      </c>
      <c r="AH2" t="n">
        <v>150196.2942913213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5.0579</v>
      </c>
      <c r="E3" t="n">
        <v>19.77</v>
      </c>
      <c r="F3" t="n">
        <v>17.11</v>
      </c>
      <c r="G3" t="n">
        <v>16.56</v>
      </c>
      <c r="H3" t="n">
        <v>0.35</v>
      </c>
      <c r="I3" t="n">
        <v>62</v>
      </c>
      <c r="J3" t="n">
        <v>62.05</v>
      </c>
      <c r="K3" t="n">
        <v>28.92</v>
      </c>
      <c r="L3" t="n">
        <v>1.25</v>
      </c>
      <c r="M3" t="n">
        <v>60</v>
      </c>
      <c r="N3" t="n">
        <v>6.88</v>
      </c>
      <c r="O3" t="n">
        <v>7887.12</v>
      </c>
      <c r="P3" t="n">
        <v>105.79</v>
      </c>
      <c r="Q3" t="n">
        <v>467.15</v>
      </c>
      <c r="R3" t="n">
        <v>107.71</v>
      </c>
      <c r="S3" t="n">
        <v>39.61</v>
      </c>
      <c r="T3" t="n">
        <v>28835.65</v>
      </c>
      <c r="U3" t="n">
        <v>0.37</v>
      </c>
      <c r="V3" t="n">
        <v>0.68</v>
      </c>
      <c r="W3" t="n">
        <v>2.72</v>
      </c>
      <c r="X3" t="n">
        <v>1.78</v>
      </c>
      <c r="Y3" t="n">
        <v>1</v>
      </c>
      <c r="Z3" t="n">
        <v>10</v>
      </c>
      <c r="AA3" t="n">
        <v>116.4272116330195</v>
      </c>
      <c r="AB3" t="n">
        <v>159.3008473622965</v>
      </c>
      <c r="AC3" t="n">
        <v>144.0973980702262</v>
      </c>
      <c r="AD3" t="n">
        <v>116427.2116330195</v>
      </c>
      <c r="AE3" t="n">
        <v>159300.8473622965</v>
      </c>
      <c r="AF3" t="n">
        <v>3.965089433538861e-06</v>
      </c>
      <c r="AG3" t="n">
        <v>8</v>
      </c>
      <c r="AH3" t="n">
        <v>144097.3980702262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5.2013</v>
      </c>
      <c r="E4" t="n">
        <v>19.23</v>
      </c>
      <c r="F4" t="n">
        <v>16.74</v>
      </c>
      <c r="G4" t="n">
        <v>20.08</v>
      </c>
      <c r="H4" t="n">
        <v>0.42</v>
      </c>
      <c r="I4" t="n">
        <v>50</v>
      </c>
      <c r="J4" t="n">
        <v>62.34</v>
      </c>
      <c r="K4" t="n">
        <v>28.92</v>
      </c>
      <c r="L4" t="n">
        <v>1.5</v>
      </c>
      <c r="M4" t="n">
        <v>48</v>
      </c>
      <c r="N4" t="n">
        <v>6.92</v>
      </c>
      <c r="O4" t="n">
        <v>7922.85</v>
      </c>
      <c r="P4" t="n">
        <v>101.93</v>
      </c>
      <c r="Q4" t="n">
        <v>467.08</v>
      </c>
      <c r="R4" t="n">
        <v>95.58</v>
      </c>
      <c r="S4" t="n">
        <v>39.61</v>
      </c>
      <c r="T4" t="n">
        <v>22830.24</v>
      </c>
      <c r="U4" t="n">
        <v>0.41</v>
      </c>
      <c r="V4" t="n">
        <v>0.7</v>
      </c>
      <c r="W4" t="n">
        <v>2.69</v>
      </c>
      <c r="X4" t="n">
        <v>1.4</v>
      </c>
      <c r="Y4" t="n">
        <v>1</v>
      </c>
      <c r="Z4" t="n">
        <v>10</v>
      </c>
      <c r="AA4" t="n">
        <v>112.9441662294728</v>
      </c>
      <c r="AB4" t="n">
        <v>154.5351909800479</v>
      </c>
      <c r="AC4" t="n">
        <v>139.7865692444572</v>
      </c>
      <c r="AD4" t="n">
        <v>112944.1662294728</v>
      </c>
      <c r="AE4" t="n">
        <v>154535.1909800479</v>
      </c>
      <c r="AF4" t="n">
        <v>4.077506409906419e-06</v>
      </c>
      <c r="AG4" t="n">
        <v>8</v>
      </c>
      <c r="AH4" t="n">
        <v>139786.5692444572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5.2986</v>
      </c>
      <c r="E5" t="n">
        <v>18.87</v>
      </c>
      <c r="F5" t="n">
        <v>16.49</v>
      </c>
      <c r="G5" t="n">
        <v>23.56</v>
      </c>
      <c r="H5" t="n">
        <v>0.49</v>
      </c>
      <c r="I5" t="n">
        <v>42</v>
      </c>
      <c r="J5" t="n">
        <v>62.63</v>
      </c>
      <c r="K5" t="n">
        <v>28.92</v>
      </c>
      <c r="L5" t="n">
        <v>1.75</v>
      </c>
      <c r="M5" t="n">
        <v>40</v>
      </c>
      <c r="N5" t="n">
        <v>6.96</v>
      </c>
      <c r="O5" t="n">
        <v>7958.6</v>
      </c>
      <c r="P5" t="n">
        <v>98.8</v>
      </c>
      <c r="Q5" t="n">
        <v>467.17</v>
      </c>
      <c r="R5" t="n">
        <v>87.7</v>
      </c>
      <c r="S5" t="n">
        <v>39.61</v>
      </c>
      <c r="T5" t="n">
        <v>18928.59</v>
      </c>
      <c r="U5" t="n">
        <v>0.45</v>
      </c>
      <c r="V5" t="n">
        <v>0.71</v>
      </c>
      <c r="W5" t="n">
        <v>2.68</v>
      </c>
      <c r="X5" t="n">
        <v>1.16</v>
      </c>
      <c r="Y5" t="n">
        <v>1</v>
      </c>
      <c r="Z5" t="n">
        <v>10</v>
      </c>
      <c r="AA5" t="n">
        <v>110.4553449710601</v>
      </c>
      <c r="AB5" t="n">
        <v>151.1298759352447</v>
      </c>
      <c r="AC5" t="n">
        <v>136.7062526881393</v>
      </c>
      <c r="AD5" t="n">
        <v>110455.3449710601</v>
      </c>
      <c r="AE5" t="n">
        <v>151129.8759352447</v>
      </c>
      <c r="AF5" t="n">
        <v>4.153783758585383e-06</v>
      </c>
      <c r="AG5" t="n">
        <v>8</v>
      </c>
      <c r="AH5" t="n">
        <v>136706.2526881393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5.3611</v>
      </c>
      <c r="E6" t="n">
        <v>18.65</v>
      </c>
      <c r="F6" t="n">
        <v>16.36</v>
      </c>
      <c r="G6" t="n">
        <v>27.26</v>
      </c>
      <c r="H6" t="n">
        <v>0.55</v>
      </c>
      <c r="I6" t="n">
        <v>36</v>
      </c>
      <c r="J6" t="n">
        <v>62.92</v>
      </c>
      <c r="K6" t="n">
        <v>28.92</v>
      </c>
      <c r="L6" t="n">
        <v>2</v>
      </c>
      <c r="M6" t="n">
        <v>34</v>
      </c>
      <c r="N6" t="n">
        <v>7</v>
      </c>
      <c r="O6" t="n">
        <v>7994.37</v>
      </c>
      <c r="P6" t="n">
        <v>96.22</v>
      </c>
      <c r="Q6" t="n">
        <v>467.08</v>
      </c>
      <c r="R6" t="n">
        <v>83.19</v>
      </c>
      <c r="S6" t="n">
        <v>39.61</v>
      </c>
      <c r="T6" t="n">
        <v>16706.77</v>
      </c>
      <c r="U6" t="n">
        <v>0.48</v>
      </c>
      <c r="V6" t="n">
        <v>0.71</v>
      </c>
      <c r="W6" t="n">
        <v>2.67</v>
      </c>
      <c r="X6" t="n">
        <v>1.02</v>
      </c>
      <c r="Y6" t="n">
        <v>1</v>
      </c>
      <c r="Z6" t="n">
        <v>10</v>
      </c>
      <c r="AA6" t="n">
        <v>108.6575883701448</v>
      </c>
      <c r="AB6" t="n">
        <v>148.6701060424499</v>
      </c>
      <c r="AC6" t="n">
        <v>134.4812397816033</v>
      </c>
      <c r="AD6" t="n">
        <v>108657.5883701448</v>
      </c>
      <c r="AE6" t="n">
        <v>148670.1060424499</v>
      </c>
      <c r="AF6" t="n">
        <v>4.202780000028705e-06</v>
      </c>
      <c r="AG6" t="n">
        <v>8</v>
      </c>
      <c r="AH6" t="n">
        <v>134481.2397816033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5.423</v>
      </c>
      <c r="E7" t="n">
        <v>18.44</v>
      </c>
      <c r="F7" t="n">
        <v>16.21</v>
      </c>
      <c r="G7" t="n">
        <v>31.38</v>
      </c>
      <c r="H7" t="n">
        <v>0.62</v>
      </c>
      <c r="I7" t="n">
        <v>31</v>
      </c>
      <c r="J7" t="n">
        <v>63.21</v>
      </c>
      <c r="K7" t="n">
        <v>28.92</v>
      </c>
      <c r="L7" t="n">
        <v>2.25</v>
      </c>
      <c r="M7" t="n">
        <v>29</v>
      </c>
      <c r="N7" t="n">
        <v>7.04</v>
      </c>
      <c r="O7" t="n">
        <v>8030.17</v>
      </c>
      <c r="P7" t="n">
        <v>93.95</v>
      </c>
      <c r="Q7" t="n">
        <v>467.07</v>
      </c>
      <c r="R7" t="n">
        <v>78.67</v>
      </c>
      <c r="S7" t="n">
        <v>39.61</v>
      </c>
      <c r="T7" t="n">
        <v>14472.84</v>
      </c>
      <c r="U7" t="n">
        <v>0.5</v>
      </c>
      <c r="V7" t="n">
        <v>0.72</v>
      </c>
      <c r="W7" t="n">
        <v>2.66</v>
      </c>
      <c r="X7" t="n">
        <v>0.88</v>
      </c>
      <c r="Y7" t="n">
        <v>1</v>
      </c>
      <c r="Z7" t="n">
        <v>10</v>
      </c>
      <c r="AA7" t="n">
        <v>107.0381540542055</v>
      </c>
      <c r="AB7" t="n">
        <v>146.4543245669831</v>
      </c>
      <c r="AC7" t="n">
        <v>132.4769293802855</v>
      </c>
      <c r="AD7" t="n">
        <v>107038.1540542055</v>
      </c>
      <c r="AE7" t="n">
        <v>146454.3245669831</v>
      </c>
      <c r="AF7" t="n">
        <v>4.251305877554172e-06</v>
      </c>
      <c r="AG7" t="n">
        <v>8</v>
      </c>
      <c r="AH7" t="n">
        <v>132476.9293802855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5.46</v>
      </c>
      <c r="E8" t="n">
        <v>18.32</v>
      </c>
      <c r="F8" t="n">
        <v>16.13</v>
      </c>
      <c r="G8" t="n">
        <v>34.56</v>
      </c>
      <c r="H8" t="n">
        <v>0.6899999999999999</v>
      </c>
      <c r="I8" t="n">
        <v>28</v>
      </c>
      <c r="J8" t="n">
        <v>63.5</v>
      </c>
      <c r="K8" t="n">
        <v>28.92</v>
      </c>
      <c r="L8" t="n">
        <v>2.5</v>
      </c>
      <c r="M8" t="n">
        <v>26</v>
      </c>
      <c r="N8" t="n">
        <v>7.08</v>
      </c>
      <c r="O8" t="n">
        <v>8065.98</v>
      </c>
      <c r="P8" t="n">
        <v>91.31</v>
      </c>
      <c r="Q8" t="n">
        <v>467.07</v>
      </c>
      <c r="R8" t="n">
        <v>75.78</v>
      </c>
      <c r="S8" t="n">
        <v>39.61</v>
      </c>
      <c r="T8" t="n">
        <v>13043.09</v>
      </c>
      <c r="U8" t="n">
        <v>0.52</v>
      </c>
      <c r="V8" t="n">
        <v>0.72</v>
      </c>
      <c r="W8" t="n">
        <v>2.66</v>
      </c>
      <c r="X8" t="n">
        <v>0.8</v>
      </c>
      <c r="Y8" t="n">
        <v>1</v>
      </c>
      <c r="Z8" t="n">
        <v>10</v>
      </c>
      <c r="AA8" t="n">
        <v>105.5224503437453</v>
      </c>
      <c r="AB8" t="n">
        <v>144.3804718822041</v>
      </c>
      <c r="AC8" t="n">
        <v>130.6010022850706</v>
      </c>
      <c r="AD8" t="n">
        <v>105522.4503437453</v>
      </c>
      <c r="AE8" t="n">
        <v>144380.4718822041</v>
      </c>
      <c r="AF8" t="n">
        <v>4.280311652488618e-06</v>
      </c>
      <c r="AG8" t="n">
        <v>8</v>
      </c>
      <c r="AH8" t="n">
        <v>130601.0022850706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5.5085</v>
      </c>
      <c r="E9" t="n">
        <v>18.15</v>
      </c>
      <c r="F9" t="n">
        <v>16.01</v>
      </c>
      <c r="G9" t="n">
        <v>38.43</v>
      </c>
      <c r="H9" t="n">
        <v>0.75</v>
      </c>
      <c r="I9" t="n">
        <v>25</v>
      </c>
      <c r="J9" t="n">
        <v>63.79</v>
      </c>
      <c r="K9" t="n">
        <v>28.92</v>
      </c>
      <c r="L9" t="n">
        <v>2.75</v>
      </c>
      <c r="M9" t="n">
        <v>22</v>
      </c>
      <c r="N9" t="n">
        <v>7.12</v>
      </c>
      <c r="O9" t="n">
        <v>8101.81</v>
      </c>
      <c r="P9" t="n">
        <v>88.95999999999999</v>
      </c>
      <c r="Q9" t="n">
        <v>467.07</v>
      </c>
      <c r="R9" t="n">
        <v>72.02</v>
      </c>
      <c r="S9" t="n">
        <v>39.61</v>
      </c>
      <c r="T9" t="n">
        <v>11173.84</v>
      </c>
      <c r="U9" t="n">
        <v>0.55</v>
      </c>
      <c r="V9" t="n">
        <v>0.73</v>
      </c>
      <c r="W9" t="n">
        <v>2.65</v>
      </c>
      <c r="X9" t="n">
        <v>0.68</v>
      </c>
      <c r="Y9" t="n">
        <v>1</v>
      </c>
      <c r="Z9" t="n">
        <v>10</v>
      </c>
      <c r="AA9" t="n">
        <v>104.0491953509492</v>
      </c>
      <c r="AB9" t="n">
        <v>142.3646994056384</v>
      </c>
      <c r="AC9" t="n">
        <v>128.7776123045133</v>
      </c>
      <c r="AD9" t="n">
        <v>104049.1953509492</v>
      </c>
      <c r="AE9" t="n">
        <v>142364.6994056384</v>
      </c>
      <c r="AF9" t="n">
        <v>4.318332735848636e-06</v>
      </c>
      <c r="AG9" t="n">
        <v>8</v>
      </c>
      <c r="AH9" t="n">
        <v>128777.6123045133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5.5453</v>
      </c>
      <c r="E10" t="n">
        <v>18.03</v>
      </c>
      <c r="F10" t="n">
        <v>15.93</v>
      </c>
      <c r="G10" t="n">
        <v>43.45</v>
      </c>
      <c r="H10" t="n">
        <v>0.8100000000000001</v>
      </c>
      <c r="I10" t="n">
        <v>22</v>
      </c>
      <c r="J10" t="n">
        <v>64.08</v>
      </c>
      <c r="K10" t="n">
        <v>28.92</v>
      </c>
      <c r="L10" t="n">
        <v>3</v>
      </c>
      <c r="M10" t="n">
        <v>15</v>
      </c>
      <c r="N10" t="n">
        <v>7.16</v>
      </c>
      <c r="O10" t="n">
        <v>8137.65</v>
      </c>
      <c r="P10" t="n">
        <v>86.91</v>
      </c>
      <c r="Q10" t="n">
        <v>467.16</v>
      </c>
      <c r="R10" t="n">
        <v>69.08</v>
      </c>
      <c r="S10" t="n">
        <v>39.61</v>
      </c>
      <c r="T10" t="n">
        <v>9720.58</v>
      </c>
      <c r="U10" t="n">
        <v>0.57</v>
      </c>
      <c r="V10" t="n">
        <v>0.73</v>
      </c>
      <c r="W10" t="n">
        <v>2.65</v>
      </c>
      <c r="X10" t="n">
        <v>0.6</v>
      </c>
      <c r="Y10" t="n">
        <v>1</v>
      </c>
      <c r="Z10" t="n">
        <v>10</v>
      </c>
      <c r="AA10" t="n">
        <v>95.54320638488603</v>
      </c>
      <c r="AB10" t="n">
        <v>130.7264300445278</v>
      </c>
      <c r="AC10" t="n">
        <v>118.2500830368097</v>
      </c>
      <c r="AD10" t="n">
        <v>95543.20638488603</v>
      </c>
      <c r="AE10" t="n">
        <v>130726.4300445278</v>
      </c>
      <c r="AF10" t="n">
        <v>4.347181722810464e-06</v>
      </c>
      <c r="AG10" t="n">
        <v>7</v>
      </c>
      <c r="AH10" t="n">
        <v>118250.0830368097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5.557</v>
      </c>
      <c r="E11" t="n">
        <v>18</v>
      </c>
      <c r="F11" t="n">
        <v>15.91</v>
      </c>
      <c r="G11" t="n">
        <v>45.45</v>
      </c>
      <c r="H11" t="n">
        <v>0.88</v>
      </c>
      <c r="I11" t="n">
        <v>21</v>
      </c>
      <c r="J11" t="n">
        <v>64.38</v>
      </c>
      <c r="K11" t="n">
        <v>28.92</v>
      </c>
      <c r="L11" t="n">
        <v>3.25</v>
      </c>
      <c r="M11" t="n">
        <v>10</v>
      </c>
      <c r="N11" t="n">
        <v>7.2</v>
      </c>
      <c r="O11" t="n">
        <v>8173.52</v>
      </c>
      <c r="P11" t="n">
        <v>85.61</v>
      </c>
      <c r="Q11" t="n">
        <v>467.07</v>
      </c>
      <c r="R11" t="n">
        <v>68.17</v>
      </c>
      <c r="S11" t="n">
        <v>39.61</v>
      </c>
      <c r="T11" t="n">
        <v>9271.08</v>
      </c>
      <c r="U11" t="n">
        <v>0.58</v>
      </c>
      <c r="V11" t="n">
        <v>0.73</v>
      </c>
      <c r="W11" t="n">
        <v>2.66</v>
      </c>
      <c r="X11" t="n">
        <v>0.57</v>
      </c>
      <c r="Y11" t="n">
        <v>1</v>
      </c>
      <c r="Z11" t="n">
        <v>10</v>
      </c>
      <c r="AA11" t="n">
        <v>94.88036131616641</v>
      </c>
      <c r="AB11" t="n">
        <v>129.8194961788455</v>
      </c>
      <c r="AC11" t="n">
        <v>117.4297056663781</v>
      </c>
      <c r="AD11" t="n">
        <v>94880.36131616641</v>
      </c>
      <c r="AE11" t="n">
        <v>129819.4961788455</v>
      </c>
      <c r="AF11" t="n">
        <v>4.356353819208654e-06</v>
      </c>
      <c r="AG11" t="n">
        <v>7</v>
      </c>
      <c r="AH11" t="n">
        <v>117429.7056663781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5.5666</v>
      </c>
      <c r="E12" t="n">
        <v>17.96</v>
      </c>
      <c r="F12" t="n">
        <v>15.89</v>
      </c>
      <c r="G12" t="n">
        <v>47.67</v>
      </c>
      <c r="H12" t="n">
        <v>0.9399999999999999</v>
      </c>
      <c r="I12" t="n">
        <v>20</v>
      </c>
      <c r="J12" t="n">
        <v>64.67</v>
      </c>
      <c r="K12" t="n">
        <v>28.92</v>
      </c>
      <c r="L12" t="n">
        <v>3.5</v>
      </c>
      <c r="M12" t="n">
        <v>3</v>
      </c>
      <c r="N12" t="n">
        <v>7.24</v>
      </c>
      <c r="O12" t="n">
        <v>8209.41</v>
      </c>
      <c r="P12" t="n">
        <v>84.78</v>
      </c>
      <c r="Q12" t="n">
        <v>467.12</v>
      </c>
      <c r="R12" t="n">
        <v>67.44</v>
      </c>
      <c r="S12" t="n">
        <v>39.61</v>
      </c>
      <c r="T12" t="n">
        <v>8912.24</v>
      </c>
      <c r="U12" t="n">
        <v>0.59</v>
      </c>
      <c r="V12" t="n">
        <v>0.73</v>
      </c>
      <c r="W12" t="n">
        <v>2.66</v>
      </c>
      <c r="X12" t="n">
        <v>0.5600000000000001</v>
      </c>
      <c r="Y12" t="n">
        <v>1</v>
      </c>
      <c r="Z12" t="n">
        <v>10</v>
      </c>
      <c r="AA12" t="n">
        <v>94.44024861455584</v>
      </c>
      <c r="AB12" t="n">
        <v>129.2173145641001</v>
      </c>
      <c r="AC12" t="n">
        <v>116.8849954197767</v>
      </c>
      <c r="AD12" t="n">
        <v>94440.24861455584</v>
      </c>
      <c r="AE12" t="n">
        <v>129217.3145641001</v>
      </c>
      <c r="AF12" t="n">
        <v>4.363879641894349e-06</v>
      </c>
      <c r="AG12" t="n">
        <v>7</v>
      </c>
      <c r="AH12" t="n">
        <v>116884.9954197767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5.5637</v>
      </c>
      <c r="E13" t="n">
        <v>17.97</v>
      </c>
      <c r="F13" t="n">
        <v>15.9</v>
      </c>
      <c r="G13" t="n">
        <v>47.7</v>
      </c>
      <c r="H13" t="n">
        <v>1.01</v>
      </c>
      <c r="I13" t="n">
        <v>20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85.13</v>
      </c>
      <c r="Q13" t="n">
        <v>467.1</v>
      </c>
      <c r="R13" t="n">
        <v>67.68000000000001</v>
      </c>
      <c r="S13" t="n">
        <v>39.61</v>
      </c>
      <c r="T13" t="n">
        <v>9030.629999999999</v>
      </c>
      <c r="U13" t="n">
        <v>0.59</v>
      </c>
      <c r="V13" t="n">
        <v>0.73</v>
      </c>
      <c r="W13" t="n">
        <v>2.66</v>
      </c>
      <c r="X13" t="n">
        <v>0.57</v>
      </c>
      <c r="Y13" t="n">
        <v>1</v>
      </c>
      <c r="Z13" t="n">
        <v>10</v>
      </c>
      <c r="AA13" t="n">
        <v>94.61746389688368</v>
      </c>
      <c r="AB13" t="n">
        <v>129.4597883315674</v>
      </c>
      <c r="AC13" t="n">
        <v>117.1043278311911</v>
      </c>
      <c r="AD13" t="n">
        <v>94617.46389688368</v>
      </c>
      <c r="AE13" t="n">
        <v>129459.7883315674</v>
      </c>
      <c r="AF13" t="n">
        <v>4.361606216291378e-06</v>
      </c>
      <c r="AG13" t="n">
        <v>7</v>
      </c>
      <c r="AH13" t="n">
        <v>117104.3278311911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3.3225</v>
      </c>
      <c r="E2" t="n">
        <v>30.1</v>
      </c>
      <c r="F2" t="n">
        <v>21.12</v>
      </c>
      <c r="G2" t="n">
        <v>6.5</v>
      </c>
      <c r="H2" t="n">
        <v>0.11</v>
      </c>
      <c r="I2" t="n">
        <v>195</v>
      </c>
      <c r="J2" t="n">
        <v>167.88</v>
      </c>
      <c r="K2" t="n">
        <v>51.39</v>
      </c>
      <c r="L2" t="n">
        <v>1</v>
      </c>
      <c r="M2" t="n">
        <v>193</v>
      </c>
      <c r="N2" t="n">
        <v>30.49</v>
      </c>
      <c r="O2" t="n">
        <v>20939.59</v>
      </c>
      <c r="P2" t="n">
        <v>268.2</v>
      </c>
      <c r="Q2" t="n">
        <v>467.43</v>
      </c>
      <c r="R2" t="n">
        <v>239</v>
      </c>
      <c r="S2" t="n">
        <v>39.61</v>
      </c>
      <c r="T2" t="n">
        <v>93814.53999999999</v>
      </c>
      <c r="U2" t="n">
        <v>0.17</v>
      </c>
      <c r="V2" t="n">
        <v>0.55</v>
      </c>
      <c r="W2" t="n">
        <v>2.92</v>
      </c>
      <c r="X2" t="n">
        <v>5.78</v>
      </c>
      <c r="Y2" t="n">
        <v>1</v>
      </c>
      <c r="Z2" t="n">
        <v>10</v>
      </c>
      <c r="AA2" t="n">
        <v>307.0552186756443</v>
      </c>
      <c r="AB2" t="n">
        <v>420.1264965122142</v>
      </c>
      <c r="AC2" t="n">
        <v>380.0302133363289</v>
      </c>
      <c r="AD2" t="n">
        <v>307055.2186756443</v>
      </c>
      <c r="AE2" t="n">
        <v>420126.4965122142</v>
      </c>
      <c r="AF2" t="n">
        <v>2.469989429582061e-06</v>
      </c>
      <c r="AG2" t="n">
        <v>12</v>
      </c>
      <c r="AH2" t="n">
        <v>380030.2133363289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3.7309</v>
      </c>
      <c r="E3" t="n">
        <v>26.8</v>
      </c>
      <c r="F3" t="n">
        <v>19.55</v>
      </c>
      <c r="G3" t="n">
        <v>8.15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247.79</v>
      </c>
      <c r="Q3" t="n">
        <v>467.15</v>
      </c>
      <c r="R3" t="n">
        <v>187.56</v>
      </c>
      <c r="S3" t="n">
        <v>39.61</v>
      </c>
      <c r="T3" t="n">
        <v>68349.03</v>
      </c>
      <c r="U3" t="n">
        <v>0.21</v>
      </c>
      <c r="V3" t="n">
        <v>0.6</v>
      </c>
      <c r="W3" t="n">
        <v>2.84</v>
      </c>
      <c r="X3" t="n">
        <v>4.21</v>
      </c>
      <c r="Y3" t="n">
        <v>1</v>
      </c>
      <c r="Z3" t="n">
        <v>10</v>
      </c>
      <c r="AA3" t="n">
        <v>261.5400230630679</v>
      </c>
      <c r="AB3" t="n">
        <v>357.8505978863736</v>
      </c>
      <c r="AC3" t="n">
        <v>323.6978390705659</v>
      </c>
      <c r="AD3" t="n">
        <v>261540.0230630679</v>
      </c>
      <c r="AE3" t="n">
        <v>357850.5978863736</v>
      </c>
      <c r="AF3" t="n">
        <v>2.773599266464322e-06</v>
      </c>
      <c r="AG3" t="n">
        <v>11</v>
      </c>
      <c r="AH3" t="n">
        <v>323697.8390705659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4.0074</v>
      </c>
      <c r="E4" t="n">
        <v>24.95</v>
      </c>
      <c r="F4" t="n">
        <v>18.68</v>
      </c>
      <c r="G4" t="n">
        <v>9.75</v>
      </c>
      <c r="H4" t="n">
        <v>0.16</v>
      </c>
      <c r="I4" t="n">
        <v>115</v>
      </c>
      <c r="J4" t="n">
        <v>168.61</v>
      </c>
      <c r="K4" t="n">
        <v>51.39</v>
      </c>
      <c r="L4" t="n">
        <v>1.5</v>
      </c>
      <c r="M4" t="n">
        <v>113</v>
      </c>
      <c r="N4" t="n">
        <v>30.71</v>
      </c>
      <c r="O4" t="n">
        <v>21028.94</v>
      </c>
      <c r="P4" t="n">
        <v>236.34</v>
      </c>
      <c r="Q4" t="n">
        <v>467.23</v>
      </c>
      <c r="R4" t="n">
        <v>159.09</v>
      </c>
      <c r="S4" t="n">
        <v>39.61</v>
      </c>
      <c r="T4" t="n">
        <v>54258.42</v>
      </c>
      <c r="U4" t="n">
        <v>0.25</v>
      </c>
      <c r="V4" t="n">
        <v>0.62</v>
      </c>
      <c r="W4" t="n">
        <v>2.8</v>
      </c>
      <c r="X4" t="n">
        <v>3.35</v>
      </c>
      <c r="Y4" t="n">
        <v>1</v>
      </c>
      <c r="Z4" t="n">
        <v>10</v>
      </c>
      <c r="AA4" t="n">
        <v>234.2067498639241</v>
      </c>
      <c r="AB4" t="n">
        <v>320.4520076362461</v>
      </c>
      <c r="AC4" t="n">
        <v>289.8685177847553</v>
      </c>
      <c r="AD4" t="n">
        <v>234206.7498639241</v>
      </c>
      <c r="AE4" t="n">
        <v>320452.0076362461</v>
      </c>
      <c r="AF4" t="n">
        <v>2.979152939084168e-06</v>
      </c>
      <c r="AG4" t="n">
        <v>10</v>
      </c>
      <c r="AH4" t="n">
        <v>289868.5177847553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4.2271</v>
      </c>
      <c r="E5" t="n">
        <v>23.66</v>
      </c>
      <c r="F5" t="n">
        <v>18.07</v>
      </c>
      <c r="G5" t="n">
        <v>11.41</v>
      </c>
      <c r="H5" t="n">
        <v>0.18</v>
      </c>
      <c r="I5" t="n">
        <v>95</v>
      </c>
      <c r="J5" t="n">
        <v>168.97</v>
      </c>
      <c r="K5" t="n">
        <v>51.39</v>
      </c>
      <c r="L5" t="n">
        <v>1.75</v>
      </c>
      <c r="M5" t="n">
        <v>93</v>
      </c>
      <c r="N5" t="n">
        <v>30.83</v>
      </c>
      <c r="O5" t="n">
        <v>21073.68</v>
      </c>
      <c r="P5" t="n">
        <v>228.09</v>
      </c>
      <c r="Q5" t="n">
        <v>467.15</v>
      </c>
      <c r="R5" t="n">
        <v>139.09</v>
      </c>
      <c r="S5" t="n">
        <v>39.61</v>
      </c>
      <c r="T5" t="n">
        <v>44359.6</v>
      </c>
      <c r="U5" t="n">
        <v>0.28</v>
      </c>
      <c r="V5" t="n">
        <v>0.65</v>
      </c>
      <c r="W5" t="n">
        <v>2.76</v>
      </c>
      <c r="X5" t="n">
        <v>2.73</v>
      </c>
      <c r="Y5" t="n">
        <v>1</v>
      </c>
      <c r="Z5" t="n">
        <v>10</v>
      </c>
      <c r="AA5" t="n">
        <v>220.9422932733303</v>
      </c>
      <c r="AB5" t="n">
        <v>302.3029929424804</v>
      </c>
      <c r="AC5" t="n">
        <v>273.4516195810547</v>
      </c>
      <c r="AD5" t="n">
        <v>220942.2932733303</v>
      </c>
      <c r="AE5" t="n">
        <v>302302.9929424804</v>
      </c>
      <c r="AF5" t="n">
        <v>3.142480757798744e-06</v>
      </c>
      <c r="AG5" t="n">
        <v>10</v>
      </c>
      <c r="AH5" t="n">
        <v>273451.6195810547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4.3901</v>
      </c>
      <c r="E6" t="n">
        <v>22.78</v>
      </c>
      <c r="F6" t="n">
        <v>17.66</v>
      </c>
      <c r="G6" t="n">
        <v>13.08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222.45</v>
      </c>
      <c r="Q6" t="n">
        <v>467.11</v>
      </c>
      <c r="R6" t="n">
        <v>125.81</v>
      </c>
      <c r="S6" t="n">
        <v>39.61</v>
      </c>
      <c r="T6" t="n">
        <v>37789.28</v>
      </c>
      <c r="U6" t="n">
        <v>0.31</v>
      </c>
      <c r="V6" t="n">
        <v>0.66</v>
      </c>
      <c r="W6" t="n">
        <v>2.74</v>
      </c>
      <c r="X6" t="n">
        <v>2.33</v>
      </c>
      <c r="Y6" t="n">
        <v>1</v>
      </c>
      <c r="Z6" t="n">
        <v>10</v>
      </c>
      <c r="AA6" t="n">
        <v>204.6049382474591</v>
      </c>
      <c r="AB6" t="n">
        <v>279.949503042859</v>
      </c>
      <c r="AC6" t="n">
        <v>253.2315153841261</v>
      </c>
      <c r="AD6" t="n">
        <v>204604.9382474591</v>
      </c>
      <c r="AE6" t="n">
        <v>279949.503042859</v>
      </c>
      <c r="AF6" t="n">
        <v>3.263657063900137e-06</v>
      </c>
      <c r="AG6" t="n">
        <v>9</v>
      </c>
      <c r="AH6" t="n">
        <v>253231.515384126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4.5147</v>
      </c>
      <c r="E7" t="n">
        <v>22.15</v>
      </c>
      <c r="F7" t="n">
        <v>17.37</v>
      </c>
      <c r="G7" t="n">
        <v>14.68</v>
      </c>
      <c r="H7" t="n">
        <v>0.24</v>
      </c>
      <c r="I7" t="n">
        <v>71</v>
      </c>
      <c r="J7" t="n">
        <v>169.7</v>
      </c>
      <c r="K7" t="n">
        <v>51.39</v>
      </c>
      <c r="L7" t="n">
        <v>2.25</v>
      </c>
      <c r="M7" t="n">
        <v>69</v>
      </c>
      <c r="N7" t="n">
        <v>31.05</v>
      </c>
      <c r="O7" t="n">
        <v>21163.27</v>
      </c>
      <c r="P7" t="n">
        <v>218.46</v>
      </c>
      <c r="Q7" t="n">
        <v>467.08</v>
      </c>
      <c r="R7" t="n">
        <v>116.25</v>
      </c>
      <c r="S7" t="n">
        <v>39.61</v>
      </c>
      <c r="T7" t="n">
        <v>33062.7</v>
      </c>
      <c r="U7" t="n">
        <v>0.34</v>
      </c>
      <c r="V7" t="n">
        <v>0.67</v>
      </c>
      <c r="W7" t="n">
        <v>2.73</v>
      </c>
      <c r="X7" t="n">
        <v>2.04</v>
      </c>
      <c r="Y7" t="n">
        <v>1</v>
      </c>
      <c r="Z7" t="n">
        <v>10</v>
      </c>
      <c r="AA7" t="n">
        <v>198.5726019089734</v>
      </c>
      <c r="AB7" t="n">
        <v>271.6957943366502</v>
      </c>
      <c r="AC7" t="n">
        <v>245.7655290526822</v>
      </c>
      <c r="AD7" t="n">
        <v>198572.6019089734</v>
      </c>
      <c r="AE7" t="n">
        <v>271695.7943366502</v>
      </c>
      <c r="AF7" t="n">
        <v>3.35628631384022e-06</v>
      </c>
      <c r="AG7" t="n">
        <v>9</v>
      </c>
      <c r="AH7" t="n">
        <v>245765.5290526822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4.618</v>
      </c>
      <c r="E8" t="n">
        <v>21.65</v>
      </c>
      <c r="F8" t="n">
        <v>17.15</v>
      </c>
      <c r="G8" t="n">
        <v>16.33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215.08</v>
      </c>
      <c r="Q8" t="n">
        <v>467.29</v>
      </c>
      <c r="R8" t="n">
        <v>108.66</v>
      </c>
      <c r="S8" t="n">
        <v>39.61</v>
      </c>
      <c r="T8" t="n">
        <v>29307.38</v>
      </c>
      <c r="U8" t="n">
        <v>0.36</v>
      </c>
      <c r="V8" t="n">
        <v>0.68</v>
      </c>
      <c r="W8" t="n">
        <v>2.72</v>
      </c>
      <c r="X8" t="n">
        <v>1.81</v>
      </c>
      <c r="Y8" t="n">
        <v>1</v>
      </c>
      <c r="Z8" t="n">
        <v>10</v>
      </c>
      <c r="AA8" t="n">
        <v>193.7934644666659</v>
      </c>
      <c r="AB8" t="n">
        <v>265.1567676474248</v>
      </c>
      <c r="AC8" t="n">
        <v>239.8505778930928</v>
      </c>
      <c r="AD8" t="n">
        <v>193793.4644666659</v>
      </c>
      <c r="AE8" t="n">
        <v>265156.7676474248</v>
      </c>
      <c r="AF8" t="n">
        <v>3.433080868565826e-06</v>
      </c>
      <c r="AG8" t="n">
        <v>9</v>
      </c>
      <c r="AH8" t="n">
        <v>239850.5778930928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4.7013</v>
      </c>
      <c r="E9" t="n">
        <v>21.27</v>
      </c>
      <c r="F9" t="n">
        <v>16.97</v>
      </c>
      <c r="G9" t="n">
        <v>17.86</v>
      </c>
      <c r="H9" t="n">
        <v>0.29</v>
      </c>
      <c r="I9" t="n">
        <v>57</v>
      </c>
      <c r="J9" t="n">
        <v>170.42</v>
      </c>
      <c r="K9" t="n">
        <v>51.39</v>
      </c>
      <c r="L9" t="n">
        <v>2.75</v>
      </c>
      <c r="M9" t="n">
        <v>55</v>
      </c>
      <c r="N9" t="n">
        <v>31.28</v>
      </c>
      <c r="O9" t="n">
        <v>21253.01</v>
      </c>
      <c r="P9" t="n">
        <v>212.33</v>
      </c>
      <c r="Q9" t="n">
        <v>467.17</v>
      </c>
      <c r="R9" t="n">
        <v>103.01</v>
      </c>
      <c r="S9" t="n">
        <v>39.61</v>
      </c>
      <c r="T9" t="n">
        <v>26510.82</v>
      </c>
      <c r="U9" t="n">
        <v>0.38</v>
      </c>
      <c r="V9" t="n">
        <v>0.6899999999999999</v>
      </c>
      <c r="W9" t="n">
        <v>2.71</v>
      </c>
      <c r="X9" t="n">
        <v>1.63</v>
      </c>
      <c r="Y9" t="n">
        <v>1</v>
      </c>
      <c r="Z9" t="n">
        <v>10</v>
      </c>
      <c r="AA9" t="n">
        <v>190.0784145481622</v>
      </c>
      <c r="AB9" t="n">
        <v>260.0736724524955</v>
      </c>
      <c r="AC9" t="n">
        <v>235.252606169397</v>
      </c>
      <c r="AD9" t="n">
        <v>190078.4145481622</v>
      </c>
      <c r="AE9" t="n">
        <v>260073.6724524955</v>
      </c>
      <c r="AF9" t="n">
        <v>3.495007164874084e-06</v>
      </c>
      <c r="AG9" t="n">
        <v>9</v>
      </c>
      <c r="AH9" t="n">
        <v>235252.606169397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4.7704</v>
      </c>
      <c r="E10" t="n">
        <v>20.96</v>
      </c>
      <c r="F10" t="n">
        <v>16.83</v>
      </c>
      <c r="G10" t="n">
        <v>19.42</v>
      </c>
      <c r="H10" t="n">
        <v>0.31</v>
      </c>
      <c r="I10" t="n">
        <v>52</v>
      </c>
      <c r="J10" t="n">
        <v>170.79</v>
      </c>
      <c r="K10" t="n">
        <v>51.39</v>
      </c>
      <c r="L10" t="n">
        <v>3</v>
      </c>
      <c r="M10" t="n">
        <v>50</v>
      </c>
      <c r="N10" t="n">
        <v>31.4</v>
      </c>
      <c r="O10" t="n">
        <v>21297.94</v>
      </c>
      <c r="P10" t="n">
        <v>210.25</v>
      </c>
      <c r="Q10" t="n">
        <v>467.14</v>
      </c>
      <c r="R10" t="n">
        <v>98.56</v>
      </c>
      <c r="S10" t="n">
        <v>39.61</v>
      </c>
      <c r="T10" t="n">
        <v>24312.43</v>
      </c>
      <c r="U10" t="n">
        <v>0.4</v>
      </c>
      <c r="V10" t="n">
        <v>0.6899999999999999</v>
      </c>
      <c r="W10" t="n">
        <v>2.7</v>
      </c>
      <c r="X10" t="n">
        <v>1.49</v>
      </c>
      <c r="Y10" t="n">
        <v>1</v>
      </c>
      <c r="Z10" t="n">
        <v>10</v>
      </c>
      <c r="AA10" t="n">
        <v>187.2028420568447</v>
      </c>
      <c r="AB10" t="n">
        <v>256.1391873085719</v>
      </c>
      <c r="AC10" t="n">
        <v>231.6936227655236</v>
      </c>
      <c r="AD10" t="n">
        <v>187202.8420568447</v>
      </c>
      <c r="AE10" t="n">
        <v>256139.1873085719</v>
      </c>
      <c r="AF10" t="n">
        <v>3.546376997706023e-06</v>
      </c>
      <c r="AG10" t="n">
        <v>9</v>
      </c>
      <c r="AH10" t="n">
        <v>231693.6227655236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4.847</v>
      </c>
      <c r="E11" t="n">
        <v>20.63</v>
      </c>
      <c r="F11" t="n">
        <v>16.67</v>
      </c>
      <c r="G11" t="n">
        <v>21.28</v>
      </c>
      <c r="H11" t="n">
        <v>0.34</v>
      </c>
      <c r="I11" t="n">
        <v>47</v>
      </c>
      <c r="J11" t="n">
        <v>171.15</v>
      </c>
      <c r="K11" t="n">
        <v>51.39</v>
      </c>
      <c r="L11" t="n">
        <v>3.25</v>
      </c>
      <c r="M11" t="n">
        <v>45</v>
      </c>
      <c r="N11" t="n">
        <v>31.51</v>
      </c>
      <c r="O11" t="n">
        <v>21342.91</v>
      </c>
      <c r="P11" t="n">
        <v>207.73</v>
      </c>
      <c r="Q11" t="n">
        <v>467.11</v>
      </c>
      <c r="R11" t="n">
        <v>93.11</v>
      </c>
      <c r="S11" t="n">
        <v>39.61</v>
      </c>
      <c r="T11" t="n">
        <v>21612.81</v>
      </c>
      <c r="U11" t="n">
        <v>0.43</v>
      </c>
      <c r="V11" t="n">
        <v>0.7</v>
      </c>
      <c r="W11" t="n">
        <v>2.69</v>
      </c>
      <c r="X11" t="n">
        <v>1.33</v>
      </c>
      <c r="Y11" t="n">
        <v>1</v>
      </c>
      <c r="Z11" t="n">
        <v>10</v>
      </c>
      <c r="AA11" t="n">
        <v>176.3538419223782</v>
      </c>
      <c r="AB11" t="n">
        <v>241.295106700496</v>
      </c>
      <c r="AC11" t="n">
        <v>218.2662403768798</v>
      </c>
      <c r="AD11" t="n">
        <v>176353.8419223782</v>
      </c>
      <c r="AE11" t="n">
        <v>241295.106700496</v>
      </c>
      <c r="AF11" t="n">
        <v>3.603322427444469e-06</v>
      </c>
      <c r="AG11" t="n">
        <v>8</v>
      </c>
      <c r="AH11" t="n">
        <v>218266.2403768798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4.8958</v>
      </c>
      <c r="E12" t="n">
        <v>20.43</v>
      </c>
      <c r="F12" t="n">
        <v>16.56</v>
      </c>
      <c r="G12" t="n">
        <v>22.58</v>
      </c>
      <c r="H12" t="n">
        <v>0.36</v>
      </c>
      <c r="I12" t="n">
        <v>44</v>
      </c>
      <c r="J12" t="n">
        <v>171.52</v>
      </c>
      <c r="K12" t="n">
        <v>51.39</v>
      </c>
      <c r="L12" t="n">
        <v>3.5</v>
      </c>
      <c r="M12" t="n">
        <v>42</v>
      </c>
      <c r="N12" t="n">
        <v>31.63</v>
      </c>
      <c r="O12" t="n">
        <v>21387.92</v>
      </c>
      <c r="P12" t="n">
        <v>205.88</v>
      </c>
      <c r="Q12" t="n">
        <v>467.08</v>
      </c>
      <c r="R12" t="n">
        <v>89.73</v>
      </c>
      <c r="S12" t="n">
        <v>39.61</v>
      </c>
      <c r="T12" t="n">
        <v>19934.18</v>
      </c>
      <c r="U12" t="n">
        <v>0.44</v>
      </c>
      <c r="V12" t="n">
        <v>0.7</v>
      </c>
      <c r="W12" t="n">
        <v>2.69</v>
      </c>
      <c r="X12" t="n">
        <v>1.23</v>
      </c>
      <c r="Y12" t="n">
        <v>1</v>
      </c>
      <c r="Z12" t="n">
        <v>10</v>
      </c>
      <c r="AA12" t="n">
        <v>174.240741696866</v>
      </c>
      <c r="AB12" t="n">
        <v>238.4038697485491</v>
      </c>
      <c r="AC12" t="n">
        <v>215.6509390217492</v>
      </c>
      <c r="AD12" t="n">
        <v>174240.741696866</v>
      </c>
      <c r="AE12" t="n">
        <v>238403.8697485491</v>
      </c>
      <c r="AF12" t="n">
        <v>3.6396009779828e-06</v>
      </c>
      <c r="AG12" t="n">
        <v>8</v>
      </c>
      <c r="AH12" t="n">
        <v>215650.9390217492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4.9361</v>
      </c>
      <c r="E13" t="n">
        <v>20.26</v>
      </c>
      <c r="F13" t="n">
        <v>16.5</v>
      </c>
      <c r="G13" t="n">
        <v>24.14</v>
      </c>
      <c r="H13" t="n">
        <v>0.39</v>
      </c>
      <c r="I13" t="n">
        <v>41</v>
      </c>
      <c r="J13" t="n">
        <v>171.88</v>
      </c>
      <c r="K13" t="n">
        <v>51.39</v>
      </c>
      <c r="L13" t="n">
        <v>3.75</v>
      </c>
      <c r="M13" t="n">
        <v>39</v>
      </c>
      <c r="N13" t="n">
        <v>31.74</v>
      </c>
      <c r="O13" t="n">
        <v>21432.96</v>
      </c>
      <c r="P13" t="n">
        <v>204.65</v>
      </c>
      <c r="Q13" t="n">
        <v>467.15</v>
      </c>
      <c r="R13" t="n">
        <v>87.65000000000001</v>
      </c>
      <c r="S13" t="n">
        <v>39.61</v>
      </c>
      <c r="T13" t="n">
        <v>18909.59</v>
      </c>
      <c r="U13" t="n">
        <v>0.45</v>
      </c>
      <c r="V13" t="n">
        <v>0.71</v>
      </c>
      <c r="W13" t="n">
        <v>2.68</v>
      </c>
      <c r="X13" t="n">
        <v>1.16</v>
      </c>
      <c r="Y13" t="n">
        <v>1</v>
      </c>
      <c r="Z13" t="n">
        <v>10</v>
      </c>
      <c r="AA13" t="n">
        <v>172.6913721652726</v>
      </c>
      <c r="AB13" t="n">
        <v>236.2839540020644</v>
      </c>
      <c r="AC13" t="n">
        <v>213.733345058788</v>
      </c>
      <c r="AD13" t="n">
        <v>172691.3721652726</v>
      </c>
      <c r="AE13" t="n">
        <v>236283.9540020644</v>
      </c>
      <c r="AF13" t="n">
        <v>3.669560518693757e-06</v>
      </c>
      <c r="AG13" t="n">
        <v>8</v>
      </c>
      <c r="AH13" t="n">
        <v>213733.345058788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4.9804</v>
      </c>
      <c r="E14" t="n">
        <v>20.08</v>
      </c>
      <c r="F14" t="n">
        <v>16.42</v>
      </c>
      <c r="G14" t="n">
        <v>25.92</v>
      </c>
      <c r="H14" t="n">
        <v>0.41</v>
      </c>
      <c r="I14" t="n">
        <v>38</v>
      </c>
      <c r="J14" t="n">
        <v>172.25</v>
      </c>
      <c r="K14" t="n">
        <v>51.39</v>
      </c>
      <c r="L14" t="n">
        <v>4</v>
      </c>
      <c r="M14" t="n">
        <v>36</v>
      </c>
      <c r="N14" t="n">
        <v>31.86</v>
      </c>
      <c r="O14" t="n">
        <v>21478.05</v>
      </c>
      <c r="P14" t="n">
        <v>203.22</v>
      </c>
      <c r="Q14" t="n">
        <v>467.09</v>
      </c>
      <c r="R14" t="n">
        <v>85.3</v>
      </c>
      <c r="S14" t="n">
        <v>39.61</v>
      </c>
      <c r="T14" t="n">
        <v>17750.19</v>
      </c>
      <c r="U14" t="n">
        <v>0.46</v>
      </c>
      <c r="V14" t="n">
        <v>0.71</v>
      </c>
      <c r="W14" t="n">
        <v>2.67</v>
      </c>
      <c r="X14" t="n">
        <v>1.08</v>
      </c>
      <c r="Y14" t="n">
        <v>1</v>
      </c>
      <c r="Z14" t="n">
        <v>10</v>
      </c>
      <c r="AA14" t="n">
        <v>170.9710661248614</v>
      </c>
      <c r="AB14" t="n">
        <v>233.9301553830288</v>
      </c>
      <c r="AC14" t="n">
        <v>211.6041896763753</v>
      </c>
      <c r="AD14" t="n">
        <v>170971.0661248614</v>
      </c>
      <c r="AE14" t="n">
        <v>233930.1553830288</v>
      </c>
      <c r="AF14" t="n">
        <v>3.702493711088186e-06</v>
      </c>
      <c r="AG14" t="n">
        <v>8</v>
      </c>
      <c r="AH14" t="n">
        <v>211604.1896763753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16.37</v>
      </c>
      <c r="G15" t="n">
        <v>27.28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202.28</v>
      </c>
      <c r="Q15" t="n">
        <v>467.12</v>
      </c>
      <c r="R15" t="n">
        <v>83.59999999999999</v>
      </c>
      <c r="S15" t="n">
        <v>39.61</v>
      </c>
      <c r="T15" t="n">
        <v>16909.24</v>
      </c>
      <c r="U15" t="n">
        <v>0.47</v>
      </c>
      <c r="V15" t="n">
        <v>0.71</v>
      </c>
      <c r="W15" t="n">
        <v>2.67</v>
      </c>
      <c r="X15" t="n">
        <v>1.03</v>
      </c>
      <c r="Y15" t="n">
        <v>1</v>
      </c>
      <c r="Z15" t="n">
        <v>10</v>
      </c>
      <c r="AA15" t="n">
        <v>169.835215392153</v>
      </c>
      <c r="AB15" t="n">
        <v>232.3760343003402</v>
      </c>
      <c r="AC15" t="n">
        <v>210.1983917285953</v>
      </c>
      <c r="AD15" t="n">
        <v>169835.215392153</v>
      </c>
      <c r="AE15" t="n">
        <v>232376.0343003402</v>
      </c>
      <c r="AF15" t="n">
        <v>3.724944781298382e-06</v>
      </c>
      <c r="AG15" t="n">
        <v>8</v>
      </c>
      <c r="AH15" t="n">
        <v>210198.3917285953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5.0599</v>
      </c>
      <c r="E16" t="n">
        <v>19.76</v>
      </c>
      <c r="F16" t="n">
        <v>16.27</v>
      </c>
      <c r="G16" t="n">
        <v>29.59</v>
      </c>
      <c r="H16" t="n">
        <v>0.46</v>
      </c>
      <c r="I16" t="n">
        <v>33</v>
      </c>
      <c r="J16" t="n">
        <v>172.98</v>
      </c>
      <c r="K16" t="n">
        <v>51.39</v>
      </c>
      <c r="L16" t="n">
        <v>4.5</v>
      </c>
      <c r="M16" t="n">
        <v>31</v>
      </c>
      <c r="N16" t="n">
        <v>32.09</v>
      </c>
      <c r="O16" t="n">
        <v>21568.34</v>
      </c>
      <c r="P16" t="n">
        <v>200.51</v>
      </c>
      <c r="Q16" t="n">
        <v>467.09</v>
      </c>
      <c r="R16" t="n">
        <v>80.40000000000001</v>
      </c>
      <c r="S16" t="n">
        <v>39.61</v>
      </c>
      <c r="T16" t="n">
        <v>15327.11</v>
      </c>
      <c r="U16" t="n">
        <v>0.49</v>
      </c>
      <c r="V16" t="n">
        <v>0.72</v>
      </c>
      <c r="W16" t="n">
        <v>2.67</v>
      </c>
      <c r="X16" t="n">
        <v>0.9399999999999999</v>
      </c>
      <c r="Y16" t="n">
        <v>1</v>
      </c>
      <c r="Z16" t="n">
        <v>10</v>
      </c>
      <c r="AA16" t="n">
        <v>167.8869409688517</v>
      </c>
      <c r="AB16" t="n">
        <v>229.7103192825794</v>
      </c>
      <c r="AC16" t="n">
        <v>207.7870888107743</v>
      </c>
      <c r="AD16" t="n">
        <v>167886.9409688517</v>
      </c>
      <c r="AE16" t="n">
        <v>229710.3192825794</v>
      </c>
      <c r="AF16" t="n">
        <v>3.761595038297146e-06</v>
      </c>
      <c r="AG16" t="n">
        <v>8</v>
      </c>
      <c r="AH16" t="n">
        <v>207787.0888107743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5.0778</v>
      </c>
      <c r="E17" t="n">
        <v>19.69</v>
      </c>
      <c r="F17" t="n">
        <v>16.24</v>
      </c>
      <c r="G17" t="n">
        <v>30.44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199.79</v>
      </c>
      <c r="Q17" t="n">
        <v>467.07</v>
      </c>
      <c r="R17" t="n">
        <v>79.43000000000001</v>
      </c>
      <c r="S17" t="n">
        <v>39.61</v>
      </c>
      <c r="T17" t="n">
        <v>14844.37</v>
      </c>
      <c r="U17" t="n">
        <v>0.5</v>
      </c>
      <c r="V17" t="n">
        <v>0.72</v>
      </c>
      <c r="W17" t="n">
        <v>2.66</v>
      </c>
      <c r="X17" t="n">
        <v>0.9</v>
      </c>
      <c r="Y17" t="n">
        <v>1</v>
      </c>
      <c r="Z17" t="n">
        <v>10</v>
      </c>
      <c r="AA17" t="n">
        <v>167.1557095578173</v>
      </c>
      <c r="AB17" t="n">
        <v>228.7098162063496</v>
      </c>
      <c r="AC17" t="n">
        <v>206.8820723439246</v>
      </c>
      <c r="AD17" t="n">
        <v>167155.7095578173</v>
      </c>
      <c r="AE17" t="n">
        <v>228709.8162063496</v>
      </c>
      <c r="AF17" t="n">
        <v>3.774902129580673e-06</v>
      </c>
      <c r="AG17" t="n">
        <v>8</v>
      </c>
      <c r="AH17" t="n">
        <v>206882.0723439245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5.1096</v>
      </c>
      <c r="E18" t="n">
        <v>19.57</v>
      </c>
      <c r="F18" t="n">
        <v>16.18</v>
      </c>
      <c r="G18" t="n">
        <v>32.36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198.5</v>
      </c>
      <c r="Q18" t="n">
        <v>467.07</v>
      </c>
      <c r="R18" t="n">
        <v>77.53</v>
      </c>
      <c r="S18" t="n">
        <v>39.61</v>
      </c>
      <c r="T18" t="n">
        <v>13908.2</v>
      </c>
      <c r="U18" t="n">
        <v>0.51</v>
      </c>
      <c r="V18" t="n">
        <v>0.72</v>
      </c>
      <c r="W18" t="n">
        <v>2.66</v>
      </c>
      <c r="X18" t="n">
        <v>0.85</v>
      </c>
      <c r="Y18" t="n">
        <v>1</v>
      </c>
      <c r="Z18" t="n">
        <v>10</v>
      </c>
      <c r="AA18" t="n">
        <v>165.8602932528554</v>
      </c>
      <c r="AB18" t="n">
        <v>226.9373704681676</v>
      </c>
      <c r="AC18" t="n">
        <v>205.2787863393509</v>
      </c>
      <c r="AD18" t="n">
        <v>165860.2932528554</v>
      </c>
      <c r="AE18" t="n">
        <v>226937.3704681676</v>
      </c>
      <c r="AF18" t="n">
        <v>3.798542660464258e-06</v>
      </c>
      <c r="AG18" t="n">
        <v>8</v>
      </c>
      <c r="AH18" t="n">
        <v>205278.7863393509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5.1504</v>
      </c>
      <c r="E19" t="n">
        <v>19.42</v>
      </c>
      <c r="F19" t="n">
        <v>16.09</v>
      </c>
      <c r="G19" t="n">
        <v>34.49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197.05</v>
      </c>
      <c r="Q19" t="n">
        <v>467.07</v>
      </c>
      <c r="R19" t="n">
        <v>74.68000000000001</v>
      </c>
      <c r="S19" t="n">
        <v>39.61</v>
      </c>
      <c r="T19" t="n">
        <v>12490.05</v>
      </c>
      <c r="U19" t="n">
        <v>0.53</v>
      </c>
      <c r="V19" t="n">
        <v>0.72</v>
      </c>
      <c r="W19" t="n">
        <v>2.65</v>
      </c>
      <c r="X19" t="n">
        <v>0.76</v>
      </c>
      <c r="Y19" t="n">
        <v>1</v>
      </c>
      <c r="Z19" t="n">
        <v>10</v>
      </c>
      <c r="AA19" t="n">
        <v>164.3106001911866</v>
      </c>
      <c r="AB19" t="n">
        <v>224.8170120535607</v>
      </c>
      <c r="AC19" t="n">
        <v>203.3607919558917</v>
      </c>
      <c r="AD19" t="n">
        <v>164310.6001911866</v>
      </c>
      <c r="AE19" t="n">
        <v>224817.0120535607</v>
      </c>
      <c r="AF19" t="n">
        <v>3.82887390763565e-06</v>
      </c>
      <c r="AG19" t="n">
        <v>8</v>
      </c>
      <c r="AH19" t="n">
        <v>203360.7919558917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5.1628</v>
      </c>
      <c r="E20" t="n">
        <v>19.37</v>
      </c>
      <c r="F20" t="n">
        <v>16.08</v>
      </c>
      <c r="G20" t="n">
        <v>35.74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25</v>
      </c>
      <c r="N20" t="n">
        <v>32.56</v>
      </c>
      <c r="O20" t="n">
        <v>21749.39</v>
      </c>
      <c r="P20" t="n">
        <v>196.55</v>
      </c>
      <c r="Q20" t="n">
        <v>467.1</v>
      </c>
      <c r="R20" t="n">
        <v>74.44</v>
      </c>
      <c r="S20" t="n">
        <v>39.61</v>
      </c>
      <c r="T20" t="n">
        <v>12373.93</v>
      </c>
      <c r="U20" t="n">
        <v>0.53</v>
      </c>
      <c r="V20" t="n">
        <v>0.73</v>
      </c>
      <c r="W20" t="n">
        <v>2.65</v>
      </c>
      <c r="X20" t="n">
        <v>0.75</v>
      </c>
      <c r="Y20" t="n">
        <v>1</v>
      </c>
      <c r="Z20" t="n">
        <v>10</v>
      </c>
      <c r="AA20" t="n">
        <v>163.8265087914346</v>
      </c>
      <c r="AB20" t="n">
        <v>224.154656843815</v>
      </c>
      <c r="AC20" t="n">
        <v>202.7616509977426</v>
      </c>
      <c r="AD20" t="n">
        <v>163826.5087914346</v>
      </c>
      <c r="AE20" t="n">
        <v>224154.6568438151</v>
      </c>
      <c r="AF20" t="n">
        <v>3.838092227854406e-06</v>
      </c>
      <c r="AG20" t="n">
        <v>8</v>
      </c>
      <c r="AH20" t="n">
        <v>202761.6509977426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5.181</v>
      </c>
      <c r="E21" t="n">
        <v>19.3</v>
      </c>
      <c r="F21" t="n">
        <v>16.05</v>
      </c>
      <c r="G21" t="n">
        <v>37.03</v>
      </c>
      <c r="H21" t="n">
        <v>0.58</v>
      </c>
      <c r="I21" t="n">
        <v>26</v>
      </c>
      <c r="J21" t="n">
        <v>174.82</v>
      </c>
      <c r="K21" t="n">
        <v>51.39</v>
      </c>
      <c r="L21" t="n">
        <v>5.75</v>
      </c>
      <c r="M21" t="n">
        <v>24</v>
      </c>
      <c r="N21" t="n">
        <v>32.67</v>
      </c>
      <c r="O21" t="n">
        <v>21794.75</v>
      </c>
      <c r="P21" t="n">
        <v>195.68</v>
      </c>
      <c r="Q21" t="n">
        <v>467.11</v>
      </c>
      <c r="R21" t="n">
        <v>73.04000000000001</v>
      </c>
      <c r="S21" t="n">
        <v>39.61</v>
      </c>
      <c r="T21" t="n">
        <v>11681.11</v>
      </c>
      <c r="U21" t="n">
        <v>0.54</v>
      </c>
      <c r="V21" t="n">
        <v>0.73</v>
      </c>
      <c r="W21" t="n">
        <v>2.65</v>
      </c>
      <c r="X21" t="n">
        <v>0.71</v>
      </c>
      <c r="Y21" t="n">
        <v>1</v>
      </c>
      <c r="Z21" t="n">
        <v>10</v>
      </c>
      <c r="AA21" t="n">
        <v>163.04798764806</v>
      </c>
      <c r="AB21" t="n">
        <v>223.0894498695216</v>
      </c>
      <c r="AC21" t="n">
        <v>201.798105882048</v>
      </c>
      <c r="AD21" t="n">
        <v>163047.98764806</v>
      </c>
      <c r="AE21" t="n">
        <v>223089.4498695216</v>
      </c>
      <c r="AF21" t="n">
        <v>3.851622343014193e-06</v>
      </c>
      <c r="AG21" t="n">
        <v>8</v>
      </c>
      <c r="AH21" t="n">
        <v>201798.105882048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5.1973</v>
      </c>
      <c r="E22" t="n">
        <v>19.24</v>
      </c>
      <c r="F22" t="n">
        <v>16.02</v>
      </c>
      <c r="G22" t="n">
        <v>38.45</v>
      </c>
      <c r="H22" t="n">
        <v>0.61</v>
      </c>
      <c r="I22" t="n">
        <v>25</v>
      </c>
      <c r="J22" t="n">
        <v>175.18</v>
      </c>
      <c r="K22" t="n">
        <v>51.39</v>
      </c>
      <c r="L22" t="n">
        <v>6</v>
      </c>
      <c r="M22" t="n">
        <v>23</v>
      </c>
      <c r="N22" t="n">
        <v>32.79</v>
      </c>
      <c r="O22" t="n">
        <v>21840.16</v>
      </c>
      <c r="P22" t="n">
        <v>194.76</v>
      </c>
      <c r="Q22" t="n">
        <v>467.1</v>
      </c>
      <c r="R22" t="n">
        <v>72.25</v>
      </c>
      <c r="S22" t="n">
        <v>39.61</v>
      </c>
      <c r="T22" t="n">
        <v>11289.13</v>
      </c>
      <c r="U22" t="n">
        <v>0.55</v>
      </c>
      <c r="V22" t="n">
        <v>0.73</v>
      </c>
      <c r="W22" t="n">
        <v>2.65</v>
      </c>
      <c r="X22" t="n">
        <v>0.6899999999999999</v>
      </c>
      <c r="Y22" t="n">
        <v>1</v>
      </c>
      <c r="Z22" t="n">
        <v>10</v>
      </c>
      <c r="AA22" t="n">
        <v>162.2880723261702</v>
      </c>
      <c r="AB22" t="n">
        <v>222.0497002010145</v>
      </c>
      <c r="AC22" t="n">
        <v>200.8575884626051</v>
      </c>
      <c r="AD22" t="n">
        <v>162288.0723261702</v>
      </c>
      <c r="AE22" t="n">
        <v>222049.7002010145</v>
      </c>
      <c r="AF22" t="n">
        <v>3.863739973624333e-06</v>
      </c>
      <c r="AG22" t="n">
        <v>8</v>
      </c>
      <c r="AH22" t="n">
        <v>200857.5884626051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5.2129</v>
      </c>
      <c r="E23" t="n">
        <v>19.18</v>
      </c>
      <c r="F23" t="n">
        <v>16</v>
      </c>
      <c r="G23" t="n">
        <v>39.99</v>
      </c>
      <c r="H23" t="n">
        <v>0.63</v>
      </c>
      <c r="I23" t="n">
        <v>24</v>
      </c>
      <c r="J23" t="n">
        <v>175.55</v>
      </c>
      <c r="K23" t="n">
        <v>51.39</v>
      </c>
      <c r="L23" t="n">
        <v>6.25</v>
      </c>
      <c r="M23" t="n">
        <v>22</v>
      </c>
      <c r="N23" t="n">
        <v>32.91</v>
      </c>
      <c r="O23" t="n">
        <v>21885.6</v>
      </c>
      <c r="P23" t="n">
        <v>193.88</v>
      </c>
      <c r="Q23" t="n">
        <v>467.1</v>
      </c>
      <c r="R23" t="n">
        <v>71.76000000000001</v>
      </c>
      <c r="S23" t="n">
        <v>39.61</v>
      </c>
      <c r="T23" t="n">
        <v>11048.93</v>
      </c>
      <c r="U23" t="n">
        <v>0.55</v>
      </c>
      <c r="V23" t="n">
        <v>0.73</v>
      </c>
      <c r="W23" t="n">
        <v>2.64</v>
      </c>
      <c r="X23" t="n">
        <v>0.66</v>
      </c>
      <c r="Y23" t="n">
        <v>1</v>
      </c>
      <c r="Z23" t="n">
        <v>10</v>
      </c>
      <c r="AA23" t="n">
        <v>161.5703559537319</v>
      </c>
      <c r="AB23" t="n">
        <v>221.0676889968333</v>
      </c>
      <c r="AC23" t="n">
        <v>199.9692990294892</v>
      </c>
      <c r="AD23" t="n">
        <v>161570.3559537319</v>
      </c>
      <c r="AE23" t="n">
        <v>221067.6889968333</v>
      </c>
      <c r="AF23" t="n">
        <v>3.875337215189865e-06</v>
      </c>
      <c r="AG23" t="n">
        <v>8</v>
      </c>
      <c r="AH23" t="n">
        <v>199969.2990294892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5.2308</v>
      </c>
      <c r="E24" t="n">
        <v>19.12</v>
      </c>
      <c r="F24" t="n">
        <v>15.97</v>
      </c>
      <c r="G24" t="n">
        <v>41.65</v>
      </c>
      <c r="H24" t="n">
        <v>0.66</v>
      </c>
      <c r="I24" t="n">
        <v>23</v>
      </c>
      <c r="J24" t="n">
        <v>175.92</v>
      </c>
      <c r="K24" t="n">
        <v>51.39</v>
      </c>
      <c r="L24" t="n">
        <v>6.5</v>
      </c>
      <c r="M24" t="n">
        <v>21</v>
      </c>
      <c r="N24" t="n">
        <v>33.03</v>
      </c>
      <c r="O24" t="n">
        <v>21931.08</v>
      </c>
      <c r="P24" t="n">
        <v>192.92</v>
      </c>
      <c r="Q24" t="n">
        <v>467.12</v>
      </c>
      <c r="R24" t="n">
        <v>70.59</v>
      </c>
      <c r="S24" t="n">
        <v>39.61</v>
      </c>
      <c r="T24" t="n">
        <v>10471.5</v>
      </c>
      <c r="U24" t="n">
        <v>0.5600000000000001</v>
      </c>
      <c r="V24" t="n">
        <v>0.73</v>
      </c>
      <c r="W24" t="n">
        <v>2.64</v>
      </c>
      <c r="X24" t="n">
        <v>0.63</v>
      </c>
      <c r="Y24" t="n">
        <v>1</v>
      </c>
      <c r="Z24" t="n">
        <v>10</v>
      </c>
      <c r="AA24" t="n">
        <v>160.7711559140333</v>
      </c>
      <c r="AB24" t="n">
        <v>219.9741882443009</v>
      </c>
      <c r="AC24" t="n">
        <v>198.9801604540402</v>
      </c>
      <c r="AD24" t="n">
        <v>160771.1559140333</v>
      </c>
      <c r="AE24" t="n">
        <v>219974.1882443009</v>
      </c>
      <c r="AF24" t="n">
        <v>3.888644306473392e-06</v>
      </c>
      <c r="AG24" t="n">
        <v>8</v>
      </c>
      <c r="AH24" t="n">
        <v>198980.1604540402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5.2465</v>
      </c>
      <c r="E25" t="n">
        <v>19.06</v>
      </c>
      <c r="F25" t="n">
        <v>15.94</v>
      </c>
      <c r="G25" t="n">
        <v>43.48</v>
      </c>
      <c r="H25" t="n">
        <v>0.68</v>
      </c>
      <c r="I25" t="n">
        <v>22</v>
      </c>
      <c r="J25" t="n">
        <v>176.29</v>
      </c>
      <c r="K25" t="n">
        <v>51.39</v>
      </c>
      <c r="L25" t="n">
        <v>6.75</v>
      </c>
      <c r="M25" t="n">
        <v>20</v>
      </c>
      <c r="N25" t="n">
        <v>33.15</v>
      </c>
      <c r="O25" t="n">
        <v>21976.61</v>
      </c>
      <c r="P25" t="n">
        <v>192.26</v>
      </c>
      <c r="Q25" t="n">
        <v>467.1</v>
      </c>
      <c r="R25" t="n">
        <v>69.70999999999999</v>
      </c>
      <c r="S25" t="n">
        <v>39.61</v>
      </c>
      <c r="T25" t="n">
        <v>10036.39</v>
      </c>
      <c r="U25" t="n">
        <v>0.57</v>
      </c>
      <c r="V25" t="n">
        <v>0.73</v>
      </c>
      <c r="W25" t="n">
        <v>2.65</v>
      </c>
      <c r="X25" t="n">
        <v>0.61</v>
      </c>
      <c r="Y25" t="n">
        <v>1</v>
      </c>
      <c r="Z25" t="n">
        <v>10</v>
      </c>
      <c r="AA25" t="n">
        <v>160.1565235219049</v>
      </c>
      <c r="AB25" t="n">
        <v>219.1332210897239</v>
      </c>
      <c r="AC25" t="n">
        <v>198.219454024391</v>
      </c>
      <c r="AD25" t="n">
        <v>160156.523521905</v>
      </c>
      <c r="AE25" t="n">
        <v>219133.2210897239</v>
      </c>
      <c r="AF25" t="n">
        <v>3.90031588933101e-06</v>
      </c>
      <c r="AG25" t="n">
        <v>8</v>
      </c>
      <c r="AH25" t="n">
        <v>198219.454024391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5.2659</v>
      </c>
      <c r="E26" t="n">
        <v>18.99</v>
      </c>
      <c r="F26" t="n">
        <v>15.91</v>
      </c>
      <c r="G26" t="n">
        <v>45.45</v>
      </c>
      <c r="H26" t="n">
        <v>0.7</v>
      </c>
      <c r="I26" t="n">
        <v>21</v>
      </c>
      <c r="J26" t="n">
        <v>176.66</v>
      </c>
      <c r="K26" t="n">
        <v>51.39</v>
      </c>
      <c r="L26" t="n">
        <v>7</v>
      </c>
      <c r="M26" t="n">
        <v>19</v>
      </c>
      <c r="N26" t="n">
        <v>33.27</v>
      </c>
      <c r="O26" t="n">
        <v>22022.17</v>
      </c>
      <c r="P26" t="n">
        <v>191.36</v>
      </c>
      <c r="Q26" t="n">
        <v>467.09</v>
      </c>
      <c r="R26" t="n">
        <v>68.55</v>
      </c>
      <c r="S26" t="n">
        <v>39.61</v>
      </c>
      <c r="T26" t="n">
        <v>9461.780000000001</v>
      </c>
      <c r="U26" t="n">
        <v>0.58</v>
      </c>
      <c r="V26" t="n">
        <v>0.73</v>
      </c>
      <c r="W26" t="n">
        <v>2.64</v>
      </c>
      <c r="X26" t="n">
        <v>0.57</v>
      </c>
      <c r="Y26" t="n">
        <v>1</v>
      </c>
      <c r="Z26" t="n">
        <v>10</v>
      </c>
      <c r="AA26" t="n">
        <v>159.3672372632671</v>
      </c>
      <c r="AB26" t="n">
        <v>218.0532848098039</v>
      </c>
      <c r="AC26" t="n">
        <v>197.2425853473261</v>
      </c>
      <c r="AD26" t="n">
        <v>159367.2372632671</v>
      </c>
      <c r="AE26" t="n">
        <v>218053.2848098039</v>
      </c>
      <c r="AF26" t="n">
        <v>3.914738099995839e-06</v>
      </c>
      <c r="AG26" t="n">
        <v>8</v>
      </c>
      <c r="AH26" t="n">
        <v>197242.5853473261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5.2794</v>
      </c>
      <c r="E27" t="n">
        <v>18.94</v>
      </c>
      <c r="F27" t="n">
        <v>15.89</v>
      </c>
      <c r="G27" t="n">
        <v>47.67</v>
      </c>
      <c r="H27" t="n">
        <v>0.73</v>
      </c>
      <c r="I27" t="n">
        <v>20</v>
      </c>
      <c r="J27" t="n">
        <v>177.03</v>
      </c>
      <c r="K27" t="n">
        <v>51.39</v>
      </c>
      <c r="L27" t="n">
        <v>7.25</v>
      </c>
      <c r="M27" t="n">
        <v>18</v>
      </c>
      <c r="N27" t="n">
        <v>33.39</v>
      </c>
      <c r="O27" t="n">
        <v>22067.77</v>
      </c>
      <c r="P27" t="n">
        <v>190.69</v>
      </c>
      <c r="Q27" t="n">
        <v>467.07</v>
      </c>
      <c r="R27" t="n">
        <v>68.2</v>
      </c>
      <c r="S27" t="n">
        <v>39.61</v>
      </c>
      <c r="T27" t="n">
        <v>9288.620000000001</v>
      </c>
      <c r="U27" t="n">
        <v>0.58</v>
      </c>
      <c r="V27" t="n">
        <v>0.73</v>
      </c>
      <c r="W27" t="n">
        <v>2.64</v>
      </c>
      <c r="X27" t="n">
        <v>0.5600000000000001</v>
      </c>
      <c r="Y27" t="n">
        <v>1</v>
      </c>
      <c r="Z27" t="n">
        <v>10</v>
      </c>
      <c r="AA27" t="n">
        <v>158.801874304061</v>
      </c>
      <c r="AB27" t="n">
        <v>217.2797302669651</v>
      </c>
      <c r="AC27" t="n">
        <v>196.5428577643649</v>
      </c>
      <c r="AD27" t="n">
        <v>158801.874304061</v>
      </c>
      <c r="AE27" t="n">
        <v>217279.7302669651</v>
      </c>
      <c r="AF27" t="n">
        <v>3.924774174427549e-06</v>
      </c>
      <c r="AG27" t="n">
        <v>8</v>
      </c>
      <c r="AH27" t="n">
        <v>196542.8577643649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5.2786</v>
      </c>
      <c r="E28" t="n">
        <v>18.94</v>
      </c>
      <c r="F28" t="n">
        <v>15.89</v>
      </c>
      <c r="G28" t="n">
        <v>47.68</v>
      </c>
      <c r="H28" t="n">
        <v>0.75</v>
      </c>
      <c r="I28" t="n">
        <v>20</v>
      </c>
      <c r="J28" t="n">
        <v>177.4</v>
      </c>
      <c r="K28" t="n">
        <v>51.39</v>
      </c>
      <c r="L28" t="n">
        <v>7.5</v>
      </c>
      <c r="M28" t="n">
        <v>18</v>
      </c>
      <c r="N28" t="n">
        <v>33.51</v>
      </c>
      <c r="O28" t="n">
        <v>22113.42</v>
      </c>
      <c r="P28" t="n">
        <v>190.44</v>
      </c>
      <c r="Q28" t="n">
        <v>467.15</v>
      </c>
      <c r="R28" t="n">
        <v>68.12</v>
      </c>
      <c r="S28" t="n">
        <v>39.61</v>
      </c>
      <c r="T28" t="n">
        <v>9253.059999999999</v>
      </c>
      <c r="U28" t="n">
        <v>0.58</v>
      </c>
      <c r="V28" t="n">
        <v>0.73</v>
      </c>
      <c r="W28" t="n">
        <v>2.64</v>
      </c>
      <c r="X28" t="n">
        <v>0.5600000000000001</v>
      </c>
      <c r="Y28" t="n">
        <v>1</v>
      </c>
      <c r="Z28" t="n">
        <v>10</v>
      </c>
      <c r="AA28" t="n">
        <v>158.7018983099626</v>
      </c>
      <c r="AB28" t="n">
        <v>217.1429387012103</v>
      </c>
      <c r="AC28" t="n">
        <v>196.4191213936575</v>
      </c>
      <c r="AD28" t="n">
        <v>158701.8983099626</v>
      </c>
      <c r="AE28" t="n">
        <v>217142.9387012103</v>
      </c>
      <c r="AF28" t="n">
        <v>3.924179444090855e-06</v>
      </c>
      <c r="AG28" t="n">
        <v>8</v>
      </c>
      <c r="AH28" t="n">
        <v>196419.1213936575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5.2989</v>
      </c>
      <c r="E29" t="n">
        <v>18.87</v>
      </c>
      <c r="F29" t="n">
        <v>15.86</v>
      </c>
      <c r="G29" t="n">
        <v>50.07</v>
      </c>
      <c r="H29" t="n">
        <v>0.77</v>
      </c>
      <c r="I29" t="n">
        <v>19</v>
      </c>
      <c r="J29" t="n">
        <v>177.77</v>
      </c>
      <c r="K29" t="n">
        <v>51.39</v>
      </c>
      <c r="L29" t="n">
        <v>7.75</v>
      </c>
      <c r="M29" t="n">
        <v>17</v>
      </c>
      <c r="N29" t="n">
        <v>33.63</v>
      </c>
      <c r="O29" t="n">
        <v>22159.1</v>
      </c>
      <c r="P29" t="n">
        <v>190</v>
      </c>
      <c r="Q29" t="n">
        <v>467.07</v>
      </c>
      <c r="R29" t="n">
        <v>67.06</v>
      </c>
      <c r="S29" t="n">
        <v>39.61</v>
      </c>
      <c r="T29" t="n">
        <v>8725.4</v>
      </c>
      <c r="U29" t="n">
        <v>0.59</v>
      </c>
      <c r="V29" t="n">
        <v>0.74</v>
      </c>
      <c r="W29" t="n">
        <v>2.64</v>
      </c>
      <c r="X29" t="n">
        <v>0.52</v>
      </c>
      <c r="Y29" t="n">
        <v>1</v>
      </c>
      <c r="Z29" t="n">
        <v>10</v>
      </c>
      <c r="AA29" t="n">
        <v>158.1165014381478</v>
      </c>
      <c r="AB29" t="n">
        <v>216.3419728753063</v>
      </c>
      <c r="AC29" t="n">
        <v>195.694598622015</v>
      </c>
      <c r="AD29" t="n">
        <v>158116.5014381478</v>
      </c>
      <c r="AE29" t="n">
        <v>216341.9728753063</v>
      </c>
      <c r="AF29" t="n">
        <v>3.939270726384464e-06</v>
      </c>
      <c r="AG29" t="n">
        <v>8</v>
      </c>
      <c r="AH29" t="n">
        <v>195694.598622015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5.3178</v>
      </c>
      <c r="E30" t="n">
        <v>18.8</v>
      </c>
      <c r="F30" t="n">
        <v>15.82</v>
      </c>
      <c r="G30" t="n">
        <v>52.74</v>
      </c>
      <c r="H30" t="n">
        <v>0.8</v>
      </c>
      <c r="I30" t="n">
        <v>18</v>
      </c>
      <c r="J30" t="n">
        <v>178.14</v>
      </c>
      <c r="K30" t="n">
        <v>51.39</v>
      </c>
      <c r="L30" t="n">
        <v>8</v>
      </c>
      <c r="M30" t="n">
        <v>16</v>
      </c>
      <c r="N30" t="n">
        <v>33.75</v>
      </c>
      <c r="O30" t="n">
        <v>22204.83</v>
      </c>
      <c r="P30" t="n">
        <v>188.91</v>
      </c>
      <c r="Q30" t="n">
        <v>467.07</v>
      </c>
      <c r="R30" t="n">
        <v>65.77</v>
      </c>
      <c r="S30" t="n">
        <v>39.61</v>
      </c>
      <c r="T30" t="n">
        <v>8087.4</v>
      </c>
      <c r="U30" t="n">
        <v>0.6</v>
      </c>
      <c r="V30" t="n">
        <v>0.74</v>
      </c>
      <c r="W30" t="n">
        <v>2.64</v>
      </c>
      <c r="X30" t="n">
        <v>0.49</v>
      </c>
      <c r="Y30" t="n">
        <v>1</v>
      </c>
      <c r="Z30" t="n">
        <v>10</v>
      </c>
      <c r="AA30" t="n">
        <v>157.2594233042282</v>
      </c>
      <c r="AB30" t="n">
        <v>215.1692807608595</v>
      </c>
      <c r="AC30" t="n">
        <v>194.6338265970869</v>
      </c>
      <c r="AD30" t="n">
        <v>157259.4233042283</v>
      </c>
      <c r="AE30" t="n">
        <v>215169.2807608595</v>
      </c>
      <c r="AF30" t="n">
        <v>3.953321230588858e-06</v>
      </c>
      <c r="AG30" t="n">
        <v>8</v>
      </c>
      <c r="AH30" t="n">
        <v>194633.8265970869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5.3217</v>
      </c>
      <c r="E31" t="n">
        <v>18.79</v>
      </c>
      <c r="F31" t="n">
        <v>15.81</v>
      </c>
      <c r="G31" t="n">
        <v>52.69</v>
      </c>
      <c r="H31" t="n">
        <v>0.82</v>
      </c>
      <c r="I31" t="n">
        <v>18</v>
      </c>
      <c r="J31" t="n">
        <v>178.51</v>
      </c>
      <c r="K31" t="n">
        <v>51.39</v>
      </c>
      <c r="L31" t="n">
        <v>8.25</v>
      </c>
      <c r="M31" t="n">
        <v>16</v>
      </c>
      <c r="N31" t="n">
        <v>33.87</v>
      </c>
      <c r="O31" t="n">
        <v>22250.6</v>
      </c>
      <c r="P31" t="n">
        <v>187.9</v>
      </c>
      <c r="Q31" t="n">
        <v>467.11</v>
      </c>
      <c r="R31" t="n">
        <v>65.44</v>
      </c>
      <c r="S31" t="n">
        <v>39.61</v>
      </c>
      <c r="T31" t="n">
        <v>7922.42</v>
      </c>
      <c r="U31" t="n">
        <v>0.61</v>
      </c>
      <c r="V31" t="n">
        <v>0.74</v>
      </c>
      <c r="W31" t="n">
        <v>2.64</v>
      </c>
      <c r="X31" t="n">
        <v>0.47</v>
      </c>
      <c r="Y31" t="n">
        <v>1</v>
      </c>
      <c r="Z31" t="n">
        <v>10</v>
      </c>
      <c r="AA31" t="n">
        <v>156.7255552481696</v>
      </c>
      <c r="AB31" t="n">
        <v>214.438818933964</v>
      </c>
      <c r="AC31" t="n">
        <v>193.9730790217405</v>
      </c>
      <c r="AD31" t="n">
        <v>156725.5552481696</v>
      </c>
      <c r="AE31" t="n">
        <v>214438.818933964</v>
      </c>
      <c r="AF31" t="n">
        <v>3.956220540980241e-06</v>
      </c>
      <c r="AG31" t="n">
        <v>8</v>
      </c>
      <c r="AH31" t="n">
        <v>193973.0790217405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5.3389</v>
      </c>
      <c r="E32" t="n">
        <v>18.73</v>
      </c>
      <c r="F32" t="n">
        <v>15.78</v>
      </c>
      <c r="G32" t="n">
        <v>55.7</v>
      </c>
      <c r="H32" t="n">
        <v>0.84</v>
      </c>
      <c r="I32" t="n">
        <v>17</v>
      </c>
      <c r="J32" t="n">
        <v>178.88</v>
      </c>
      <c r="K32" t="n">
        <v>51.39</v>
      </c>
      <c r="L32" t="n">
        <v>8.5</v>
      </c>
      <c r="M32" t="n">
        <v>15</v>
      </c>
      <c r="N32" t="n">
        <v>33.99</v>
      </c>
      <c r="O32" t="n">
        <v>22296.41</v>
      </c>
      <c r="P32" t="n">
        <v>186.98</v>
      </c>
      <c r="Q32" t="n">
        <v>467.09</v>
      </c>
      <c r="R32" t="n">
        <v>64.8</v>
      </c>
      <c r="S32" t="n">
        <v>39.61</v>
      </c>
      <c r="T32" t="n">
        <v>7604.31</v>
      </c>
      <c r="U32" t="n">
        <v>0.61</v>
      </c>
      <c r="V32" t="n">
        <v>0.74</v>
      </c>
      <c r="W32" t="n">
        <v>2.63</v>
      </c>
      <c r="X32" t="n">
        <v>0.45</v>
      </c>
      <c r="Y32" t="n">
        <v>1</v>
      </c>
      <c r="Z32" t="n">
        <v>10</v>
      </c>
      <c r="AA32" t="n">
        <v>155.9892371966409</v>
      </c>
      <c r="AB32" t="n">
        <v>213.4313560918032</v>
      </c>
      <c r="AC32" t="n">
        <v>193.0617670192522</v>
      </c>
      <c r="AD32" t="n">
        <v>155989.2371966409</v>
      </c>
      <c r="AE32" t="n">
        <v>213431.3560918032</v>
      </c>
      <c r="AF32" t="n">
        <v>3.969007243219161e-06</v>
      </c>
      <c r="AG32" t="n">
        <v>8</v>
      </c>
      <c r="AH32" t="n">
        <v>193061.7670192522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5.3394</v>
      </c>
      <c r="E33" t="n">
        <v>18.73</v>
      </c>
      <c r="F33" t="n">
        <v>15.78</v>
      </c>
      <c r="G33" t="n">
        <v>55.69</v>
      </c>
      <c r="H33" t="n">
        <v>0.87</v>
      </c>
      <c r="I33" t="n">
        <v>17</v>
      </c>
      <c r="J33" t="n">
        <v>179.26</v>
      </c>
      <c r="K33" t="n">
        <v>51.39</v>
      </c>
      <c r="L33" t="n">
        <v>8.75</v>
      </c>
      <c r="M33" t="n">
        <v>15</v>
      </c>
      <c r="N33" t="n">
        <v>34.11</v>
      </c>
      <c r="O33" t="n">
        <v>22342.26</v>
      </c>
      <c r="P33" t="n">
        <v>187.02</v>
      </c>
      <c r="Q33" t="n">
        <v>467.09</v>
      </c>
      <c r="R33" t="n">
        <v>64.34999999999999</v>
      </c>
      <c r="S33" t="n">
        <v>39.61</v>
      </c>
      <c r="T33" t="n">
        <v>7381.79</v>
      </c>
      <c r="U33" t="n">
        <v>0.62</v>
      </c>
      <c r="V33" t="n">
        <v>0.74</v>
      </c>
      <c r="W33" t="n">
        <v>2.64</v>
      </c>
      <c r="X33" t="n">
        <v>0.45</v>
      </c>
      <c r="Y33" t="n">
        <v>1</v>
      </c>
      <c r="Z33" t="n">
        <v>10</v>
      </c>
      <c r="AA33" t="n">
        <v>155.9986149845554</v>
      </c>
      <c r="AB33" t="n">
        <v>213.4441871949466</v>
      </c>
      <c r="AC33" t="n">
        <v>193.0733735399201</v>
      </c>
      <c r="AD33" t="n">
        <v>155998.6149845554</v>
      </c>
      <c r="AE33" t="n">
        <v>213444.1871949466</v>
      </c>
      <c r="AF33" t="n">
        <v>3.969378949679596e-06</v>
      </c>
      <c r="AG33" t="n">
        <v>8</v>
      </c>
      <c r="AH33" t="n">
        <v>193073.3735399201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5.353</v>
      </c>
      <c r="E34" t="n">
        <v>18.68</v>
      </c>
      <c r="F34" t="n">
        <v>15.77</v>
      </c>
      <c r="G34" t="n">
        <v>59.12</v>
      </c>
      <c r="H34" t="n">
        <v>0.89</v>
      </c>
      <c r="I34" t="n">
        <v>16</v>
      </c>
      <c r="J34" t="n">
        <v>179.63</v>
      </c>
      <c r="K34" t="n">
        <v>51.39</v>
      </c>
      <c r="L34" t="n">
        <v>9</v>
      </c>
      <c r="M34" t="n">
        <v>14</v>
      </c>
      <c r="N34" t="n">
        <v>34.24</v>
      </c>
      <c r="O34" t="n">
        <v>22388.15</v>
      </c>
      <c r="P34" t="n">
        <v>186.32</v>
      </c>
      <c r="Q34" t="n">
        <v>467.07</v>
      </c>
      <c r="R34" t="n">
        <v>64.06999999999999</v>
      </c>
      <c r="S34" t="n">
        <v>39.61</v>
      </c>
      <c r="T34" t="n">
        <v>7244.3</v>
      </c>
      <c r="U34" t="n">
        <v>0.62</v>
      </c>
      <c r="V34" t="n">
        <v>0.74</v>
      </c>
      <c r="W34" t="n">
        <v>2.63</v>
      </c>
      <c r="X34" t="n">
        <v>0.43</v>
      </c>
      <c r="Y34" t="n">
        <v>1</v>
      </c>
      <c r="Z34" t="n">
        <v>10</v>
      </c>
      <c r="AA34" t="n">
        <v>155.4396840351602</v>
      </c>
      <c r="AB34" t="n">
        <v>212.6794332116913</v>
      </c>
      <c r="AC34" t="n">
        <v>192.3816066034875</v>
      </c>
      <c r="AD34" t="n">
        <v>155439.6840351602</v>
      </c>
      <c r="AE34" t="n">
        <v>212679.4332116913</v>
      </c>
      <c r="AF34" t="n">
        <v>3.979489365403393e-06</v>
      </c>
      <c r="AG34" t="n">
        <v>8</v>
      </c>
      <c r="AH34" t="n">
        <v>192381.6066034875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5.35</v>
      </c>
      <c r="E35" t="n">
        <v>18.69</v>
      </c>
      <c r="F35" t="n">
        <v>15.78</v>
      </c>
      <c r="G35" t="n">
        <v>59.16</v>
      </c>
      <c r="H35" t="n">
        <v>0.91</v>
      </c>
      <c r="I35" t="n">
        <v>16</v>
      </c>
      <c r="J35" t="n">
        <v>180</v>
      </c>
      <c r="K35" t="n">
        <v>51.39</v>
      </c>
      <c r="L35" t="n">
        <v>9.25</v>
      </c>
      <c r="M35" t="n">
        <v>14</v>
      </c>
      <c r="N35" t="n">
        <v>34.36</v>
      </c>
      <c r="O35" t="n">
        <v>22434.08</v>
      </c>
      <c r="P35" t="n">
        <v>186.27</v>
      </c>
      <c r="Q35" t="n">
        <v>467.07</v>
      </c>
      <c r="R35" t="n">
        <v>64.48999999999999</v>
      </c>
      <c r="S35" t="n">
        <v>39.61</v>
      </c>
      <c r="T35" t="n">
        <v>7455.52</v>
      </c>
      <c r="U35" t="n">
        <v>0.61</v>
      </c>
      <c r="V35" t="n">
        <v>0.74</v>
      </c>
      <c r="W35" t="n">
        <v>2.63</v>
      </c>
      <c r="X35" t="n">
        <v>0.44</v>
      </c>
      <c r="Y35" t="n">
        <v>1</v>
      </c>
      <c r="Z35" t="n">
        <v>10</v>
      </c>
      <c r="AA35" t="n">
        <v>155.4745817168057</v>
      </c>
      <c r="AB35" t="n">
        <v>212.7271817592956</v>
      </c>
      <c r="AC35" t="n">
        <v>192.4247980967241</v>
      </c>
      <c r="AD35" t="n">
        <v>155474.5817168057</v>
      </c>
      <c r="AE35" t="n">
        <v>212727.1817592956</v>
      </c>
      <c r="AF35" t="n">
        <v>3.97725912664079e-06</v>
      </c>
      <c r="AG35" t="n">
        <v>8</v>
      </c>
      <c r="AH35" t="n">
        <v>192424.7980967241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5.3783</v>
      </c>
      <c r="E36" t="n">
        <v>18.59</v>
      </c>
      <c r="F36" t="n">
        <v>15.71</v>
      </c>
      <c r="G36" t="n">
        <v>62.85</v>
      </c>
      <c r="H36" t="n">
        <v>0.93</v>
      </c>
      <c r="I36" t="n">
        <v>15</v>
      </c>
      <c r="J36" t="n">
        <v>180.37</v>
      </c>
      <c r="K36" t="n">
        <v>51.39</v>
      </c>
      <c r="L36" t="n">
        <v>9.5</v>
      </c>
      <c r="M36" t="n">
        <v>13</v>
      </c>
      <c r="N36" t="n">
        <v>34.48</v>
      </c>
      <c r="O36" t="n">
        <v>22480.05</v>
      </c>
      <c r="P36" t="n">
        <v>184.31</v>
      </c>
      <c r="Q36" t="n">
        <v>467.07</v>
      </c>
      <c r="R36" t="n">
        <v>62.16</v>
      </c>
      <c r="S36" t="n">
        <v>39.61</v>
      </c>
      <c r="T36" t="n">
        <v>6296.29</v>
      </c>
      <c r="U36" t="n">
        <v>0.64</v>
      </c>
      <c r="V36" t="n">
        <v>0.74</v>
      </c>
      <c r="W36" t="n">
        <v>2.64</v>
      </c>
      <c r="X36" t="n">
        <v>0.38</v>
      </c>
      <c r="Y36" t="n">
        <v>1</v>
      </c>
      <c r="Z36" t="n">
        <v>10</v>
      </c>
      <c r="AA36" t="n">
        <v>154.0666248572722</v>
      </c>
      <c r="AB36" t="n">
        <v>210.8007530694101</v>
      </c>
      <c r="AC36" t="n">
        <v>190.682225057241</v>
      </c>
      <c r="AD36" t="n">
        <v>154066.6248572723</v>
      </c>
      <c r="AE36" t="n">
        <v>210800.7530694102</v>
      </c>
      <c r="AF36" t="n">
        <v>3.998297712301339e-06</v>
      </c>
      <c r="AG36" t="n">
        <v>8</v>
      </c>
      <c r="AH36" t="n">
        <v>190682.225057241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5.3762</v>
      </c>
      <c r="E37" t="n">
        <v>18.6</v>
      </c>
      <c r="F37" t="n">
        <v>15.72</v>
      </c>
      <c r="G37" t="n">
        <v>62.88</v>
      </c>
      <c r="H37" t="n">
        <v>0.96</v>
      </c>
      <c r="I37" t="n">
        <v>15</v>
      </c>
      <c r="J37" t="n">
        <v>180.75</v>
      </c>
      <c r="K37" t="n">
        <v>51.39</v>
      </c>
      <c r="L37" t="n">
        <v>9.75</v>
      </c>
      <c r="M37" t="n">
        <v>13</v>
      </c>
      <c r="N37" t="n">
        <v>34.6</v>
      </c>
      <c r="O37" t="n">
        <v>22526.07</v>
      </c>
      <c r="P37" t="n">
        <v>184.18</v>
      </c>
      <c r="Q37" t="n">
        <v>467.11</v>
      </c>
      <c r="R37" t="n">
        <v>62.5</v>
      </c>
      <c r="S37" t="n">
        <v>39.61</v>
      </c>
      <c r="T37" t="n">
        <v>6466.2</v>
      </c>
      <c r="U37" t="n">
        <v>0.63</v>
      </c>
      <c r="V37" t="n">
        <v>0.74</v>
      </c>
      <c r="W37" t="n">
        <v>2.63</v>
      </c>
      <c r="X37" t="n">
        <v>0.39</v>
      </c>
      <c r="Y37" t="n">
        <v>1</v>
      </c>
      <c r="Z37" t="n">
        <v>10</v>
      </c>
      <c r="AA37" t="n">
        <v>154.0492907561407</v>
      </c>
      <c r="AB37" t="n">
        <v>210.7770357875154</v>
      </c>
      <c r="AC37" t="n">
        <v>190.6607713194429</v>
      </c>
      <c r="AD37" t="n">
        <v>154049.2907561407</v>
      </c>
      <c r="AE37" t="n">
        <v>210777.0357875155</v>
      </c>
      <c r="AF37" t="n">
        <v>3.996736545167517e-06</v>
      </c>
      <c r="AG37" t="n">
        <v>8</v>
      </c>
      <c r="AH37" t="n">
        <v>190660.7713194429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5.3739</v>
      </c>
      <c r="E38" t="n">
        <v>18.61</v>
      </c>
      <c r="F38" t="n">
        <v>15.73</v>
      </c>
      <c r="G38" t="n">
        <v>62.91</v>
      </c>
      <c r="H38" t="n">
        <v>0.98</v>
      </c>
      <c r="I38" t="n">
        <v>15</v>
      </c>
      <c r="J38" t="n">
        <v>181.12</v>
      </c>
      <c r="K38" t="n">
        <v>51.39</v>
      </c>
      <c r="L38" t="n">
        <v>10</v>
      </c>
      <c r="M38" t="n">
        <v>13</v>
      </c>
      <c r="N38" t="n">
        <v>34.73</v>
      </c>
      <c r="O38" t="n">
        <v>22572.13</v>
      </c>
      <c r="P38" t="n">
        <v>183.96</v>
      </c>
      <c r="Q38" t="n">
        <v>467.08</v>
      </c>
      <c r="R38" t="n">
        <v>62.77</v>
      </c>
      <c r="S38" t="n">
        <v>39.61</v>
      </c>
      <c r="T38" t="n">
        <v>6602.73</v>
      </c>
      <c r="U38" t="n">
        <v>0.63</v>
      </c>
      <c r="V38" t="n">
        <v>0.74</v>
      </c>
      <c r="W38" t="n">
        <v>2.63</v>
      </c>
      <c r="X38" t="n">
        <v>0.39</v>
      </c>
      <c r="Y38" t="n">
        <v>1</v>
      </c>
      <c r="Z38" t="n">
        <v>10</v>
      </c>
      <c r="AA38" t="n">
        <v>153.9948378150055</v>
      </c>
      <c r="AB38" t="n">
        <v>210.70253087116</v>
      </c>
      <c r="AC38" t="n">
        <v>190.5933770477361</v>
      </c>
      <c r="AD38" t="n">
        <v>153994.8378150055</v>
      </c>
      <c r="AE38" t="n">
        <v>210702.53087116</v>
      </c>
      <c r="AF38" t="n">
        <v>3.995026695449522e-06</v>
      </c>
      <c r="AG38" t="n">
        <v>8</v>
      </c>
      <c r="AH38" t="n">
        <v>190593.3770477361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5.3893</v>
      </c>
      <c r="E39" t="n">
        <v>18.56</v>
      </c>
      <c r="F39" t="n">
        <v>15.71</v>
      </c>
      <c r="G39" t="n">
        <v>67.31999999999999</v>
      </c>
      <c r="H39" t="n">
        <v>1</v>
      </c>
      <c r="I39" t="n">
        <v>14</v>
      </c>
      <c r="J39" t="n">
        <v>181.49</v>
      </c>
      <c r="K39" t="n">
        <v>51.39</v>
      </c>
      <c r="L39" t="n">
        <v>10.25</v>
      </c>
      <c r="M39" t="n">
        <v>12</v>
      </c>
      <c r="N39" t="n">
        <v>34.85</v>
      </c>
      <c r="O39" t="n">
        <v>22618.23</v>
      </c>
      <c r="P39" t="n">
        <v>183.43</v>
      </c>
      <c r="Q39" t="n">
        <v>467.08</v>
      </c>
      <c r="R39" t="n">
        <v>62.11</v>
      </c>
      <c r="S39" t="n">
        <v>39.61</v>
      </c>
      <c r="T39" t="n">
        <v>6276.54</v>
      </c>
      <c r="U39" t="n">
        <v>0.64</v>
      </c>
      <c r="V39" t="n">
        <v>0.74</v>
      </c>
      <c r="W39" t="n">
        <v>2.63</v>
      </c>
      <c r="X39" t="n">
        <v>0.38</v>
      </c>
      <c r="Y39" t="n">
        <v>1</v>
      </c>
      <c r="Z39" t="n">
        <v>10</v>
      </c>
      <c r="AA39" t="n">
        <v>153.4850848705644</v>
      </c>
      <c r="AB39" t="n">
        <v>210.0050644038633</v>
      </c>
      <c r="AC39" t="n">
        <v>189.9624758011776</v>
      </c>
      <c r="AD39" t="n">
        <v>153485.0848705644</v>
      </c>
      <c r="AE39" t="n">
        <v>210005.0644038633</v>
      </c>
      <c r="AF39" t="n">
        <v>4.00647525443088e-06</v>
      </c>
      <c r="AG39" t="n">
        <v>8</v>
      </c>
      <c r="AH39" t="n">
        <v>189962.4758011776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5.3916</v>
      </c>
      <c r="E40" t="n">
        <v>18.55</v>
      </c>
      <c r="F40" t="n">
        <v>15.7</v>
      </c>
      <c r="G40" t="n">
        <v>67.29000000000001</v>
      </c>
      <c r="H40" t="n">
        <v>1.02</v>
      </c>
      <c r="I40" t="n">
        <v>14</v>
      </c>
      <c r="J40" t="n">
        <v>181.87</v>
      </c>
      <c r="K40" t="n">
        <v>51.39</v>
      </c>
      <c r="L40" t="n">
        <v>10.5</v>
      </c>
      <c r="M40" t="n">
        <v>12</v>
      </c>
      <c r="N40" t="n">
        <v>34.98</v>
      </c>
      <c r="O40" t="n">
        <v>22664.49</v>
      </c>
      <c r="P40" t="n">
        <v>182.43</v>
      </c>
      <c r="Q40" t="n">
        <v>467.07</v>
      </c>
      <c r="R40" t="n">
        <v>61.78</v>
      </c>
      <c r="S40" t="n">
        <v>39.61</v>
      </c>
      <c r="T40" t="n">
        <v>6109.94</v>
      </c>
      <c r="U40" t="n">
        <v>0.64</v>
      </c>
      <c r="V40" t="n">
        <v>0.74</v>
      </c>
      <c r="W40" t="n">
        <v>2.63</v>
      </c>
      <c r="X40" t="n">
        <v>0.37</v>
      </c>
      <c r="Y40" t="n">
        <v>1</v>
      </c>
      <c r="Z40" t="n">
        <v>10</v>
      </c>
      <c r="AA40" t="n">
        <v>152.9923130526413</v>
      </c>
      <c r="AB40" t="n">
        <v>209.330832263023</v>
      </c>
      <c r="AC40" t="n">
        <v>189.3525914295682</v>
      </c>
      <c r="AD40" t="n">
        <v>152992.3130526413</v>
      </c>
      <c r="AE40" t="n">
        <v>209330.832263023</v>
      </c>
      <c r="AF40" t="n">
        <v>4.008185104148876e-06</v>
      </c>
      <c r="AG40" t="n">
        <v>8</v>
      </c>
      <c r="AH40" t="n">
        <v>189352.5914295682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5.3853</v>
      </c>
      <c r="E41" t="n">
        <v>18.57</v>
      </c>
      <c r="F41" t="n">
        <v>15.72</v>
      </c>
      <c r="G41" t="n">
        <v>67.38</v>
      </c>
      <c r="H41" t="n">
        <v>1.05</v>
      </c>
      <c r="I41" t="n">
        <v>14</v>
      </c>
      <c r="J41" t="n">
        <v>182.24</v>
      </c>
      <c r="K41" t="n">
        <v>51.39</v>
      </c>
      <c r="L41" t="n">
        <v>10.75</v>
      </c>
      <c r="M41" t="n">
        <v>12</v>
      </c>
      <c r="N41" t="n">
        <v>35.1</v>
      </c>
      <c r="O41" t="n">
        <v>22710.68</v>
      </c>
      <c r="P41" t="n">
        <v>181.76</v>
      </c>
      <c r="Q41" t="n">
        <v>467.08</v>
      </c>
      <c r="R41" t="n">
        <v>62.62</v>
      </c>
      <c r="S41" t="n">
        <v>39.61</v>
      </c>
      <c r="T41" t="n">
        <v>6529.77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152.8079587712479</v>
      </c>
      <c r="AB41" t="n">
        <v>209.0785906020838</v>
      </c>
      <c r="AC41" t="n">
        <v>189.1244233587254</v>
      </c>
      <c r="AD41" t="n">
        <v>152807.9587712479</v>
      </c>
      <c r="AE41" t="n">
        <v>209078.5906020838</v>
      </c>
      <c r="AF41" t="n">
        <v>4.00350160274741e-06</v>
      </c>
      <c r="AG41" t="n">
        <v>8</v>
      </c>
      <c r="AH41" t="n">
        <v>189124.4233587254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5.4056</v>
      </c>
      <c r="E42" t="n">
        <v>18.5</v>
      </c>
      <c r="F42" t="n">
        <v>15.69</v>
      </c>
      <c r="G42" t="n">
        <v>72.40000000000001</v>
      </c>
      <c r="H42" t="n">
        <v>1.07</v>
      </c>
      <c r="I42" t="n">
        <v>13</v>
      </c>
      <c r="J42" t="n">
        <v>182.62</v>
      </c>
      <c r="K42" t="n">
        <v>51.39</v>
      </c>
      <c r="L42" t="n">
        <v>11</v>
      </c>
      <c r="M42" t="n">
        <v>11</v>
      </c>
      <c r="N42" t="n">
        <v>35.22</v>
      </c>
      <c r="O42" t="n">
        <v>22756.91</v>
      </c>
      <c r="P42" t="n">
        <v>181.53</v>
      </c>
      <c r="Q42" t="n">
        <v>467.07</v>
      </c>
      <c r="R42" t="n">
        <v>61.39</v>
      </c>
      <c r="S42" t="n">
        <v>39.61</v>
      </c>
      <c r="T42" t="n">
        <v>5919.2</v>
      </c>
      <c r="U42" t="n">
        <v>0.65</v>
      </c>
      <c r="V42" t="n">
        <v>0.74</v>
      </c>
      <c r="W42" t="n">
        <v>2.63</v>
      </c>
      <c r="X42" t="n">
        <v>0.35</v>
      </c>
      <c r="Y42" t="n">
        <v>1</v>
      </c>
      <c r="Z42" t="n">
        <v>10</v>
      </c>
      <c r="AA42" t="n">
        <v>152.3502119201106</v>
      </c>
      <c r="AB42" t="n">
        <v>208.4522811659922</v>
      </c>
      <c r="AC42" t="n">
        <v>188.5578880161835</v>
      </c>
      <c r="AD42" t="n">
        <v>152350.2119201106</v>
      </c>
      <c r="AE42" t="n">
        <v>208452.2811659922</v>
      </c>
      <c r="AF42" t="n">
        <v>4.01859288504102e-06</v>
      </c>
      <c r="AG42" t="n">
        <v>8</v>
      </c>
      <c r="AH42" t="n">
        <v>188557.8880161835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5.4075</v>
      </c>
      <c r="E43" t="n">
        <v>18.49</v>
      </c>
      <c r="F43" t="n">
        <v>15.68</v>
      </c>
      <c r="G43" t="n">
        <v>72.37</v>
      </c>
      <c r="H43" t="n">
        <v>1.09</v>
      </c>
      <c r="I43" t="n">
        <v>13</v>
      </c>
      <c r="J43" t="n">
        <v>182.99</v>
      </c>
      <c r="K43" t="n">
        <v>51.39</v>
      </c>
      <c r="L43" t="n">
        <v>11.25</v>
      </c>
      <c r="M43" t="n">
        <v>11</v>
      </c>
      <c r="N43" t="n">
        <v>35.35</v>
      </c>
      <c r="O43" t="n">
        <v>22803.18</v>
      </c>
      <c r="P43" t="n">
        <v>181.58</v>
      </c>
      <c r="Q43" t="n">
        <v>467.07</v>
      </c>
      <c r="R43" t="n">
        <v>61.29</v>
      </c>
      <c r="S43" t="n">
        <v>39.61</v>
      </c>
      <c r="T43" t="n">
        <v>5871.96</v>
      </c>
      <c r="U43" t="n">
        <v>0.65</v>
      </c>
      <c r="V43" t="n">
        <v>0.74</v>
      </c>
      <c r="W43" t="n">
        <v>2.63</v>
      </c>
      <c r="X43" t="n">
        <v>0.35</v>
      </c>
      <c r="Y43" t="n">
        <v>1</v>
      </c>
      <c r="Z43" t="n">
        <v>10</v>
      </c>
      <c r="AA43" t="n">
        <v>152.3356480854686</v>
      </c>
      <c r="AB43" t="n">
        <v>208.4323542849239</v>
      </c>
      <c r="AC43" t="n">
        <v>188.5398629286768</v>
      </c>
      <c r="AD43" t="n">
        <v>152335.6480854686</v>
      </c>
      <c r="AE43" t="n">
        <v>208432.3542849239</v>
      </c>
      <c r="AF43" t="n">
        <v>4.020005369590667e-06</v>
      </c>
      <c r="AG43" t="n">
        <v>8</v>
      </c>
      <c r="AH43" t="n">
        <v>188539.8629286768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5.4048</v>
      </c>
      <c r="E44" t="n">
        <v>18.5</v>
      </c>
      <c r="F44" t="n">
        <v>15.69</v>
      </c>
      <c r="G44" t="n">
        <v>72.41</v>
      </c>
      <c r="H44" t="n">
        <v>1.11</v>
      </c>
      <c r="I44" t="n">
        <v>13</v>
      </c>
      <c r="J44" t="n">
        <v>183.37</v>
      </c>
      <c r="K44" t="n">
        <v>51.39</v>
      </c>
      <c r="L44" t="n">
        <v>11.5</v>
      </c>
      <c r="M44" t="n">
        <v>11</v>
      </c>
      <c r="N44" t="n">
        <v>35.48</v>
      </c>
      <c r="O44" t="n">
        <v>22849.49</v>
      </c>
      <c r="P44" t="n">
        <v>181.02</v>
      </c>
      <c r="Q44" t="n">
        <v>467.08</v>
      </c>
      <c r="R44" t="n">
        <v>61.65</v>
      </c>
      <c r="S44" t="n">
        <v>39.61</v>
      </c>
      <c r="T44" t="n">
        <v>6050.13</v>
      </c>
      <c r="U44" t="n">
        <v>0.64</v>
      </c>
      <c r="V44" t="n">
        <v>0.74</v>
      </c>
      <c r="W44" t="n">
        <v>2.63</v>
      </c>
      <c r="X44" t="n">
        <v>0.36</v>
      </c>
      <c r="Y44" t="n">
        <v>1</v>
      </c>
      <c r="Z44" t="n">
        <v>10</v>
      </c>
      <c r="AA44" t="n">
        <v>152.1352653618901</v>
      </c>
      <c r="AB44" t="n">
        <v>208.1581818022622</v>
      </c>
      <c r="AC44" t="n">
        <v>188.2918570829568</v>
      </c>
      <c r="AD44" t="n">
        <v>152135.2653618901</v>
      </c>
      <c r="AE44" t="n">
        <v>208158.1818022623</v>
      </c>
      <c r="AF44" t="n">
        <v>4.017998154704326e-06</v>
      </c>
      <c r="AG44" t="n">
        <v>8</v>
      </c>
      <c r="AH44" t="n">
        <v>188291.8570829568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5.4304</v>
      </c>
      <c r="E45" t="n">
        <v>18.41</v>
      </c>
      <c r="F45" t="n">
        <v>15.64</v>
      </c>
      <c r="G45" t="n">
        <v>78.18000000000001</v>
      </c>
      <c r="H45" t="n">
        <v>1.13</v>
      </c>
      <c r="I45" t="n">
        <v>12</v>
      </c>
      <c r="J45" t="n">
        <v>183.74</v>
      </c>
      <c r="K45" t="n">
        <v>51.39</v>
      </c>
      <c r="L45" t="n">
        <v>11.75</v>
      </c>
      <c r="M45" t="n">
        <v>10</v>
      </c>
      <c r="N45" t="n">
        <v>35.6</v>
      </c>
      <c r="O45" t="n">
        <v>22895.85</v>
      </c>
      <c r="P45" t="n">
        <v>179.15</v>
      </c>
      <c r="Q45" t="n">
        <v>467.07</v>
      </c>
      <c r="R45" t="n">
        <v>59.8</v>
      </c>
      <c r="S45" t="n">
        <v>39.61</v>
      </c>
      <c r="T45" t="n">
        <v>5131</v>
      </c>
      <c r="U45" t="n">
        <v>0.66</v>
      </c>
      <c r="V45" t="n">
        <v>0.75</v>
      </c>
      <c r="W45" t="n">
        <v>2.63</v>
      </c>
      <c r="X45" t="n">
        <v>0.3</v>
      </c>
      <c r="Y45" t="n">
        <v>1</v>
      </c>
      <c r="Z45" t="n">
        <v>10</v>
      </c>
      <c r="AA45" t="n">
        <v>150.8535694857866</v>
      </c>
      <c r="AB45" t="n">
        <v>206.404508960147</v>
      </c>
      <c r="AC45" t="n">
        <v>186.7055523155971</v>
      </c>
      <c r="AD45" t="n">
        <v>150853.5694857866</v>
      </c>
      <c r="AE45" t="n">
        <v>206404.508960147</v>
      </c>
      <c r="AF45" t="n">
        <v>4.037029525478532e-06</v>
      </c>
      <c r="AG45" t="n">
        <v>8</v>
      </c>
      <c r="AH45" t="n">
        <v>186705.5523155971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5.4273</v>
      </c>
      <c r="E46" t="n">
        <v>18.43</v>
      </c>
      <c r="F46" t="n">
        <v>15.65</v>
      </c>
      <c r="G46" t="n">
        <v>78.23</v>
      </c>
      <c r="H46" t="n">
        <v>1.16</v>
      </c>
      <c r="I46" t="n">
        <v>12</v>
      </c>
      <c r="J46" t="n">
        <v>184.12</v>
      </c>
      <c r="K46" t="n">
        <v>51.39</v>
      </c>
      <c r="L46" t="n">
        <v>12</v>
      </c>
      <c r="M46" t="n">
        <v>10</v>
      </c>
      <c r="N46" t="n">
        <v>35.73</v>
      </c>
      <c r="O46" t="n">
        <v>22942.24</v>
      </c>
      <c r="P46" t="n">
        <v>179.4</v>
      </c>
      <c r="Q46" t="n">
        <v>467.07</v>
      </c>
      <c r="R46" t="n">
        <v>60.22</v>
      </c>
      <c r="S46" t="n">
        <v>39.61</v>
      </c>
      <c r="T46" t="n">
        <v>5340.29</v>
      </c>
      <c r="U46" t="n">
        <v>0.66</v>
      </c>
      <c r="V46" t="n">
        <v>0.75</v>
      </c>
      <c r="W46" t="n">
        <v>2.63</v>
      </c>
      <c r="X46" t="n">
        <v>0.31</v>
      </c>
      <c r="Y46" t="n">
        <v>1</v>
      </c>
      <c r="Z46" t="n">
        <v>10</v>
      </c>
      <c r="AA46" t="n">
        <v>151.0207539045282</v>
      </c>
      <c r="AB46" t="n">
        <v>206.6332580575251</v>
      </c>
      <c r="AC46" t="n">
        <v>186.9124699201729</v>
      </c>
      <c r="AD46" t="n">
        <v>151020.7539045282</v>
      </c>
      <c r="AE46" t="n">
        <v>206633.2580575251</v>
      </c>
      <c r="AF46" t="n">
        <v>4.034724945423843e-06</v>
      </c>
      <c r="AG46" t="n">
        <v>8</v>
      </c>
      <c r="AH46" t="n">
        <v>186912.4699201729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5.4291</v>
      </c>
      <c r="E47" t="n">
        <v>18.42</v>
      </c>
      <c r="F47" t="n">
        <v>15.64</v>
      </c>
      <c r="G47" t="n">
        <v>78.2</v>
      </c>
      <c r="H47" t="n">
        <v>1.18</v>
      </c>
      <c r="I47" t="n">
        <v>12</v>
      </c>
      <c r="J47" t="n">
        <v>184.5</v>
      </c>
      <c r="K47" t="n">
        <v>51.39</v>
      </c>
      <c r="L47" t="n">
        <v>12.25</v>
      </c>
      <c r="M47" t="n">
        <v>10</v>
      </c>
      <c r="N47" t="n">
        <v>35.85</v>
      </c>
      <c r="O47" t="n">
        <v>22988.69</v>
      </c>
      <c r="P47" t="n">
        <v>178.75</v>
      </c>
      <c r="Q47" t="n">
        <v>467.08</v>
      </c>
      <c r="R47" t="n">
        <v>59.93</v>
      </c>
      <c r="S47" t="n">
        <v>39.61</v>
      </c>
      <c r="T47" t="n">
        <v>5193.68</v>
      </c>
      <c r="U47" t="n">
        <v>0.66</v>
      </c>
      <c r="V47" t="n">
        <v>0.75</v>
      </c>
      <c r="W47" t="n">
        <v>2.63</v>
      </c>
      <c r="X47" t="n">
        <v>0.31</v>
      </c>
      <c r="Y47" t="n">
        <v>1</v>
      </c>
      <c r="Z47" t="n">
        <v>10</v>
      </c>
      <c r="AA47" t="n">
        <v>150.6964932063543</v>
      </c>
      <c r="AB47" t="n">
        <v>206.1895902649115</v>
      </c>
      <c r="AC47" t="n">
        <v>186.5111451589945</v>
      </c>
      <c r="AD47" t="n">
        <v>150696.4932063544</v>
      </c>
      <c r="AE47" t="n">
        <v>206189.5902649115</v>
      </c>
      <c r="AF47" t="n">
        <v>4.036063088681404e-06</v>
      </c>
      <c r="AG47" t="n">
        <v>8</v>
      </c>
      <c r="AH47" t="n">
        <v>186511.1451589945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5.4296</v>
      </c>
      <c r="E48" t="n">
        <v>18.42</v>
      </c>
      <c r="F48" t="n">
        <v>15.64</v>
      </c>
      <c r="G48" t="n">
        <v>78.19</v>
      </c>
      <c r="H48" t="n">
        <v>1.2</v>
      </c>
      <c r="I48" t="n">
        <v>12</v>
      </c>
      <c r="J48" t="n">
        <v>184.87</v>
      </c>
      <c r="K48" t="n">
        <v>51.39</v>
      </c>
      <c r="L48" t="n">
        <v>12.5</v>
      </c>
      <c r="M48" t="n">
        <v>10</v>
      </c>
      <c r="N48" t="n">
        <v>35.98</v>
      </c>
      <c r="O48" t="n">
        <v>23035.17</v>
      </c>
      <c r="P48" t="n">
        <v>178.12</v>
      </c>
      <c r="Q48" t="n">
        <v>467.07</v>
      </c>
      <c r="R48" t="n">
        <v>59.78</v>
      </c>
      <c r="S48" t="n">
        <v>39.61</v>
      </c>
      <c r="T48" t="n">
        <v>5119.65</v>
      </c>
      <c r="U48" t="n">
        <v>0.66</v>
      </c>
      <c r="V48" t="n">
        <v>0.75</v>
      </c>
      <c r="W48" t="n">
        <v>2.63</v>
      </c>
      <c r="X48" t="n">
        <v>0.3</v>
      </c>
      <c r="Y48" t="n">
        <v>1</v>
      </c>
      <c r="Z48" t="n">
        <v>10</v>
      </c>
      <c r="AA48" t="n">
        <v>150.4077470379364</v>
      </c>
      <c r="AB48" t="n">
        <v>205.7945150187003</v>
      </c>
      <c r="AC48" t="n">
        <v>186.15377533979</v>
      </c>
      <c r="AD48" t="n">
        <v>150407.7470379364</v>
      </c>
      <c r="AE48" t="n">
        <v>205794.5150187003</v>
      </c>
      <c r="AF48" t="n">
        <v>4.036434795141838e-06</v>
      </c>
      <c r="AG48" t="n">
        <v>8</v>
      </c>
      <c r="AH48" t="n">
        <v>186153.77533979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5.4482</v>
      </c>
      <c r="E49" t="n">
        <v>18.35</v>
      </c>
      <c r="F49" t="n">
        <v>15.61</v>
      </c>
      <c r="G49" t="n">
        <v>85.14</v>
      </c>
      <c r="H49" t="n">
        <v>1.22</v>
      </c>
      <c r="I49" t="n">
        <v>11</v>
      </c>
      <c r="J49" t="n">
        <v>185.25</v>
      </c>
      <c r="K49" t="n">
        <v>51.39</v>
      </c>
      <c r="L49" t="n">
        <v>12.75</v>
      </c>
      <c r="M49" t="n">
        <v>9</v>
      </c>
      <c r="N49" t="n">
        <v>36.11</v>
      </c>
      <c r="O49" t="n">
        <v>23081.7</v>
      </c>
      <c r="P49" t="n">
        <v>177.11</v>
      </c>
      <c r="Q49" t="n">
        <v>467.07</v>
      </c>
      <c r="R49" t="n">
        <v>58.98</v>
      </c>
      <c r="S49" t="n">
        <v>39.61</v>
      </c>
      <c r="T49" t="n">
        <v>4723.47</v>
      </c>
      <c r="U49" t="n">
        <v>0.67</v>
      </c>
      <c r="V49" t="n">
        <v>0.75</v>
      </c>
      <c r="W49" t="n">
        <v>2.62</v>
      </c>
      <c r="X49" t="n">
        <v>0.28</v>
      </c>
      <c r="Y49" t="n">
        <v>1</v>
      </c>
      <c r="Z49" t="n">
        <v>10</v>
      </c>
      <c r="AA49" t="n">
        <v>149.6436388784424</v>
      </c>
      <c r="AB49" t="n">
        <v>204.7490285248083</v>
      </c>
      <c r="AC49" t="n">
        <v>185.2080686095253</v>
      </c>
      <c r="AD49" t="n">
        <v>149643.6388784424</v>
      </c>
      <c r="AE49" t="n">
        <v>204749.0285248083</v>
      </c>
      <c r="AF49" t="n">
        <v>4.050262275469972e-06</v>
      </c>
      <c r="AG49" t="n">
        <v>8</v>
      </c>
      <c r="AH49" t="n">
        <v>185208.0686095253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5.4472</v>
      </c>
      <c r="E50" t="n">
        <v>18.36</v>
      </c>
      <c r="F50" t="n">
        <v>15.61</v>
      </c>
      <c r="G50" t="n">
        <v>85.16</v>
      </c>
      <c r="H50" t="n">
        <v>1.24</v>
      </c>
      <c r="I50" t="n">
        <v>11</v>
      </c>
      <c r="J50" t="n">
        <v>185.63</v>
      </c>
      <c r="K50" t="n">
        <v>51.39</v>
      </c>
      <c r="L50" t="n">
        <v>13</v>
      </c>
      <c r="M50" t="n">
        <v>9</v>
      </c>
      <c r="N50" t="n">
        <v>36.24</v>
      </c>
      <c r="O50" t="n">
        <v>23128.27</v>
      </c>
      <c r="P50" t="n">
        <v>176.63</v>
      </c>
      <c r="Q50" t="n">
        <v>467.07</v>
      </c>
      <c r="R50" t="n">
        <v>58.88</v>
      </c>
      <c r="S50" t="n">
        <v>39.61</v>
      </c>
      <c r="T50" t="n">
        <v>4676.75</v>
      </c>
      <c r="U50" t="n">
        <v>0.67</v>
      </c>
      <c r="V50" t="n">
        <v>0.75</v>
      </c>
      <c r="W50" t="n">
        <v>2.63</v>
      </c>
      <c r="X50" t="n">
        <v>0.28</v>
      </c>
      <c r="Y50" t="n">
        <v>1</v>
      </c>
      <c r="Z50" t="n">
        <v>10</v>
      </c>
      <c r="AA50" t="n">
        <v>149.446482831172</v>
      </c>
      <c r="AB50" t="n">
        <v>204.4792709230221</v>
      </c>
      <c r="AC50" t="n">
        <v>184.9640562946462</v>
      </c>
      <c r="AD50" t="n">
        <v>149446.482831172</v>
      </c>
      <c r="AE50" t="n">
        <v>204479.2709230221</v>
      </c>
      <c r="AF50" t="n">
        <v>4.049518862549105e-06</v>
      </c>
      <c r="AG50" t="n">
        <v>8</v>
      </c>
      <c r="AH50" t="n">
        <v>184964.0562946462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5.4453</v>
      </c>
      <c r="E51" t="n">
        <v>18.36</v>
      </c>
      <c r="F51" t="n">
        <v>15.62</v>
      </c>
      <c r="G51" t="n">
        <v>85.2</v>
      </c>
      <c r="H51" t="n">
        <v>1.26</v>
      </c>
      <c r="I51" t="n">
        <v>11</v>
      </c>
      <c r="J51" t="n">
        <v>186.01</v>
      </c>
      <c r="K51" t="n">
        <v>51.39</v>
      </c>
      <c r="L51" t="n">
        <v>13.25</v>
      </c>
      <c r="M51" t="n">
        <v>9</v>
      </c>
      <c r="N51" t="n">
        <v>36.36</v>
      </c>
      <c r="O51" t="n">
        <v>23174.88</v>
      </c>
      <c r="P51" t="n">
        <v>176.44</v>
      </c>
      <c r="Q51" t="n">
        <v>467.08</v>
      </c>
      <c r="R51" t="n">
        <v>59.28</v>
      </c>
      <c r="S51" t="n">
        <v>39.61</v>
      </c>
      <c r="T51" t="n">
        <v>4876.78</v>
      </c>
      <c r="U51" t="n">
        <v>0.67</v>
      </c>
      <c r="V51" t="n">
        <v>0.75</v>
      </c>
      <c r="W51" t="n">
        <v>2.63</v>
      </c>
      <c r="X51" t="n">
        <v>0.28</v>
      </c>
      <c r="Y51" t="n">
        <v>1</v>
      </c>
      <c r="Z51" t="n">
        <v>10</v>
      </c>
      <c r="AA51" t="n">
        <v>149.3977483436838</v>
      </c>
      <c r="AB51" t="n">
        <v>204.4125902472269</v>
      </c>
      <c r="AC51" t="n">
        <v>184.903739528962</v>
      </c>
      <c r="AD51" t="n">
        <v>149397.7483436838</v>
      </c>
      <c r="AE51" t="n">
        <v>204412.5902472269</v>
      </c>
      <c r="AF51" t="n">
        <v>4.048106377999457e-06</v>
      </c>
      <c r="AG51" t="n">
        <v>8</v>
      </c>
      <c r="AH51" t="n">
        <v>184903.739528962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5.447</v>
      </c>
      <c r="E52" t="n">
        <v>18.36</v>
      </c>
      <c r="F52" t="n">
        <v>15.61</v>
      </c>
      <c r="G52" t="n">
        <v>85.17</v>
      </c>
      <c r="H52" t="n">
        <v>1.29</v>
      </c>
      <c r="I52" t="n">
        <v>11</v>
      </c>
      <c r="J52" t="n">
        <v>186.38</v>
      </c>
      <c r="K52" t="n">
        <v>51.39</v>
      </c>
      <c r="L52" t="n">
        <v>13.5</v>
      </c>
      <c r="M52" t="n">
        <v>9</v>
      </c>
      <c r="N52" t="n">
        <v>36.49</v>
      </c>
      <c r="O52" t="n">
        <v>23221.54</v>
      </c>
      <c r="P52" t="n">
        <v>176.38</v>
      </c>
      <c r="Q52" t="n">
        <v>467.08</v>
      </c>
      <c r="R52" t="n">
        <v>59.1</v>
      </c>
      <c r="S52" t="n">
        <v>39.61</v>
      </c>
      <c r="T52" t="n">
        <v>4785.48</v>
      </c>
      <c r="U52" t="n">
        <v>0.67</v>
      </c>
      <c r="V52" t="n">
        <v>0.75</v>
      </c>
      <c r="W52" t="n">
        <v>2.63</v>
      </c>
      <c r="X52" t="n">
        <v>0.28</v>
      </c>
      <c r="Y52" t="n">
        <v>1</v>
      </c>
      <c r="Z52" t="n">
        <v>10</v>
      </c>
      <c r="AA52" t="n">
        <v>149.338661838671</v>
      </c>
      <c r="AB52" t="n">
        <v>204.3317454843558</v>
      </c>
      <c r="AC52" t="n">
        <v>184.830610476793</v>
      </c>
      <c r="AD52" t="n">
        <v>149338.661838671</v>
      </c>
      <c r="AE52" t="n">
        <v>204331.7454843558</v>
      </c>
      <c r="AF52" t="n">
        <v>4.049370179964932e-06</v>
      </c>
      <c r="AG52" t="n">
        <v>8</v>
      </c>
      <c r="AH52" t="n">
        <v>184830.610476793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5.4434</v>
      </c>
      <c r="E53" t="n">
        <v>18.37</v>
      </c>
      <c r="F53" t="n">
        <v>15.63</v>
      </c>
      <c r="G53" t="n">
        <v>85.23</v>
      </c>
      <c r="H53" t="n">
        <v>1.31</v>
      </c>
      <c r="I53" t="n">
        <v>11</v>
      </c>
      <c r="J53" t="n">
        <v>186.76</v>
      </c>
      <c r="K53" t="n">
        <v>51.39</v>
      </c>
      <c r="L53" t="n">
        <v>13.75</v>
      </c>
      <c r="M53" t="n">
        <v>9</v>
      </c>
      <c r="N53" t="n">
        <v>36.62</v>
      </c>
      <c r="O53" t="n">
        <v>23268.24</v>
      </c>
      <c r="P53" t="n">
        <v>175.17</v>
      </c>
      <c r="Q53" t="n">
        <v>467.07</v>
      </c>
      <c r="R53" t="n">
        <v>59.49</v>
      </c>
      <c r="S53" t="n">
        <v>39.61</v>
      </c>
      <c r="T53" t="n">
        <v>4983.25</v>
      </c>
      <c r="U53" t="n">
        <v>0.67</v>
      </c>
      <c r="V53" t="n">
        <v>0.75</v>
      </c>
      <c r="W53" t="n">
        <v>2.63</v>
      </c>
      <c r="X53" t="n">
        <v>0.29</v>
      </c>
      <c r="Y53" t="n">
        <v>1</v>
      </c>
      <c r="Z53" t="n">
        <v>10</v>
      </c>
      <c r="AA53" t="n">
        <v>148.8691069408132</v>
      </c>
      <c r="AB53" t="n">
        <v>203.689279757807</v>
      </c>
      <c r="AC53" t="n">
        <v>184.2494607774795</v>
      </c>
      <c r="AD53" t="n">
        <v>148869.1069408132</v>
      </c>
      <c r="AE53" t="n">
        <v>203689.279757807</v>
      </c>
      <c r="AF53" t="n">
        <v>4.046693893449809e-06</v>
      </c>
      <c r="AG53" t="n">
        <v>8</v>
      </c>
      <c r="AH53" t="n">
        <v>184249.4607774795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5.4625</v>
      </c>
      <c r="E54" t="n">
        <v>18.31</v>
      </c>
      <c r="F54" t="n">
        <v>15.6</v>
      </c>
      <c r="G54" t="n">
        <v>93.56999999999999</v>
      </c>
      <c r="H54" t="n">
        <v>1.33</v>
      </c>
      <c r="I54" t="n">
        <v>10</v>
      </c>
      <c r="J54" t="n">
        <v>187.14</v>
      </c>
      <c r="K54" t="n">
        <v>51.39</v>
      </c>
      <c r="L54" t="n">
        <v>14</v>
      </c>
      <c r="M54" t="n">
        <v>8</v>
      </c>
      <c r="N54" t="n">
        <v>36.75</v>
      </c>
      <c r="O54" t="n">
        <v>23314.98</v>
      </c>
      <c r="P54" t="n">
        <v>174.61</v>
      </c>
      <c r="Q54" t="n">
        <v>467.08</v>
      </c>
      <c r="R54" t="n">
        <v>58.45</v>
      </c>
      <c r="S54" t="n">
        <v>39.61</v>
      </c>
      <c r="T54" t="n">
        <v>4464.95</v>
      </c>
      <c r="U54" t="n">
        <v>0.68</v>
      </c>
      <c r="V54" t="n">
        <v>0.75</v>
      </c>
      <c r="W54" t="n">
        <v>2.63</v>
      </c>
      <c r="X54" t="n">
        <v>0.26</v>
      </c>
      <c r="Y54" t="n">
        <v>1</v>
      </c>
      <c r="Z54" t="n">
        <v>10</v>
      </c>
      <c r="AA54" t="n">
        <v>148.30359339216</v>
      </c>
      <c r="AB54" t="n">
        <v>202.9155191718431</v>
      </c>
      <c r="AC54" t="n">
        <v>183.54954681586</v>
      </c>
      <c r="AD54" t="n">
        <v>148303.59339216</v>
      </c>
      <c r="AE54" t="n">
        <v>202915.5191718431</v>
      </c>
      <c r="AF54" t="n">
        <v>4.060893080238377e-06</v>
      </c>
      <c r="AG54" t="n">
        <v>8</v>
      </c>
      <c r="AH54" t="n">
        <v>183549.54681586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5.4633</v>
      </c>
      <c r="E55" t="n">
        <v>18.3</v>
      </c>
      <c r="F55" t="n">
        <v>15.59</v>
      </c>
      <c r="G55" t="n">
        <v>93.56</v>
      </c>
      <c r="H55" t="n">
        <v>1.35</v>
      </c>
      <c r="I55" t="n">
        <v>10</v>
      </c>
      <c r="J55" t="n">
        <v>187.52</v>
      </c>
      <c r="K55" t="n">
        <v>51.39</v>
      </c>
      <c r="L55" t="n">
        <v>14.25</v>
      </c>
      <c r="M55" t="n">
        <v>8</v>
      </c>
      <c r="N55" t="n">
        <v>36.88</v>
      </c>
      <c r="O55" t="n">
        <v>23361.77</v>
      </c>
      <c r="P55" t="n">
        <v>174.62</v>
      </c>
      <c r="Q55" t="n">
        <v>467.07</v>
      </c>
      <c r="R55" t="n">
        <v>58.43</v>
      </c>
      <c r="S55" t="n">
        <v>39.61</v>
      </c>
      <c r="T55" t="n">
        <v>4457.27</v>
      </c>
      <c r="U55" t="n">
        <v>0.68</v>
      </c>
      <c r="V55" t="n">
        <v>0.75</v>
      </c>
      <c r="W55" t="n">
        <v>2.62</v>
      </c>
      <c r="X55" t="n">
        <v>0.26</v>
      </c>
      <c r="Y55" t="n">
        <v>1</v>
      </c>
      <c r="Z55" t="n">
        <v>10</v>
      </c>
      <c r="AA55" t="n">
        <v>148.2901249158815</v>
      </c>
      <c r="AB55" t="n">
        <v>202.8970910084116</v>
      </c>
      <c r="AC55" t="n">
        <v>183.5328774104823</v>
      </c>
      <c r="AD55" t="n">
        <v>148290.1249158815</v>
      </c>
      <c r="AE55" t="n">
        <v>202897.0910084116</v>
      </c>
      <c r="AF55" t="n">
        <v>4.061487810575071e-06</v>
      </c>
      <c r="AG55" t="n">
        <v>8</v>
      </c>
      <c r="AH55" t="n">
        <v>183532.8774104823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5.4622</v>
      </c>
      <c r="E56" t="n">
        <v>18.31</v>
      </c>
      <c r="F56" t="n">
        <v>15.6</v>
      </c>
      <c r="G56" t="n">
        <v>93.58</v>
      </c>
      <c r="H56" t="n">
        <v>1.37</v>
      </c>
      <c r="I56" t="n">
        <v>10</v>
      </c>
      <c r="J56" t="n">
        <v>187.9</v>
      </c>
      <c r="K56" t="n">
        <v>51.39</v>
      </c>
      <c r="L56" t="n">
        <v>14.5</v>
      </c>
      <c r="M56" t="n">
        <v>8</v>
      </c>
      <c r="N56" t="n">
        <v>37.01</v>
      </c>
      <c r="O56" t="n">
        <v>23408.6</v>
      </c>
      <c r="P56" t="n">
        <v>174.2</v>
      </c>
      <c r="Q56" t="n">
        <v>467.08</v>
      </c>
      <c r="R56" t="n">
        <v>58.6</v>
      </c>
      <c r="S56" t="n">
        <v>39.61</v>
      </c>
      <c r="T56" t="n">
        <v>4538.54</v>
      </c>
      <c r="U56" t="n">
        <v>0.68</v>
      </c>
      <c r="V56" t="n">
        <v>0.75</v>
      </c>
      <c r="W56" t="n">
        <v>2.62</v>
      </c>
      <c r="X56" t="n">
        <v>0.26</v>
      </c>
      <c r="Y56" t="n">
        <v>1</v>
      </c>
      <c r="Z56" t="n">
        <v>10</v>
      </c>
      <c r="AA56" t="n">
        <v>148.12675128186</v>
      </c>
      <c r="AB56" t="n">
        <v>202.6735559948076</v>
      </c>
      <c r="AC56" t="n">
        <v>183.3306762648431</v>
      </c>
      <c r="AD56" t="n">
        <v>148126.7512818601</v>
      </c>
      <c r="AE56" t="n">
        <v>202673.5559948076</v>
      </c>
      <c r="AF56" t="n">
        <v>4.060670056362116e-06</v>
      </c>
      <c r="AG56" t="n">
        <v>8</v>
      </c>
      <c r="AH56" t="n">
        <v>183330.6762648431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5.4622</v>
      </c>
      <c r="E57" t="n">
        <v>18.31</v>
      </c>
      <c r="F57" t="n">
        <v>15.6</v>
      </c>
      <c r="G57" t="n">
        <v>93.58</v>
      </c>
      <c r="H57" t="n">
        <v>1.39</v>
      </c>
      <c r="I57" t="n">
        <v>10</v>
      </c>
      <c r="J57" t="n">
        <v>188.28</v>
      </c>
      <c r="K57" t="n">
        <v>51.39</v>
      </c>
      <c r="L57" t="n">
        <v>14.75</v>
      </c>
      <c r="M57" t="n">
        <v>8</v>
      </c>
      <c r="N57" t="n">
        <v>37.14</v>
      </c>
      <c r="O57" t="n">
        <v>23455.48</v>
      </c>
      <c r="P57" t="n">
        <v>173.18</v>
      </c>
      <c r="Q57" t="n">
        <v>467.07</v>
      </c>
      <c r="R57" t="n">
        <v>58.47</v>
      </c>
      <c r="S57" t="n">
        <v>39.61</v>
      </c>
      <c r="T57" t="n">
        <v>4477.33</v>
      </c>
      <c r="U57" t="n">
        <v>0.68</v>
      </c>
      <c r="V57" t="n">
        <v>0.75</v>
      </c>
      <c r="W57" t="n">
        <v>2.63</v>
      </c>
      <c r="X57" t="n">
        <v>0.26</v>
      </c>
      <c r="Y57" t="n">
        <v>1</v>
      </c>
      <c r="Z57" t="n">
        <v>10</v>
      </c>
      <c r="AA57" t="n">
        <v>147.6750978790148</v>
      </c>
      <c r="AB57" t="n">
        <v>202.0555838834932</v>
      </c>
      <c r="AC57" t="n">
        <v>182.7716825445031</v>
      </c>
      <c r="AD57" t="n">
        <v>147675.0978790148</v>
      </c>
      <c r="AE57" t="n">
        <v>202055.5838834932</v>
      </c>
      <c r="AF57" t="n">
        <v>4.060670056362116e-06</v>
      </c>
      <c r="AG57" t="n">
        <v>8</v>
      </c>
      <c r="AH57" t="n">
        <v>182771.6825445031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5.4667</v>
      </c>
      <c r="E58" t="n">
        <v>18.29</v>
      </c>
      <c r="F58" t="n">
        <v>15.58</v>
      </c>
      <c r="G58" t="n">
        <v>93.48999999999999</v>
      </c>
      <c r="H58" t="n">
        <v>1.41</v>
      </c>
      <c r="I58" t="n">
        <v>10</v>
      </c>
      <c r="J58" t="n">
        <v>188.66</v>
      </c>
      <c r="K58" t="n">
        <v>51.39</v>
      </c>
      <c r="L58" t="n">
        <v>15</v>
      </c>
      <c r="M58" t="n">
        <v>8</v>
      </c>
      <c r="N58" t="n">
        <v>37.27</v>
      </c>
      <c r="O58" t="n">
        <v>23502.4</v>
      </c>
      <c r="P58" t="n">
        <v>171.36</v>
      </c>
      <c r="Q58" t="n">
        <v>467.08</v>
      </c>
      <c r="R58" t="n">
        <v>57.96</v>
      </c>
      <c r="S58" t="n">
        <v>39.61</v>
      </c>
      <c r="T58" t="n">
        <v>4218.65</v>
      </c>
      <c r="U58" t="n">
        <v>0.68</v>
      </c>
      <c r="V58" t="n">
        <v>0.75</v>
      </c>
      <c r="W58" t="n">
        <v>2.63</v>
      </c>
      <c r="X58" t="n">
        <v>0.25</v>
      </c>
      <c r="Y58" t="n">
        <v>1</v>
      </c>
      <c r="Z58" t="n">
        <v>10</v>
      </c>
      <c r="AA58" t="n">
        <v>146.7891756550801</v>
      </c>
      <c r="AB58" t="n">
        <v>200.8434260125761</v>
      </c>
      <c r="AC58" t="n">
        <v>181.6752113195118</v>
      </c>
      <c r="AD58" t="n">
        <v>146789.1756550801</v>
      </c>
      <c r="AE58" t="n">
        <v>200843.4260125762</v>
      </c>
      <c r="AF58" t="n">
        <v>4.064015414506021e-06</v>
      </c>
      <c r="AG58" t="n">
        <v>8</v>
      </c>
      <c r="AH58" t="n">
        <v>181675.2113195118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5.4835</v>
      </c>
      <c r="E59" t="n">
        <v>18.24</v>
      </c>
      <c r="F59" t="n">
        <v>15.56</v>
      </c>
      <c r="G59" t="n">
        <v>103.73</v>
      </c>
      <c r="H59" t="n">
        <v>1.43</v>
      </c>
      <c r="I59" t="n">
        <v>9</v>
      </c>
      <c r="J59" t="n">
        <v>189.04</v>
      </c>
      <c r="K59" t="n">
        <v>51.39</v>
      </c>
      <c r="L59" t="n">
        <v>15.25</v>
      </c>
      <c r="M59" t="n">
        <v>7</v>
      </c>
      <c r="N59" t="n">
        <v>37.4</v>
      </c>
      <c r="O59" t="n">
        <v>23549.36</v>
      </c>
      <c r="P59" t="n">
        <v>170.24</v>
      </c>
      <c r="Q59" t="n">
        <v>467.11</v>
      </c>
      <c r="R59" t="n">
        <v>57.31</v>
      </c>
      <c r="S59" t="n">
        <v>39.61</v>
      </c>
      <c r="T59" t="n">
        <v>3899.79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146.0266965080511</v>
      </c>
      <c r="AB59" t="n">
        <v>199.8001684054058</v>
      </c>
      <c r="AC59" t="n">
        <v>180.7315207541481</v>
      </c>
      <c r="AD59" t="n">
        <v>146026.6965080511</v>
      </c>
      <c r="AE59" t="n">
        <v>199800.1684054058</v>
      </c>
      <c r="AF59" t="n">
        <v>4.076504751576593e-06</v>
      </c>
      <c r="AG59" t="n">
        <v>8</v>
      </c>
      <c r="AH59" t="n">
        <v>180731.5207541481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5.483</v>
      </c>
      <c r="E60" t="n">
        <v>18.24</v>
      </c>
      <c r="F60" t="n">
        <v>15.56</v>
      </c>
      <c r="G60" t="n">
        <v>103.74</v>
      </c>
      <c r="H60" t="n">
        <v>1.45</v>
      </c>
      <c r="I60" t="n">
        <v>9</v>
      </c>
      <c r="J60" t="n">
        <v>189.42</v>
      </c>
      <c r="K60" t="n">
        <v>51.39</v>
      </c>
      <c r="L60" t="n">
        <v>15.5</v>
      </c>
      <c r="M60" t="n">
        <v>7</v>
      </c>
      <c r="N60" t="n">
        <v>37.53</v>
      </c>
      <c r="O60" t="n">
        <v>23596.37</v>
      </c>
      <c r="P60" t="n">
        <v>170.33</v>
      </c>
      <c r="Q60" t="n">
        <v>467.09</v>
      </c>
      <c r="R60" t="n">
        <v>57.31</v>
      </c>
      <c r="S60" t="n">
        <v>39.61</v>
      </c>
      <c r="T60" t="n">
        <v>3899.15</v>
      </c>
      <c r="U60" t="n">
        <v>0.6899999999999999</v>
      </c>
      <c r="V60" t="n">
        <v>0.75</v>
      </c>
      <c r="W60" t="n">
        <v>2.62</v>
      </c>
      <c r="X60" t="n">
        <v>0.23</v>
      </c>
      <c r="Y60" t="n">
        <v>1</v>
      </c>
      <c r="Z60" t="n">
        <v>10</v>
      </c>
      <c r="AA60" t="n">
        <v>146.0740011299046</v>
      </c>
      <c r="AB60" t="n">
        <v>199.8648926759584</v>
      </c>
      <c r="AC60" t="n">
        <v>180.7900678311603</v>
      </c>
      <c r="AD60" t="n">
        <v>146074.0011299046</v>
      </c>
      <c r="AE60" t="n">
        <v>199864.8926759584</v>
      </c>
      <c r="AF60" t="n">
        <v>4.076133045116159e-06</v>
      </c>
      <c r="AG60" t="n">
        <v>8</v>
      </c>
      <c r="AH60" t="n">
        <v>180790.0678311603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5.4829</v>
      </c>
      <c r="E61" t="n">
        <v>18.24</v>
      </c>
      <c r="F61" t="n">
        <v>15.56</v>
      </c>
      <c r="G61" t="n">
        <v>103.74</v>
      </c>
      <c r="H61" t="n">
        <v>1.47</v>
      </c>
      <c r="I61" t="n">
        <v>9</v>
      </c>
      <c r="J61" t="n">
        <v>189.81</v>
      </c>
      <c r="K61" t="n">
        <v>51.39</v>
      </c>
      <c r="L61" t="n">
        <v>15.75</v>
      </c>
      <c r="M61" t="n">
        <v>7</v>
      </c>
      <c r="N61" t="n">
        <v>37.66</v>
      </c>
      <c r="O61" t="n">
        <v>23643.43</v>
      </c>
      <c r="P61" t="n">
        <v>170.76</v>
      </c>
      <c r="Q61" t="n">
        <v>467.07</v>
      </c>
      <c r="R61" t="n">
        <v>57.32</v>
      </c>
      <c r="S61" t="n">
        <v>39.61</v>
      </c>
      <c r="T61" t="n">
        <v>3903.56</v>
      </c>
      <c r="U61" t="n">
        <v>0.6899999999999999</v>
      </c>
      <c r="V61" t="n">
        <v>0.75</v>
      </c>
      <c r="W61" t="n">
        <v>2.62</v>
      </c>
      <c r="X61" t="n">
        <v>0.23</v>
      </c>
      <c r="Y61" t="n">
        <v>1</v>
      </c>
      <c r="Z61" t="n">
        <v>10</v>
      </c>
      <c r="AA61" t="n">
        <v>146.2652068893756</v>
      </c>
      <c r="AB61" t="n">
        <v>200.1265088314691</v>
      </c>
      <c r="AC61" t="n">
        <v>181.0267157079697</v>
      </c>
      <c r="AD61" t="n">
        <v>146265.2068893756</v>
      </c>
      <c r="AE61" t="n">
        <v>200126.5088314691</v>
      </c>
      <c r="AF61" t="n">
        <v>4.076058703824073e-06</v>
      </c>
      <c r="AG61" t="n">
        <v>8</v>
      </c>
      <c r="AH61" t="n">
        <v>181026.7157079697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5.4841</v>
      </c>
      <c r="E62" t="n">
        <v>18.23</v>
      </c>
      <c r="F62" t="n">
        <v>15.56</v>
      </c>
      <c r="G62" t="n">
        <v>103.71</v>
      </c>
      <c r="H62" t="n">
        <v>1.49</v>
      </c>
      <c r="I62" t="n">
        <v>9</v>
      </c>
      <c r="J62" t="n">
        <v>190.19</v>
      </c>
      <c r="K62" t="n">
        <v>51.39</v>
      </c>
      <c r="L62" t="n">
        <v>16</v>
      </c>
      <c r="M62" t="n">
        <v>7</v>
      </c>
      <c r="N62" t="n">
        <v>37.79</v>
      </c>
      <c r="O62" t="n">
        <v>23690.52</v>
      </c>
      <c r="P62" t="n">
        <v>170.75</v>
      </c>
      <c r="Q62" t="n">
        <v>467.07</v>
      </c>
      <c r="R62" t="n">
        <v>57.27</v>
      </c>
      <c r="S62" t="n">
        <v>39.61</v>
      </c>
      <c r="T62" t="n">
        <v>3880.3</v>
      </c>
      <c r="U62" t="n">
        <v>0.6899999999999999</v>
      </c>
      <c r="V62" t="n">
        <v>0.75</v>
      </c>
      <c r="W62" t="n">
        <v>2.62</v>
      </c>
      <c r="X62" t="n">
        <v>0.22</v>
      </c>
      <c r="Y62" t="n">
        <v>1</v>
      </c>
      <c r="Z62" t="n">
        <v>10</v>
      </c>
      <c r="AA62" t="n">
        <v>146.2424983952846</v>
      </c>
      <c r="AB62" t="n">
        <v>200.0954380680259</v>
      </c>
      <c r="AC62" t="n">
        <v>180.9986102945814</v>
      </c>
      <c r="AD62" t="n">
        <v>146242.4983952846</v>
      </c>
      <c r="AE62" t="n">
        <v>200095.4380680259</v>
      </c>
      <c r="AF62" t="n">
        <v>4.076950799329114e-06</v>
      </c>
      <c r="AG62" t="n">
        <v>8</v>
      </c>
      <c r="AH62" t="n">
        <v>180998.6102945814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5.4818</v>
      </c>
      <c r="E63" t="n">
        <v>18.24</v>
      </c>
      <c r="F63" t="n">
        <v>15.56</v>
      </c>
      <c r="G63" t="n">
        <v>103.76</v>
      </c>
      <c r="H63" t="n">
        <v>1.51</v>
      </c>
      <c r="I63" t="n">
        <v>9</v>
      </c>
      <c r="J63" t="n">
        <v>190.57</v>
      </c>
      <c r="K63" t="n">
        <v>51.39</v>
      </c>
      <c r="L63" t="n">
        <v>16.25</v>
      </c>
      <c r="M63" t="n">
        <v>7</v>
      </c>
      <c r="N63" t="n">
        <v>37.93</v>
      </c>
      <c r="O63" t="n">
        <v>23737.67</v>
      </c>
      <c r="P63" t="n">
        <v>170.15</v>
      </c>
      <c r="Q63" t="n">
        <v>467.07</v>
      </c>
      <c r="R63" t="n">
        <v>57.48</v>
      </c>
      <c r="S63" t="n">
        <v>39.61</v>
      </c>
      <c r="T63" t="n">
        <v>3985.56</v>
      </c>
      <c r="U63" t="n">
        <v>0.6899999999999999</v>
      </c>
      <c r="V63" t="n">
        <v>0.75</v>
      </c>
      <c r="W63" t="n">
        <v>2.62</v>
      </c>
      <c r="X63" t="n">
        <v>0.23</v>
      </c>
      <c r="Y63" t="n">
        <v>1</v>
      </c>
      <c r="Z63" t="n">
        <v>10</v>
      </c>
      <c r="AA63" t="n">
        <v>146.0128465889977</v>
      </c>
      <c r="AB63" t="n">
        <v>199.7812183351416</v>
      </c>
      <c r="AC63" t="n">
        <v>180.7143792519934</v>
      </c>
      <c r="AD63" t="n">
        <v>146012.8465889977</v>
      </c>
      <c r="AE63" t="n">
        <v>199781.2183351416</v>
      </c>
      <c r="AF63" t="n">
        <v>4.075240949611118e-06</v>
      </c>
      <c r="AG63" t="n">
        <v>8</v>
      </c>
      <c r="AH63" t="n">
        <v>180714.3792519934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5.4819</v>
      </c>
      <c r="E64" t="n">
        <v>18.24</v>
      </c>
      <c r="F64" t="n">
        <v>15.56</v>
      </c>
      <c r="G64" t="n">
        <v>103.76</v>
      </c>
      <c r="H64" t="n">
        <v>1.53</v>
      </c>
      <c r="I64" t="n">
        <v>9</v>
      </c>
      <c r="J64" t="n">
        <v>190.95</v>
      </c>
      <c r="K64" t="n">
        <v>51.39</v>
      </c>
      <c r="L64" t="n">
        <v>16.5</v>
      </c>
      <c r="M64" t="n">
        <v>7</v>
      </c>
      <c r="N64" t="n">
        <v>38.06</v>
      </c>
      <c r="O64" t="n">
        <v>23784.85</v>
      </c>
      <c r="P64" t="n">
        <v>169.6</v>
      </c>
      <c r="Q64" t="n">
        <v>467.07</v>
      </c>
      <c r="R64" t="n">
        <v>57.56</v>
      </c>
      <c r="S64" t="n">
        <v>39.61</v>
      </c>
      <c r="T64" t="n">
        <v>4023.98</v>
      </c>
      <c r="U64" t="n">
        <v>0.6899999999999999</v>
      </c>
      <c r="V64" t="n">
        <v>0.75</v>
      </c>
      <c r="W64" t="n">
        <v>2.62</v>
      </c>
      <c r="X64" t="n">
        <v>0.23</v>
      </c>
      <c r="Y64" t="n">
        <v>1</v>
      </c>
      <c r="Z64" t="n">
        <v>10</v>
      </c>
      <c r="AA64" t="n">
        <v>145.7686623219759</v>
      </c>
      <c r="AB64" t="n">
        <v>199.447114648353</v>
      </c>
      <c r="AC64" t="n">
        <v>180.4121619521543</v>
      </c>
      <c r="AD64" t="n">
        <v>145768.6623219759</v>
      </c>
      <c r="AE64" t="n">
        <v>199447.114648353</v>
      </c>
      <c r="AF64" t="n">
        <v>4.075315290903206e-06</v>
      </c>
      <c r="AG64" t="n">
        <v>8</v>
      </c>
      <c r="AH64" t="n">
        <v>180412.1619521543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5.4786</v>
      </c>
      <c r="E65" t="n">
        <v>18.25</v>
      </c>
      <c r="F65" t="n">
        <v>15.58</v>
      </c>
      <c r="G65" t="n">
        <v>103.84</v>
      </c>
      <c r="H65" t="n">
        <v>1.55</v>
      </c>
      <c r="I65" t="n">
        <v>9</v>
      </c>
      <c r="J65" t="n">
        <v>191.34</v>
      </c>
      <c r="K65" t="n">
        <v>51.39</v>
      </c>
      <c r="L65" t="n">
        <v>16.75</v>
      </c>
      <c r="M65" t="n">
        <v>7</v>
      </c>
      <c r="N65" t="n">
        <v>38.19</v>
      </c>
      <c r="O65" t="n">
        <v>23832.09</v>
      </c>
      <c r="P65" t="n">
        <v>168.5</v>
      </c>
      <c r="Q65" t="n">
        <v>467.07</v>
      </c>
      <c r="R65" t="n">
        <v>57.97</v>
      </c>
      <c r="S65" t="n">
        <v>39.61</v>
      </c>
      <c r="T65" t="n">
        <v>4232.23</v>
      </c>
      <c r="U65" t="n">
        <v>0.68</v>
      </c>
      <c r="V65" t="n">
        <v>0.75</v>
      </c>
      <c r="W65" t="n">
        <v>2.62</v>
      </c>
      <c r="X65" t="n">
        <v>0.24</v>
      </c>
      <c r="Y65" t="n">
        <v>1</v>
      </c>
      <c r="Z65" t="n">
        <v>10</v>
      </c>
      <c r="AA65" t="n">
        <v>145.3437884215904</v>
      </c>
      <c r="AB65" t="n">
        <v>198.8657834337322</v>
      </c>
      <c r="AC65" t="n">
        <v>179.8863121727532</v>
      </c>
      <c r="AD65" t="n">
        <v>145343.7884215904</v>
      </c>
      <c r="AE65" t="n">
        <v>198865.7834337322</v>
      </c>
      <c r="AF65" t="n">
        <v>4.072862028264343e-06</v>
      </c>
      <c r="AG65" t="n">
        <v>8</v>
      </c>
      <c r="AH65" t="n">
        <v>179886.3121727532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5.4859</v>
      </c>
      <c r="E66" t="n">
        <v>18.23</v>
      </c>
      <c r="F66" t="n">
        <v>15.55</v>
      </c>
      <c r="G66" t="n">
        <v>103.67</v>
      </c>
      <c r="H66" t="n">
        <v>1.57</v>
      </c>
      <c r="I66" t="n">
        <v>9</v>
      </c>
      <c r="J66" t="n">
        <v>191.72</v>
      </c>
      <c r="K66" t="n">
        <v>51.39</v>
      </c>
      <c r="L66" t="n">
        <v>17</v>
      </c>
      <c r="M66" t="n">
        <v>7</v>
      </c>
      <c r="N66" t="n">
        <v>38.33</v>
      </c>
      <c r="O66" t="n">
        <v>23879.37</v>
      </c>
      <c r="P66" t="n">
        <v>167.04</v>
      </c>
      <c r="Q66" t="n">
        <v>467.09</v>
      </c>
      <c r="R66" t="n">
        <v>57.07</v>
      </c>
      <c r="S66" t="n">
        <v>39.61</v>
      </c>
      <c r="T66" t="n">
        <v>3782.03</v>
      </c>
      <c r="U66" t="n">
        <v>0.6899999999999999</v>
      </c>
      <c r="V66" t="n">
        <v>0.75</v>
      </c>
      <c r="W66" t="n">
        <v>2.62</v>
      </c>
      <c r="X66" t="n">
        <v>0.22</v>
      </c>
      <c r="Y66" t="n">
        <v>1</v>
      </c>
      <c r="Z66" t="n">
        <v>10</v>
      </c>
      <c r="AA66" t="n">
        <v>144.574056289595</v>
      </c>
      <c r="AB66" t="n">
        <v>197.8126019725517</v>
      </c>
      <c r="AC66" t="n">
        <v>178.933644872078</v>
      </c>
      <c r="AD66" t="n">
        <v>144574.056289595</v>
      </c>
      <c r="AE66" t="n">
        <v>197812.6019725517</v>
      </c>
      <c r="AF66" t="n">
        <v>4.078288942586675e-06</v>
      </c>
      <c r="AG66" t="n">
        <v>8</v>
      </c>
      <c r="AH66" t="n">
        <v>178933.644872078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5.5023</v>
      </c>
      <c r="E67" t="n">
        <v>18.17</v>
      </c>
      <c r="F67" t="n">
        <v>15.53</v>
      </c>
      <c r="G67" t="n">
        <v>116.48</v>
      </c>
      <c r="H67" t="n">
        <v>1.59</v>
      </c>
      <c r="I67" t="n">
        <v>8</v>
      </c>
      <c r="J67" t="n">
        <v>192.1</v>
      </c>
      <c r="K67" t="n">
        <v>51.39</v>
      </c>
      <c r="L67" t="n">
        <v>17.25</v>
      </c>
      <c r="M67" t="n">
        <v>6</v>
      </c>
      <c r="N67" t="n">
        <v>38.46</v>
      </c>
      <c r="O67" t="n">
        <v>23926.69</v>
      </c>
      <c r="P67" t="n">
        <v>166.4</v>
      </c>
      <c r="Q67" t="n">
        <v>467.07</v>
      </c>
      <c r="R67" t="n">
        <v>56.33</v>
      </c>
      <c r="S67" t="n">
        <v>39.61</v>
      </c>
      <c r="T67" t="n">
        <v>3413.76</v>
      </c>
      <c r="U67" t="n">
        <v>0.7</v>
      </c>
      <c r="V67" t="n">
        <v>0.75</v>
      </c>
      <c r="W67" t="n">
        <v>2.62</v>
      </c>
      <c r="X67" t="n">
        <v>0.2</v>
      </c>
      <c r="Y67" t="n">
        <v>1</v>
      </c>
      <c r="Z67" t="n">
        <v>10</v>
      </c>
      <c r="AA67" t="n">
        <v>144.0378957797403</v>
      </c>
      <c r="AB67" t="n">
        <v>197.0790035092365</v>
      </c>
      <c r="AC67" t="n">
        <v>178.2700600164895</v>
      </c>
      <c r="AD67" t="n">
        <v>144037.8957797403</v>
      </c>
      <c r="AE67" t="n">
        <v>197079.0035092365</v>
      </c>
      <c r="AF67" t="n">
        <v>4.090480914488901e-06</v>
      </c>
      <c r="AG67" t="n">
        <v>8</v>
      </c>
      <c r="AH67" t="n">
        <v>178270.0600164895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5.5016</v>
      </c>
      <c r="E68" t="n">
        <v>18.18</v>
      </c>
      <c r="F68" t="n">
        <v>15.53</v>
      </c>
      <c r="G68" t="n">
        <v>116.5</v>
      </c>
      <c r="H68" t="n">
        <v>1.61</v>
      </c>
      <c r="I68" t="n">
        <v>8</v>
      </c>
      <c r="J68" t="n">
        <v>192.49</v>
      </c>
      <c r="K68" t="n">
        <v>51.39</v>
      </c>
      <c r="L68" t="n">
        <v>17.5</v>
      </c>
      <c r="M68" t="n">
        <v>6</v>
      </c>
      <c r="N68" t="n">
        <v>38.59</v>
      </c>
      <c r="O68" t="n">
        <v>23974.06</v>
      </c>
      <c r="P68" t="n">
        <v>166.36</v>
      </c>
      <c r="Q68" t="n">
        <v>467.07</v>
      </c>
      <c r="R68" t="n">
        <v>56.39</v>
      </c>
      <c r="S68" t="n">
        <v>39.61</v>
      </c>
      <c r="T68" t="n">
        <v>3447.33</v>
      </c>
      <c r="U68" t="n">
        <v>0.7</v>
      </c>
      <c r="V68" t="n">
        <v>0.75</v>
      </c>
      <c r="W68" t="n">
        <v>2.62</v>
      </c>
      <c r="X68" t="n">
        <v>0.2</v>
      </c>
      <c r="Y68" t="n">
        <v>1</v>
      </c>
      <c r="Z68" t="n">
        <v>10</v>
      </c>
      <c r="AA68" t="n">
        <v>144.0306673312768</v>
      </c>
      <c r="AB68" t="n">
        <v>197.0691132271521</v>
      </c>
      <c r="AC68" t="n">
        <v>178.2611136490461</v>
      </c>
      <c r="AD68" t="n">
        <v>144030.6673312768</v>
      </c>
      <c r="AE68" t="n">
        <v>197069.1132271521</v>
      </c>
      <c r="AF68" t="n">
        <v>4.089960525444294e-06</v>
      </c>
      <c r="AG68" t="n">
        <v>8</v>
      </c>
      <c r="AH68" t="n">
        <v>178261.1136490461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5.5025</v>
      </c>
      <c r="E69" t="n">
        <v>18.17</v>
      </c>
      <c r="F69" t="n">
        <v>15.53</v>
      </c>
      <c r="G69" t="n">
        <v>116.47</v>
      </c>
      <c r="H69" t="n">
        <v>1.63</v>
      </c>
      <c r="I69" t="n">
        <v>8</v>
      </c>
      <c r="J69" t="n">
        <v>192.87</v>
      </c>
      <c r="K69" t="n">
        <v>51.39</v>
      </c>
      <c r="L69" t="n">
        <v>17.75</v>
      </c>
      <c r="M69" t="n">
        <v>6</v>
      </c>
      <c r="N69" t="n">
        <v>38.73</v>
      </c>
      <c r="O69" t="n">
        <v>24021.47</v>
      </c>
      <c r="P69" t="n">
        <v>166.26</v>
      </c>
      <c r="Q69" t="n">
        <v>467.07</v>
      </c>
      <c r="R69" t="n">
        <v>56.24</v>
      </c>
      <c r="S69" t="n">
        <v>39.61</v>
      </c>
      <c r="T69" t="n">
        <v>3373.37</v>
      </c>
      <c r="U69" t="n">
        <v>0.7</v>
      </c>
      <c r="V69" t="n">
        <v>0.75</v>
      </c>
      <c r="W69" t="n">
        <v>2.62</v>
      </c>
      <c r="X69" t="n">
        <v>0.2</v>
      </c>
      <c r="Y69" t="n">
        <v>1</v>
      </c>
      <c r="Z69" t="n">
        <v>10</v>
      </c>
      <c r="AA69" t="n">
        <v>143.973399613505</v>
      </c>
      <c r="AB69" t="n">
        <v>196.9907570092234</v>
      </c>
      <c r="AC69" t="n">
        <v>178.1902356385828</v>
      </c>
      <c r="AD69" t="n">
        <v>143973.399613505</v>
      </c>
      <c r="AE69" t="n">
        <v>196990.7570092234</v>
      </c>
      <c r="AF69" t="n">
        <v>4.090629597073074e-06</v>
      </c>
      <c r="AG69" t="n">
        <v>8</v>
      </c>
      <c r="AH69" t="n">
        <v>178190.2356385828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5.5036</v>
      </c>
      <c r="E70" t="n">
        <v>18.17</v>
      </c>
      <c r="F70" t="n">
        <v>15.53</v>
      </c>
      <c r="G70" t="n">
        <v>116.45</v>
      </c>
      <c r="H70" t="n">
        <v>1.65</v>
      </c>
      <c r="I70" t="n">
        <v>8</v>
      </c>
      <c r="J70" t="n">
        <v>193.26</v>
      </c>
      <c r="K70" t="n">
        <v>51.39</v>
      </c>
      <c r="L70" t="n">
        <v>18</v>
      </c>
      <c r="M70" t="n">
        <v>6</v>
      </c>
      <c r="N70" t="n">
        <v>38.86</v>
      </c>
      <c r="O70" t="n">
        <v>24068.93</v>
      </c>
      <c r="P70" t="n">
        <v>166.11</v>
      </c>
      <c r="Q70" t="n">
        <v>467.07</v>
      </c>
      <c r="R70" t="n">
        <v>56.31</v>
      </c>
      <c r="S70" t="n">
        <v>39.61</v>
      </c>
      <c r="T70" t="n">
        <v>3408.2</v>
      </c>
      <c r="U70" t="n">
        <v>0.7</v>
      </c>
      <c r="V70" t="n">
        <v>0.75</v>
      </c>
      <c r="W70" t="n">
        <v>2.62</v>
      </c>
      <c r="X70" t="n">
        <v>0.19</v>
      </c>
      <c r="Y70" t="n">
        <v>1</v>
      </c>
      <c r="Z70" t="n">
        <v>10</v>
      </c>
      <c r="AA70" t="n">
        <v>143.891223766988</v>
      </c>
      <c r="AB70" t="n">
        <v>196.8783203906764</v>
      </c>
      <c r="AC70" t="n">
        <v>178.0885298131041</v>
      </c>
      <c r="AD70" t="n">
        <v>143891.223766988</v>
      </c>
      <c r="AE70" t="n">
        <v>196878.3203906764</v>
      </c>
      <c r="AF70" t="n">
        <v>4.091447351286028e-06</v>
      </c>
      <c r="AG70" t="n">
        <v>8</v>
      </c>
      <c r="AH70" t="n">
        <v>178088.5298131041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5.4999</v>
      </c>
      <c r="E71" t="n">
        <v>18.18</v>
      </c>
      <c r="F71" t="n">
        <v>15.54</v>
      </c>
      <c r="G71" t="n">
        <v>116.54</v>
      </c>
      <c r="H71" t="n">
        <v>1.67</v>
      </c>
      <c r="I71" t="n">
        <v>8</v>
      </c>
      <c r="J71" t="n">
        <v>193.64</v>
      </c>
      <c r="K71" t="n">
        <v>51.39</v>
      </c>
      <c r="L71" t="n">
        <v>18.25</v>
      </c>
      <c r="M71" t="n">
        <v>6</v>
      </c>
      <c r="N71" t="n">
        <v>39</v>
      </c>
      <c r="O71" t="n">
        <v>24116.44</v>
      </c>
      <c r="P71" t="n">
        <v>165.51</v>
      </c>
      <c r="Q71" t="n">
        <v>467.07</v>
      </c>
      <c r="R71" t="n">
        <v>56.63</v>
      </c>
      <c r="S71" t="n">
        <v>39.61</v>
      </c>
      <c r="T71" t="n">
        <v>3567.46</v>
      </c>
      <c r="U71" t="n">
        <v>0.7</v>
      </c>
      <c r="V71" t="n">
        <v>0.75</v>
      </c>
      <c r="W71" t="n">
        <v>2.62</v>
      </c>
      <c r="X71" t="n">
        <v>0.21</v>
      </c>
      <c r="Y71" t="n">
        <v>1</v>
      </c>
      <c r="Z71" t="n">
        <v>10</v>
      </c>
      <c r="AA71" t="n">
        <v>143.6873429518845</v>
      </c>
      <c r="AB71" t="n">
        <v>196.5993616648652</v>
      </c>
      <c r="AC71" t="n">
        <v>177.8361945165632</v>
      </c>
      <c r="AD71" t="n">
        <v>143687.3429518845</v>
      </c>
      <c r="AE71" t="n">
        <v>196599.3616648652</v>
      </c>
      <c r="AF71" t="n">
        <v>4.08869672347882e-06</v>
      </c>
      <c r="AG71" t="n">
        <v>8</v>
      </c>
      <c r="AH71" t="n">
        <v>177836.1945165632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5.5004</v>
      </c>
      <c r="E72" t="n">
        <v>18.18</v>
      </c>
      <c r="F72" t="n">
        <v>15.54</v>
      </c>
      <c r="G72" t="n">
        <v>116.53</v>
      </c>
      <c r="H72" t="n">
        <v>1.69</v>
      </c>
      <c r="I72" t="n">
        <v>8</v>
      </c>
      <c r="J72" t="n">
        <v>194.03</v>
      </c>
      <c r="K72" t="n">
        <v>51.39</v>
      </c>
      <c r="L72" t="n">
        <v>18.5</v>
      </c>
      <c r="M72" t="n">
        <v>6</v>
      </c>
      <c r="N72" t="n">
        <v>39.13</v>
      </c>
      <c r="O72" t="n">
        <v>24163.99</v>
      </c>
      <c r="P72" t="n">
        <v>163.65</v>
      </c>
      <c r="Q72" t="n">
        <v>467.07</v>
      </c>
      <c r="R72" t="n">
        <v>56.55</v>
      </c>
      <c r="S72" t="n">
        <v>39.61</v>
      </c>
      <c r="T72" t="n">
        <v>3526.93</v>
      </c>
      <c r="U72" t="n">
        <v>0.7</v>
      </c>
      <c r="V72" t="n">
        <v>0.75</v>
      </c>
      <c r="W72" t="n">
        <v>2.62</v>
      </c>
      <c r="X72" t="n">
        <v>0.2</v>
      </c>
      <c r="Y72" t="n">
        <v>1</v>
      </c>
      <c r="Z72" t="n">
        <v>10</v>
      </c>
      <c r="AA72" t="n">
        <v>142.8620922481444</v>
      </c>
      <c r="AB72" t="n">
        <v>195.470217244517</v>
      </c>
      <c r="AC72" t="n">
        <v>176.8148140549286</v>
      </c>
      <c r="AD72" t="n">
        <v>142862.0922481444</v>
      </c>
      <c r="AE72" t="n">
        <v>195470.217244517</v>
      </c>
      <c r="AF72" t="n">
        <v>4.089068429939253e-06</v>
      </c>
      <c r="AG72" t="n">
        <v>8</v>
      </c>
      <c r="AH72" t="n">
        <v>176814.8140549286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5.502</v>
      </c>
      <c r="E73" t="n">
        <v>18.18</v>
      </c>
      <c r="F73" t="n">
        <v>15.53</v>
      </c>
      <c r="G73" t="n">
        <v>116.49</v>
      </c>
      <c r="H73" t="n">
        <v>1.71</v>
      </c>
      <c r="I73" t="n">
        <v>8</v>
      </c>
      <c r="J73" t="n">
        <v>194.41</v>
      </c>
      <c r="K73" t="n">
        <v>51.39</v>
      </c>
      <c r="L73" t="n">
        <v>18.75</v>
      </c>
      <c r="M73" t="n">
        <v>6</v>
      </c>
      <c r="N73" t="n">
        <v>39.27</v>
      </c>
      <c r="O73" t="n">
        <v>24211.59</v>
      </c>
      <c r="P73" t="n">
        <v>163.51</v>
      </c>
      <c r="Q73" t="n">
        <v>467.07</v>
      </c>
      <c r="R73" t="n">
        <v>56.46</v>
      </c>
      <c r="S73" t="n">
        <v>39.61</v>
      </c>
      <c r="T73" t="n">
        <v>3479.02</v>
      </c>
      <c r="U73" t="n">
        <v>0.7</v>
      </c>
      <c r="V73" t="n">
        <v>0.75</v>
      </c>
      <c r="W73" t="n">
        <v>2.62</v>
      </c>
      <c r="X73" t="n">
        <v>0.2</v>
      </c>
      <c r="Y73" t="n">
        <v>1</v>
      </c>
      <c r="Z73" t="n">
        <v>10</v>
      </c>
      <c r="AA73" t="n">
        <v>142.7719062579158</v>
      </c>
      <c r="AB73" t="n">
        <v>195.3468207939612</v>
      </c>
      <c r="AC73" t="n">
        <v>176.7031943884258</v>
      </c>
      <c r="AD73" t="n">
        <v>142771.9062579158</v>
      </c>
      <c r="AE73" t="n">
        <v>195346.8207939612</v>
      </c>
      <c r="AF73" t="n">
        <v>4.09025789061264e-06</v>
      </c>
      <c r="AG73" t="n">
        <v>8</v>
      </c>
      <c r="AH73" t="n">
        <v>176703.1943884258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5.5024</v>
      </c>
      <c r="E74" t="n">
        <v>18.17</v>
      </c>
      <c r="F74" t="n">
        <v>15.53</v>
      </c>
      <c r="G74" t="n">
        <v>116.48</v>
      </c>
      <c r="H74" t="n">
        <v>1.73</v>
      </c>
      <c r="I74" t="n">
        <v>8</v>
      </c>
      <c r="J74" t="n">
        <v>194.8</v>
      </c>
      <c r="K74" t="n">
        <v>51.39</v>
      </c>
      <c r="L74" t="n">
        <v>19</v>
      </c>
      <c r="M74" t="n">
        <v>5</v>
      </c>
      <c r="N74" t="n">
        <v>39.41</v>
      </c>
      <c r="O74" t="n">
        <v>24259.23</v>
      </c>
      <c r="P74" t="n">
        <v>162.77</v>
      </c>
      <c r="Q74" t="n">
        <v>467.07</v>
      </c>
      <c r="R74" t="n">
        <v>56.24</v>
      </c>
      <c r="S74" t="n">
        <v>39.61</v>
      </c>
      <c r="T74" t="n">
        <v>3371.67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142.4408049004133</v>
      </c>
      <c r="AB74" t="n">
        <v>194.8937933094655</v>
      </c>
      <c r="AC74" t="n">
        <v>176.2934032112221</v>
      </c>
      <c r="AD74" t="n">
        <v>142440.8049004133</v>
      </c>
      <c r="AE74" t="n">
        <v>194893.7933094655</v>
      </c>
      <c r="AF74" t="n">
        <v>4.090555255780988e-06</v>
      </c>
      <c r="AG74" t="n">
        <v>8</v>
      </c>
      <c r="AH74" t="n">
        <v>176293.4032112221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5.5158</v>
      </c>
      <c r="E75" t="n">
        <v>18.13</v>
      </c>
      <c r="F75" t="n">
        <v>15.52</v>
      </c>
      <c r="G75" t="n">
        <v>133.03</v>
      </c>
      <c r="H75" t="n">
        <v>1.75</v>
      </c>
      <c r="I75" t="n">
        <v>7</v>
      </c>
      <c r="J75" t="n">
        <v>195.19</v>
      </c>
      <c r="K75" t="n">
        <v>51.39</v>
      </c>
      <c r="L75" t="n">
        <v>19.25</v>
      </c>
      <c r="M75" t="n">
        <v>4</v>
      </c>
      <c r="N75" t="n">
        <v>39.54</v>
      </c>
      <c r="O75" t="n">
        <v>24306.92</v>
      </c>
      <c r="P75" t="n">
        <v>160.78</v>
      </c>
      <c r="Q75" t="n">
        <v>467.07</v>
      </c>
      <c r="R75" t="n">
        <v>56</v>
      </c>
      <c r="S75" t="n">
        <v>39.61</v>
      </c>
      <c r="T75" t="n">
        <v>3255.04</v>
      </c>
      <c r="U75" t="n">
        <v>0.71</v>
      </c>
      <c r="V75" t="n">
        <v>0.75</v>
      </c>
      <c r="W75" t="n">
        <v>2.62</v>
      </c>
      <c r="X75" t="n">
        <v>0.19</v>
      </c>
      <c r="Y75" t="n">
        <v>1</v>
      </c>
      <c r="Z75" t="n">
        <v>10</v>
      </c>
      <c r="AA75" t="n">
        <v>133.7217002113254</v>
      </c>
      <c r="AB75" t="n">
        <v>182.9639296141104</v>
      </c>
      <c r="AC75" t="n">
        <v>165.5021089632791</v>
      </c>
      <c r="AD75" t="n">
        <v>133721.7002113254</v>
      </c>
      <c r="AE75" t="n">
        <v>182963.9296141104</v>
      </c>
      <c r="AF75" t="n">
        <v>4.100516988920611e-06</v>
      </c>
      <c r="AG75" t="n">
        <v>7</v>
      </c>
      <c r="AH75" t="n">
        <v>165502.1089632791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5.5181</v>
      </c>
      <c r="E76" t="n">
        <v>18.12</v>
      </c>
      <c r="F76" t="n">
        <v>15.51</v>
      </c>
      <c r="G76" t="n">
        <v>132.96</v>
      </c>
      <c r="H76" t="n">
        <v>1.77</v>
      </c>
      <c r="I76" t="n">
        <v>7</v>
      </c>
      <c r="J76" t="n">
        <v>195.57</v>
      </c>
      <c r="K76" t="n">
        <v>51.39</v>
      </c>
      <c r="L76" t="n">
        <v>19.5</v>
      </c>
      <c r="M76" t="n">
        <v>4</v>
      </c>
      <c r="N76" t="n">
        <v>39.68</v>
      </c>
      <c r="O76" t="n">
        <v>24354.66</v>
      </c>
      <c r="P76" t="n">
        <v>161.05</v>
      </c>
      <c r="Q76" t="n">
        <v>467.07</v>
      </c>
      <c r="R76" t="n">
        <v>55.71</v>
      </c>
      <c r="S76" t="n">
        <v>39.61</v>
      </c>
      <c r="T76" t="n">
        <v>3111.29</v>
      </c>
      <c r="U76" t="n">
        <v>0.71</v>
      </c>
      <c r="V76" t="n">
        <v>0.75</v>
      </c>
      <c r="W76" t="n">
        <v>2.62</v>
      </c>
      <c r="X76" t="n">
        <v>0.18</v>
      </c>
      <c r="Y76" t="n">
        <v>1</v>
      </c>
      <c r="Z76" t="n">
        <v>10</v>
      </c>
      <c r="AA76" t="n">
        <v>133.8019310264227</v>
      </c>
      <c r="AB76" t="n">
        <v>183.0737049548603</v>
      </c>
      <c r="AC76" t="n">
        <v>165.6014074995785</v>
      </c>
      <c r="AD76" t="n">
        <v>133801.9310264227</v>
      </c>
      <c r="AE76" t="n">
        <v>183073.7049548603</v>
      </c>
      <c r="AF76" t="n">
        <v>4.102226838638606e-06</v>
      </c>
      <c r="AG76" t="n">
        <v>7</v>
      </c>
      <c r="AH76" t="n">
        <v>165601.4074995785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5.518</v>
      </c>
      <c r="E77" t="n">
        <v>18.12</v>
      </c>
      <c r="F77" t="n">
        <v>15.51</v>
      </c>
      <c r="G77" t="n">
        <v>132.97</v>
      </c>
      <c r="H77" t="n">
        <v>1.79</v>
      </c>
      <c r="I77" t="n">
        <v>7</v>
      </c>
      <c r="J77" t="n">
        <v>195.96</v>
      </c>
      <c r="K77" t="n">
        <v>51.39</v>
      </c>
      <c r="L77" t="n">
        <v>19.75</v>
      </c>
      <c r="M77" t="n">
        <v>3</v>
      </c>
      <c r="N77" t="n">
        <v>39.82</v>
      </c>
      <c r="O77" t="n">
        <v>24402.44</v>
      </c>
      <c r="P77" t="n">
        <v>161.1</v>
      </c>
      <c r="Q77" t="n">
        <v>467.07</v>
      </c>
      <c r="R77" t="n">
        <v>55.72</v>
      </c>
      <c r="S77" t="n">
        <v>39.61</v>
      </c>
      <c r="T77" t="n">
        <v>3114.41</v>
      </c>
      <c r="U77" t="n">
        <v>0.71</v>
      </c>
      <c r="V77" t="n">
        <v>0.75</v>
      </c>
      <c r="W77" t="n">
        <v>2.62</v>
      </c>
      <c r="X77" t="n">
        <v>0.18</v>
      </c>
      <c r="Y77" t="n">
        <v>1</v>
      </c>
      <c r="Z77" t="n">
        <v>10</v>
      </c>
      <c r="AA77" t="n">
        <v>133.8252752180387</v>
      </c>
      <c r="AB77" t="n">
        <v>183.1056455077023</v>
      </c>
      <c r="AC77" t="n">
        <v>165.6302996908861</v>
      </c>
      <c r="AD77" t="n">
        <v>133825.2752180387</v>
      </c>
      <c r="AE77" t="n">
        <v>183105.6455077023</v>
      </c>
      <c r="AF77" t="n">
        <v>4.10215249734652e-06</v>
      </c>
      <c r="AG77" t="n">
        <v>7</v>
      </c>
      <c r="AH77" t="n">
        <v>165630.2996908861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5.5184</v>
      </c>
      <c r="E78" t="n">
        <v>18.12</v>
      </c>
      <c r="F78" t="n">
        <v>15.51</v>
      </c>
      <c r="G78" t="n">
        <v>132.95</v>
      </c>
      <c r="H78" t="n">
        <v>1.81</v>
      </c>
      <c r="I78" t="n">
        <v>7</v>
      </c>
      <c r="J78" t="n">
        <v>196.35</v>
      </c>
      <c r="K78" t="n">
        <v>51.39</v>
      </c>
      <c r="L78" t="n">
        <v>20</v>
      </c>
      <c r="M78" t="n">
        <v>4</v>
      </c>
      <c r="N78" t="n">
        <v>39.96</v>
      </c>
      <c r="O78" t="n">
        <v>24450.27</v>
      </c>
      <c r="P78" t="n">
        <v>161.56</v>
      </c>
      <c r="Q78" t="n">
        <v>467.07</v>
      </c>
      <c r="R78" t="n">
        <v>55.86</v>
      </c>
      <c r="S78" t="n">
        <v>39.61</v>
      </c>
      <c r="T78" t="n">
        <v>3187.2</v>
      </c>
      <c r="U78" t="n">
        <v>0.71</v>
      </c>
      <c r="V78" t="n">
        <v>0.75</v>
      </c>
      <c r="W78" t="n">
        <v>2.62</v>
      </c>
      <c r="X78" t="n">
        <v>0.18</v>
      </c>
      <c r="Y78" t="n">
        <v>1</v>
      </c>
      <c r="Z78" t="n">
        <v>10</v>
      </c>
      <c r="AA78" t="n">
        <v>134.0211735783033</v>
      </c>
      <c r="AB78" t="n">
        <v>183.3736822866419</v>
      </c>
      <c r="AC78" t="n">
        <v>165.8727554158358</v>
      </c>
      <c r="AD78" t="n">
        <v>134021.1735783032</v>
      </c>
      <c r="AE78" t="n">
        <v>183373.6822866419</v>
      </c>
      <c r="AF78" t="n">
        <v>4.102449862514867e-06</v>
      </c>
      <c r="AG78" t="n">
        <v>7</v>
      </c>
      <c r="AH78" t="n">
        <v>165872.7554158358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5.519</v>
      </c>
      <c r="E79" t="n">
        <v>18.12</v>
      </c>
      <c r="F79" t="n">
        <v>15.51</v>
      </c>
      <c r="G79" t="n">
        <v>132.94</v>
      </c>
      <c r="H79" t="n">
        <v>1.83</v>
      </c>
      <c r="I79" t="n">
        <v>7</v>
      </c>
      <c r="J79" t="n">
        <v>196.74</v>
      </c>
      <c r="K79" t="n">
        <v>51.39</v>
      </c>
      <c r="L79" t="n">
        <v>20.25</v>
      </c>
      <c r="M79" t="n">
        <v>4</v>
      </c>
      <c r="N79" t="n">
        <v>40.09</v>
      </c>
      <c r="O79" t="n">
        <v>24498.15</v>
      </c>
      <c r="P79" t="n">
        <v>161.64</v>
      </c>
      <c r="Q79" t="n">
        <v>467.07</v>
      </c>
      <c r="R79" t="n">
        <v>55.67</v>
      </c>
      <c r="S79" t="n">
        <v>39.61</v>
      </c>
      <c r="T79" t="n">
        <v>3091.04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134.0476412887945</v>
      </c>
      <c r="AB79" t="n">
        <v>183.4098965758089</v>
      </c>
      <c r="AC79" t="n">
        <v>165.9055134640718</v>
      </c>
      <c r="AD79" t="n">
        <v>134047.6412887945</v>
      </c>
      <c r="AE79" t="n">
        <v>183409.8965758089</v>
      </c>
      <c r="AF79" t="n">
        <v>4.102895910267387e-06</v>
      </c>
      <c r="AG79" t="n">
        <v>7</v>
      </c>
      <c r="AH79" t="n">
        <v>165905.5134640718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5.5201</v>
      </c>
      <c r="E80" t="n">
        <v>18.12</v>
      </c>
      <c r="F80" t="n">
        <v>15.51</v>
      </c>
      <c r="G80" t="n">
        <v>132.91</v>
      </c>
      <c r="H80" t="n">
        <v>1.85</v>
      </c>
      <c r="I80" t="n">
        <v>7</v>
      </c>
      <c r="J80" t="n">
        <v>197.12</v>
      </c>
      <c r="K80" t="n">
        <v>51.39</v>
      </c>
      <c r="L80" t="n">
        <v>20.5</v>
      </c>
      <c r="M80" t="n">
        <v>3</v>
      </c>
      <c r="N80" t="n">
        <v>40.23</v>
      </c>
      <c r="O80" t="n">
        <v>24546.08</v>
      </c>
      <c r="P80" t="n">
        <v>161.9</v>
      </c>
      <c r="Q80" t="n">
        <v>467.07</v>
      </c>
      <c r="R80" t="n">
        <v>55.57</v>
      </c>
      <c r="S80" t="n">
        <v>39.61</v>
      </c>
      <c r="T80" t="n">
        <v>3040.29</v>
      </c>
      <c r="U80" t="n">
        <v>0.71</v>
      </c>
      <c r="V80" t="n">
        <v>0.75</v>
      </c>
      <c r="W80" t="n">
        <v>2.62</v>
      </c>
      <c r="X80" t="n">
        <v>0.17</v>
      </c>
      <c r="Y80" t="n">
        <v>1</v>
      </c>
      <c r="Z80" t="n">
        <v>10</v>
      </c>
      <c r="AA80" t="n">
        <v>134.1458078184066</v>
      </c>
      <c r="AB80" t="n">
        <v>183.5442123524258</v>
      </c>
      <c r="AC80" t="n">
        <v>166.0270103314818</v>
      </c>
      <c r="AD80" t="n">
        <v>134145.8078184066</v>
      </c>
      <c r="AE80" t="n">
        <v>183544.2123524258</v>
      </c>
      <c r="AF80" t="n">
        <v>4.103713664480341e-06</v>
      </c>
      <c r="AG80" t="n">
        <v>7</v>
      </c>
      <c r="AH80" t="n">
        <v>166027.0103314818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5.5199</v>
      </c>
      <c r="E81" t="n">
        <v>18.12</v>
      </c>
      <c r="F81" t="n">
        <v>15.51</v>
      </c>
      <c r="G81" t="n">
        <v>132.91</v>
      </c>
      <c r="H81" t="n">
        <v>1.87</v>
      </c>
      <c r="I81" t="n">
        <v>7</v>
      </c>
      <c r="J81" t="n">
        <v>197.51</v>
      </c>
      <c r="K81" t="n">
        <v>51.39</v>
      </c>
      <c r="L81" t="n">
        <v>20.75</v>
      </c>
      <c r="M81" t="n">
        <v>2</v>
      </c>
      <c r="N81" t="n">
        <v>40.37</v>
      </c>
      <c r="O81" t="n">
        <v>24594.05</v>
      </c>
      <c r="P81" t="n">
        <v>162.26</v>
      </c>
      <c r="Q81" t="n">
        <v>467.07</v>
      </c>
      <c r="R81" t="n">
        <v>55.38</v>
      </c>
      <c r="S81" t="n">
        <v>39.61</v>
      </c>
      <c r="T81" t="n">
        <v>2943.9</v>
      </c>
      <c r="U81" t="n">
        <v>0.72</v>
      </c>
      <c r="V81" t="n">
        <v>0.75</v>
      </c>
      <c r="W81" t="n">
        <v>2.63</v>
      </c>
      <c r="X81" t="n">
        <v>0.17</v>
      </c>
      <c r="Y81" t="n">
        <v>1</v>
      </c>
      <c r="Z81" t="n">
        <v>10</v>
      </c>
      <c r="AA81" t="n">
        <v>134.3064164923948</v>
      </c>
      <c r="AB81" t="n">
        <v>183.7639642257309</v>
      </c>
      <c r="AC81" t="n">
        <v>166.2257893944224</v>
      </c>
      <c r="AD81" t="n">
        <v>134306.4164923948</v>
      </c>
      <c r="AE81" t="n">
        <v>183763.9642257309</v>
      </c>
      <c r="AF81" t="n">
        <v>4.103564981896168e-06</v>
      </c>
      <c r="AG81" t="n">
        <v>7</v>
      </c>
      <c r="AH81" t="n">
        <v>166225.7893944224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5.5197</v>
      </c>
      <c r="E82" t="n">
        <v>18.12</v>
      </c>
      <c r="F82" t="n">
        <v>15.51</v>
      </c>
      <c r="G82" t="n">
        <v>132.92</v>
      </c>
      <c r="H82" t="n">
        <v>1.88</v>
      </c>
      <c r="I82" t="n">
        <v>7</v>
      </c>
      <c r="J82" t="n">
        <v>197.9</v>
      </c>
      <c r="K82" t="n">
        <v>51.39</v>
      </c>
      <c r="L82" t="n">
        <v>21</v>
      </c>
      <c r="M82" t="n">
        <v>2</v>
      </c>
      <c r="N82" t="n">
        <v>40.51</v>
      </c>
      <c r="O82" t="n">
        <v>24642.07</v>
      </c>
      <c r="P82" t="n">
        <v>162.59</v>
      </c>
      <c r="Q82" t="n">
        <v>467.11</v>
      </c>
      <c r="R82" t="n">
        <v>55.52</v>
      </c>
      <c r="S82" t="n">
        <v>39.61</v>
      </c>
      <c r="T82" t="n">
        <v>3015.04</v>
      </c>
      <c r="U82" t="n">
        <v>0.71</v>
      </c>
      <c r="V82" t="n">
        <v>0.75</v>
      </c>
      <c r="W82" t="n">
        <v>2.62</v>
      </c>
      <c r="X82" t="n">
        <v>0.17</v>
      </c>
      <c r="Y82" t="n">
        <v>1</v>
      </c>
      <c r="Z82" t="n">
        <v>10</v>
      </c>
      <c r="AA82" t="n">
        <v>134.4538912634371</v>
      </c>
      <c r="AB82" t="n">
        <v>183.9657457135986</v>
      </c>
      <c r="AC82" t="n">
        <v>166.4083131402902</v>
      </c>
      <c r="AD82" t="n">
        <v>134453.8912634371</v>
      </c>
      <c r="AE82" t="n">
        <v>183965.7457135986</v>
      </c>
      <c r="AF82" t="n">
        <v>4.103416299311995e-06</v>
      </c>
      <c r="AG82" t="n">
        <v>7</v>
      </c>
      <c r="AH82" t="n">
        <v>166408.3131402902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5.5198</v>
      </c>
      <c r="E83" t="n">
        <v>18.12</v>
      </c>
      <c r="F83" t="n">
        <v>15.51</v>
      </c>
      <c r="G83" t="n">
        <v>132.92</v>
      </c>
      <c r="H83" t="n">
        <v>1.9</v>
      </c>
      <c r="I83" t="n">
        <v>7</v>
      </c>
      <c r="J83" t="n">
        <v>198.29</v>
      </c>
      <c r="K83" t="n">
        <v>51.39</v>
      </c>
      <c r="L83" t="n">
        <v>21.25</v>
      </c>
      <c r="M83" t="n">
        <v>2</v>
      </c>
      <c r="N83" t="n">
        <v>40.65</v>
      </c>
      <c r="O83" t="n">
        <v>24690.13</v>
      </c>
      <c r="P83" t="n">
        <v>162.69</v>
      </c>
      <c r="Q83" t="n">
        <v>467.07</v>
      </c>
      <c r="R83" t="n">
        <v>55.47</v>
      </c>
      <c r="S83" t="n">
        <v>39.61</v>
      </c>
      <c r="T83" t="n">
        <v>2993.07</v>
      </c>
      <c r="U83" t="n">
        <v>0.71</v>
      </c>
      <c r="V83" t="n">
        <v>0.75</v>
      </c>
      <c r="W83" t="n">
        <v>2.62</v>
      </c>
      <c r="X83" t="n">
        <v>0.17</v>
      </c>
      <c r="Y83" t="n">
        <v>1</v>
      </c>
      <c r="Z83" t="n">
        <v>10</v>
      </c>
      <c r="AA83" t="n">
        <v>134.4962693917093</v>
      </c>
      <c r="AB83" t="n">
        <v>184.0237293382917</v>
      </c>
      <c r="AC83" t="n">
        <v>166.4607628892231</v>
      </c>
      <c r="AD83" t="n">
        <v>134496.2693917093</v>
      </c>
      <c r="AE83" t="n">
        <v>184023.7293382917</v>
      </c>
      <c r="AF83" t="n">
        <v>4.103490640604082e-06</v>
      </c>
      <c r="AG83" t="n">
        <v>7</v>
      </c>
      <c r="AH83" t="n">
        <v>166460.7628892231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5.5208</v>
      </c>
      <c r="E84" t="n">
        <v>18.11</v>
      </c>
      <c r="F84" t="n">
        <v>15.5</v>
      </c>
      <c r="G84" t="n">
        <v>132.89</v>
      </c>
      <c r="H84" t="n">
        <v>1.92</v>
      </c>
      <c r="I84" t="n">
        <v>7</v>
      </c>
      <c r="J84" t="n">
        <v>198.68</v>
      </c>
      <c r="K84" t="n">
        <v>51.39</v>
      </c>
      <c r="L84" t="n">
        <v>21.5</v>
      </c>
      <c r="M84" t="n">
        <v>1</v>
      </c>
      <c r="N84" t="n">
        <v>40.79</v>
      </c>
      <c r="O84" t="n">
        <v>24738.25</v>
      </c>
      <c r="P84" t="n">
        <v>162.92</v>
      </c>
      <c r="Q84" t="n">
        <v>467.09</v>
      </c>
      <c r="R84" t="n">
        <v>55.35</v>
      </c>
      <c r="S84" t="n">
        <v>39.61</v>
      </c>
      <c r="T84" t="n">
        <v>2933.15</v>
      </c>
      <c r="U84" t="n">
        <v>0.72</v>
      </c>
      <c r="V84" t="n">
        <v>0.75</v>
      </c>
      <c r="W84" t="n">
        <v>2.62</v>
      </c>
      <c r="X84" t="n">
        <v>0.17</v>
      </c>
      <c r="Y84" t="n">
        <v>1</v>
      </c>
      <c r="Z84" t="n">
        <v>10</v>
      </c>
      <c r="AA84" t="n">
        <v>134.5773351320113</v>
      </c>
      <c r="AB84" t="n">
        <v>184.134647060541</v>
      </c>
      <c r="AC84" t="n">
        <v>166.5610947797349</v>
      </c>
      <c r="AD84" t="n">
        <v>134577.3351320113</v>
      </c>
      <c r="AE84" t="n">
        <v>184134.647060541</v>
      </c>
      <c r="AF84" t="n">
        <v>4.104234053524949e-06</v>
      </c>
      <c r="AG84" t="n">
        <v>7</v>
      </c>
      <c r="AH84" t="n">
        <v>166561.0947797349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5.5192</v>
      </c>
      <c r="E85" t="n">
        <v>18.12</v>
      </c>
      <c r="F85" t="n">
        <v>15.51</v>
      </c>
      <c r="G85" t="n">
        <v>132.93</v>
      </c>
      <c r="H85" t="n">
        <v>1.94</v>
      </c>
      <c r="I85" t="n">
        <v>7</v>
      </c>
      <c r="J85" t="n">
        <v>199.07</v>
      </c>
      <c r="K85" t="n">
        <v>51.39</v>
      </c>
      <c r="L85" t="n">
        <v>21.75</v>
      </c>
      <c r="M85" t="n">
        <v>1</v>
      </c>
      <c r="N85" t="n">
        <v>40.93</v>
      </c>
      <c r="O85" t="n">
        <v>24786.41</v>
      </c>
      <c r="P85" t="n">
        <v>163.18</v>
      </c>
      <c r="Q85" t="n">
        <v>467.07</v>
      </c>
      <c r="R85" t="n">
        <v>55.5</v>
      </c>
      <c r="S85" t="n">
        <v>39.61</v>
      </c>
      <c r="T85" t="n">
        <v>3006.26</v>
      </c>
      <c r="U85" t="n">
        <v>0.71</v>
      </c>
      <c r="V85" t="n">
        <v>0.75</v>
      </c>
      <c r="W85" t="n">
        <v>2.63</v>
      </c>
      <c r="X85" t="n">
        <v>0.18</v>
      </c>
      <c r="Y85" t="n">
        <v>1</v>
      </c>
      <c r="Z85" t="n">
        <v>10</v>
      </c>
      <c r="AA85" t="n">
        <v>134.7196422114868</v>
      </c>
      <c r="AB85" t="n">
        <v>184.3293578848245</v>
      </c>
      <c r="AC85" t="n">
        <v>166.7372226762273</v>
      </c>
      <c r="AD85" t="n">
        <v>134719.6422114868</v>
      </c>
      <c r="AE85" t="n">
        <v>184329.3578848245</v>
      </c>
      <c r="AF85" t="n">
        <v>4.103044592851561e-06</v>
      </c>
      <c r="AG85" t="n">
        <v>7</v>
      </c>
      <c r="AH85" t="n">
        <v>166737.2226762273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5.5189</v>
      </c>
      <c r="E86" t="n">
        <v>18.12</v>
      </c>
      <c r="F86" t="n">
        <v>15.51</v>
      </c>
      <c r="G86" t="n">
        <v>132.94</v>
      </c>
      <c r="H86" t="n">
        <v>1.96</v>
      </c>
      <c r="I86" t="n">
        <v>7</v>
      </c>
      <c r="J86" t="n">
        <v>199.46</v>
      </c>
      <c r="K86" t="n">
        <v>51.39</v>
      </c>
      <c r="L86" t="n">
        <v>22</v>
      </c>
      <c r="M86" t="n">
        <v>1</v>
      </c>
      <c r="N86" t="n">
        <v>41.07</v>
      </c>
      <c r="O86" t="n">
        <v>24834.62</v>
      </c>
      <c r="P86" t="n">
        <v>163.2</v>
      </c>
      <c r="Q86" t="n">
        <v>467.07</v>
      </c>
      <c r="R86" t="n">
        <v>55.62</v>
      </c>
      <c r="S86" t="n">
        <v>39.61</v>
      </c>
      <c r="T86" t="n">
        <v>3063.6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134.732740979105</v>
      </c>
      <c r="AB86" t="n">
        <v>184.3472801965566</v>
      </c>
      <c r="AC86" t="n">
        <v>166.7534345076818</v>
      </c>
      <c r="AD86" t="n">
        <v>134732.7409791051</v>
      </c>
      <c r="AE86" t="n">
        <v>184347.2801965566</v>
      </c>
      <c r="AF86" t="n">
        <v>4.1028215689753e-06</v>
      </c>
      <c r="AG86" t="n">
        <v>7</v>
      </c>
      <c r="AH86" t="n">
        <v>166753.4345076818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5.5183</v>
      </c>
      <c r="E87" t="n">
        <v>18.12</v>
      </c>
      <c r="F87" t="n">
        <v>15.51</v>
      </c>
      <c r="G87" t="n">
        <v>132.96</v>
      </c>
      <c r="H87" t="n">
        <v>1.98</v>
      </c>
      <c r="I87" t="n">
        <v>7</v>
      </c>
      <c r="J87" t="n">
        <v>199.86</v>
      </c>
      <c r="K87" t="n">
        <v>51.39</v>
      </c>
      <c r="L87" t="n">
        <v>22.25</v>
      </c>
      <c r="M87" t="n">
        <v>1</v>
      </c>
      <c r="N87" t="n">
        <v>41.21</v>
      </c>
      <c r="O87" t="n">
        <v>24882.88</v>
      </c>
      <c r="P87" t="n">
        <v>163.37</v>
      </c>
      <c r="Q87" t="n">
        <v>467.07</v>
      </c>
      <c r="R87" t="n">
        <v>55.59</v>
      </c>
      <c r="S87" t="n">
        <v>39.61</v>
      </c>
      <c r="T87" t="n">
        <v>3052.96</v>
      </c>
      <c r="U87" t="n">
        <v>0.71</v>
      </c>
      <c r="V87" t="n">
        <v>0.75</v>
      </c>
      <c r="W87" t="n">
        <v>2.63</v>
      </c>
      <c r="X87" t="n">
        <v>0.18</v>
      </c>
      <c r="Y87" t="n">
        <v>1</v>
      </c>
      <c r="Z87" t="n">
        <v>10</v>
      </c>
      <c r="AA87" t="n">
        <v>134.8159212536887</v>
      </c>
      <c r="AB87" t="n">
        <v>184.4610911178966</v>
      </c>
      <c r="AC87" t="n">
        <v>166.8563834744237</v>
      </c>
      <c r="AD87" t="n">
        <v>134815.9212536887</v>
      </c>
      <c r="AE87" t="n">
        <v>184461.0911178966</v>
      </c>
      <c r="AF87" t="n">
        <v>4.10237552122278e-06</v>
      </c>
      <c r="AG87" t="n">
        <v>7</v>
      </c>
      <c r="AH87" t="n">
        <v>166856.3834744237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5.5173</v>
      </c>
      <c r="E88" t="n">
        <v>18.12</v>
      </c>
      <c r="F88" t="n">
        <v>15.52</v>
      </c>
      <c r="G88" t="n">
        <v>132.99</v>
      </c>
      <c r="H88" t="n">
        <v>2</v>
      </c>
      <c r="I88" t="n">
        <v>7</v>
      </c>
      <c r="J88" t="n">
        <v>200.25</v>
      </c>
      <c r="K88" t="n">
        <v>51.39</v>
      </c>
      <c r="L88" t="n">
        <v>22.5</v>
      </c>
      <c r="M88" t="n">
        <v>0</v>
      </c>
      <c r="N88" t="n">
        <v>41.35</v>
      </c>
      <c r="O88" t="n">
        <v>24931.18</v>
      </c>
      <c r="P88" t="n">
        <v>163.63</v>
      </c>
      <c r="Q88" t="n">
        <v>467.07</v>
      </c>
      <c r="R88" t="n">
        <v>55.63</v>
      </c>
      <c r="S88" t="n">
        <v>39.61</v>
      </c>
      <c r="T88" t="n">
        <v>3072.51</v>
      </c>
      <c r="U88" t="n">
        <v>0.71</v>
      </c>
      <c r="V88" t="n">
        <v>0.75</v>
      </c>
      <c r="W88" t="n">
        <v>2.63</v>
      </c>
      <c r="X88" t="n">
        <v>0.18</v>
      </c>
      <c r="Y88" t="n">
        <v>1</v>
      </c>
      <c r="Z88" t="n">
        <v>10</v>
      </c>
      <c r="AA88" t="n">
        <v>134.9496659397259</v>
      </c>
      <c r="AB88" t="n">
        <v>184.6440864977317</v>
      </c>
      <c r="AC88" t="n">
        <v>167.0219140320431</v>
      </c>
      <c r="AD88" t="n">
        <v>134949.6659397259</v>
      </c>
      <c r="AE88" t="n">
        <v>184644.0864977317</v>
      </c>
      <c r="AF88" t="n">
        <v>4.101632108301912e-06</v>
      </c>
      <c r="AG88" t="n">
        <v>7</v>
      </c>
      <c r="AH88" t="n">
        <v>167021.9140320431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5.0393</v>
      </c>
      <c r="E2" t="n">
        <v>19.84</v>
      </c>
      <c r="F2" t="n">
        <v>17.27</v>
      </c>
      <c r="G2" t="n">
        <v>15.23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92.93000000000001</v>
      </c>
      <c r="Q2" t="n">
        <v>467.13</v>
      </c>
      <c r="R2" t="n">
        <v>112.6</v>
      </c>
      <c r="S2" t="n">
        <v>39.61</v>
      </c>
      <c r="T2" t="n">
        <v>31248.76</v>
      </c>
      <c r="U2" t="n">
        <v>0.35</v>
      </c>
      <c r="V2" t="n">
        <v>0.68</v>
      </c>
      <c r="W2" t="n">
        <v>2.73</v>
      </c>
      <c r="X2" t="n">
        <v>1.93</v>
      </c>
      <c r="Y2" t="n">
        <v>1</v>
      </c>
      <c r="Z2" t="n">
        <v>10</v>
      </c>
      <c r="AA2" t="n">
        <v>109.6112758722185</v>
      </c>
      <c r="AB2" t="n">
        <v>149.9749833565097</v>
      </c>
      <c r="AC2" t="n">
        <v>135.6615814362164</v>
      </c>
      <c r="AD2" t="n">
        <v>109611.2758722185</v>
      </c>
      <c r="AE2" t="n">
        <v>149974.9833565096</v>
      </c>
      <c r="AF2" t="n">
        <v>3.979766739434636e-06</v>
      </c>
      <c r="AG2" t="n">
        <v>8</v>
      </c>
      <c r="AH2" t="n">
        <v>135661.5814362164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5.2126</v>
      </c>
      <c r="E3" t="n">
        <v>19.18</v>
      </c>
      <c r="F3" t="n">
        <v>16.8</v>
      </c>
      <c r="G3" t="n">
        <v>19.39</v>
      </c>
      <c r="H3" t="n">
        <v>0.42</v>
      </c>
      <c r="I3" t="n">
        <v>52</v>
      </c>
      <c r="J3" t="n">
        <v>51.62</v>
      </c>
      <c r="K3" t="n">
        <v>24.83</v>
      </c>
      <c r="L3" t="n">
        <v>1.25</v>
      </c>
      <c r="M3" t="n">
        <v>50</v>
      </c>
      <c r="N3" t="n">
        <v>5.54</v>
      </c>
      <c r="O3" t="n">
        <v>6599.8</v>
      </c>
      <c r="P3" t="n">
        <v>88.28</v>
      </c>
      <c r="Q3" t="n">
        <v>467.18</v>
      </c>
      <c r="R3" t="n">
        <v>97.69</v>
      </c>
      <c r="S3" t="n">
        <v>39.61</v>
      </c>
      <c r="T3" t="n">
        <v>23875.03</v>
      </c>
      <c r="U3" t="n">
        <v>0.41</v>
      </c>
      <c r="V3" t="n">
        <v>0.6899999999999999</v>
      </c>
      <c r="W3" t="n">
        <v>2.69</v>
      </c>
      <c r="X3" t="n">
        <v>1.47</v>
      </c>
      <c r="Y3" t="n">
        <v>1</v>
      </c>
      <c r="Z3" t="n">
        <v>10</v>
      </c>
      <c r="AA3" t="n">
        <v>105.6379043305708</v>
      </c>
      <c r="AB3" t="n">
        <v>144.5384411204491</v>
      </c>
      <c r="AC3" t="n">
        <v>130.7438951609288</v>
      </c>
      <c r="AD3" t="n">
        <v>105637.9043305708</v>
      </c>
      <c r="AE3" t="n">
        <v>144538.4411204491</v>
      </c>
      <c r="AF3" t="n">
        <v>4.116629711661735e-06</v>
      </c>
      <c r="AG3" t="n">
        <v>8</v>
      </c>
      <c r="AH3" t="n">
        <v>130743.8951609287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5.3312</v>
      </c>
      <c r="E4" t="n">
        <v>18.76</v>
      </c>
      <c r="F4" t="n">
        <v>16.5</v>
      </c>
      <c r="G4" t="n">
        <v>23.57</v>
      </c>
      <c r="H4" t="n">
        <v>0.5</v>
      </c>
      <c r="I4" t="n">
        <v>42</v>
      </c>
      <c r="J4" t="n">
        <v>51.9</v>
      </c>
      <c r="K4" t="n">
        <v>24.83</v>
      </c>
      <c r="L4" t="n">
        <v>1.5</v>
      </c>
      <c r="M4" t="n">
        <v>40</v>
      </c>
      <c r="N4" t="n">
        <v>5.57</v>
      </c>
      <c r="O4" t="n">
        <v>6634.84</v>
      </c>
      <c r="P4" t="n">
        <v>84.8</v>
      </c>
      <c r="Q4" t="n">
        <v>467.07</v>
      </c>
      <c r="R4" t="n">
        <v>87.65000000000001</v>
      </c>
      <c r="S4" t="n">
        <v>39.61</v>
      </c>
      <c r="T4" t="n">
        <v>18905.38</v>
      </c>
      <c r="U4" t="n">
        <v>0.45</v>
      </c>
      <c r="V4" t="n">
        <v>0.71</v>
      </c>
      <c r="W4" t="n">
        <v>2.68</v>
      </c>
      <c r="X4" t="n">
        <v>1.16</v>
      </c>
      <c r="Y4" t="n">
        <v>1</v>
      </c>
      <c r="Z4" t="n">
        <v>10</v>
      </c>
      <c r="AA4" t="n">
        <v>102.9391215614858</v>
      </c>
      <c r="AB4" t="n">
        <v>140.8458474738961</v>
      </c>
      <c r="AC4" t="n">
        <v>127.4037174694139</v>
      </c>
      <c r="AD4" t="n">
        <v>102939.1215614858</v>
      </c>
      <c r="AE4" t="n">
        <v>140845.8474738961</v>
      </c>
      <c r="AF4" t="n">
        <v>4.210293580710402e-06</v>
      </c>
      <c r="AG4" t="n">
        <v>8</v>
      </c>
      <c r="AH4" t="n">
        <v>127403.7174694139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5.4033</v>
      </c>
      <c r="E5" t="n">
        <v>18.51</v>
      </c>
      <c r="F5" t="n">
        <v>16.33</v>
      </c>
      <c r="G5" t="n">
        <v>28</v>
      </c>
      <c r="H5" t="n">
        <v>0.58</v>
      </c>
      <c r="I5" t="n">
        <v>35</v>
      </c>
      <c r="J5" t="n">
        <v>52.19</v>
      </c>
      <c r="K5" t="n">
        <v>24.83</v>
      </c>
      <c r="L5" t="n">
        <v>1.75</v>
      </c>
      <c r="M5" t="n">
        <v>33</v>
      </c>
      <c r="N5" t="n">
        <v>5.61</v>
      </c>
      <c r="O5" t="n">
        <v>6670.02</v>
      </c>
      <c r="P5" t="n">
        <v>81.91</v>
      </c>
      <c r="Q5" t="n">
        <v>467.07</v>
      </c>
      <c r="R5" t="n">
        <v>82.76000000000001</v>
      </c>
      <c r="S5" t="n">
        <v>39.61</v>
      </c>
      <c r="T5" t="n">
        <v>16493.9</v>
      </c>
      <c r="U5" t="n">
        <v>0.48</v>
      </c>
      <c r="V5" t="n">
        <v>0.71</v>
      </c>
      <c r="W5" t="n">
        <v>2.66</v>
      </c>
      <c r="X5" t="n">
        <v>1</v>
      </c>
      <c r="Y5" t="n">
        <v>1</v>
      </c>
      <c r="Z5" t="n">
        <v>10</v>
      </c>
      <c r="AA5" t="n">
        <v>101.0134540497168</v>
      </c>
      <c r="AB5" t="n">
        <v>138.2110642298402</v>
      </c>
      <c r="AC5" t="n">
        <v>125.0203942402283</v>
      </c>
      <c r="AD5" t="n">
        <v>101013.4540497168</v>
      </c>
      <c r="AE5" t="n">
        <v>138211.0642298402</v>
      </c>
      <c r="AF5" t="n">
        <v>4.267234263327678e-06</v>
      </c>
      <c r="AG5" t="n">
        <v>8</v>
      </c>
      <c r="AH5" t="n">
        <v>125020.3942402283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5.4656</v>
      </c>
      <c r="E6" t="n">
        <v>18.3</v>
      </c>
      <c r="F6" t="n">
        <v>16.18</v>
      </c>
      <c r="G6" t="n">
        <v>32.36</v>
      </c>
      <c r="H6" t="n">
        <v>0.66</v>
      </c>
      <c r="I6" t="n">
        <v>30</v>
      </c>
      <c r="J6" t="n">
        <v>52.47</v>
      </c>
      <c r="K6" t="n">
        <v>24.83</v>
      </c>
      <c r="L6" t="n">
        <v>2</v>
      </c>
      <c r="M6" t="n">
        <v>25</v>
      </c>
      <c r="N6" t="n">
        <v>5.64</v>
      </c>
      <c r="O6" t="n">
        <v>6705.1</v>
      </c>
      <c r="P6" t="n">
        <v>78.89</v>
      </c>
      <c r="Q6" t="n">
        <v>467.11</v>
      </c>
      <c r="R6" t="n">
        <v>77.22</v>
      </c>
      <c r="S6" t="n">
        <v>39.61</v>
      </c>
      <c r="T6" t="n">
        <v>13749.36</v>
      </c>
      <c r="U6" t="n">
        <v>0.51</v>
      </c>
      <c r="V6" t="n">
        <v>0.72</v>
      </c>
      <c r="W6" t="n">
        <v>2.67</v>
      </c>
      <c r="X6" t="n">
        <v>0.85</v>
      </c>
      <c r="Y6" t="n">
        <v>1</v>
      </c>
      <c r="Z6" t="n">
        <v>10</v>
      </c>
      <c r="AA6" t="n">
        <v>99.15815946795291</v>
      </c>
      <c r="AB6" t="n">
        <v>135.6725683332519</v>
      </c>
      <c r="AC6" t="n">
        <v>122.7241688292082</v>
      </c>
      <c r="AD6" t="n">
        <v>99158.15946795291</v>
      </c>
      <c r="AE6" t="n">
        <v>135672.5683332519</v>
      </c>
      <c r="AF6" t="n">
        <v>4.316435435686295e-06</v>
      </c>
      <c r="AG6" t="n">
        <v>8</v>
      </c>
      <c r="AH6" t="n">
        <v>122724.1688292082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5.5166</v>
      </c>
      <c r="E7" t="n">
        <v>18.13</v>
      </c>
      <c r="F7" t="n">
        <v>16.06</v>
      </c>
      <c r="G7" t="n">
        <v>37.06</v>
      </c>
      <c r="H7" t="n">
        <v>0.74</v>
      </c>
      <c r="I7" t="n">
        <v>26</v>
      </c>
      <c r="J7" t="n">
        <v>52.75</v>
      </c>
      <c r="K7" t="n">
        <v>24.83</v>
      </c>
      <c r="L7" t="n">
        <v>2.25</v>
      </c>
      <c r="M7" t="n">
        <v>14</v>
      </c>
      <c r="N7" t="n">
        <v>5.68</v>
      </c>
      <c r="O7" t="n">
        <v>6740.19</v>
      </c>
      <c r="P7" t="n">
        <v>76.58</v>
      </c>
      <c r="Q7" t="n">
        <v>467.1</v>
      </c>
      <c r="R7" t="n">
        <v>73.04000000000001</v>
      </c>
      <c r="S7" t="n">
        <v>39.61</v>
      </c>
      <c r="T7" t="n">
        <v>11678.65</v>
      </c>
      <c r="U7" t="n">
        <v>0.54</v>
      </c>
      <c r="V7" t="n">
        <v>0.73</v>
      </c>
      <c r="W7" t="n">
        <v>2.67</v>
      </c>
      <c r="X7" t="n">
        <v>0.73</v>
      </c>
      <c r="Y7" t="n">
        <v>1</v>
      </c>
      <c r="Z7" t="n">
        <v>10</v>
      </c>
      <c r="AA7" t="n">
        <v>90.49790590664988</v>
      </c>
      <c r="AB7" t="n">
        <v>123.8232273472605</v>
      </c>
      <c r="AC7" t="n">
        <v>112.0057123162616</v>
      </c>
      <c r="AD7" t="n">
        <v>90497.90590664987</v>
      </c>
      <c r="AE7" t="n">
        <v>123823.2273472605</v>
      </c>
      <c r="AF7" t="n">
        <v>4.356712478869111e-06</v>
      </c>
      <c r="AG7" t="n">
        <v>7</v>
      </c>
      <c r="AH7" t="n">
        <v>112005.7123162616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5.5249</v>
      </c>
      <c r="E8" t="n">
        <v>18.1</v>
      </c>
      <c r="F8" t="n">
        <v>16.05</v>
      </c>
      <c r="G8" t="n">
        <v>38.51</v>
      </c>
      <c r="H8" t="n">
        <v>0.82</v>
      </c>
      <c r="I8" t="n">
        <v>25</v>
      </c>
      <c r="J8" t="n">
        <v>53.04</v>
      </c>
      <c r="K8" t="n">
        <v>24.83</v>
      </c>
      <c r="L8" t="n">
        <v>2.5</v>
      </c>
      <c r="M8" t="n">
        <v>3</v>
      </c>
      <c r="N8" t="n">
        <v>5.71</v>
      </c>
      <c r="O8" t="n">
        <v>6775.31</v>
      </c>
      <c r="P8" t="n">
        <v>76.06999999999999</v>
      </c>
      <c r="Q8" t="n">
        <v>467.12</v>
      </c>
      <c r="R8" t="n">
        <v>72.12</v>
      </c>
      <c r="S8" t="n">
        <v>39.61</v>
      </c>
      <c r="T8" t="n">
        <v>11225.18</v>
      </c>
      <c r="U8" t="n">
        <v>0.55</v>
      </c>
      <c r="V8" t="n">
        <v>0.73</v>
      </c>
      <c r="W8" t="n">
        <v>2.68</v>
      </c>
      <c r="X8" t="n">
        <v>0.71</v>
      </c>
      <c r="Y8" t="n">
        <v>1</v>
      </c>
      <c r="Z8" t="n">
        <v>10</v>
      </c>
      <c r="AA8" t="n">
        <v>90.21411708021239</v>
      </c>
      <c r="AB8" t="n">
        <v>123.4349349550496</v>
      </c>
      <c r="AC8" t="n">
        <v>111.6544780049913</v>
      </c>
      <c r="AD8" t="n">
        <v>90214.1170802124</v>
      </c>
      <c r="AE8" t="n">
        <v>123434.9349550496</v>
      </c>
      <c r="AF8" t="n">
        <v>4.363267370210628e-06</v>
      </c>
      <c r="AG8" t="n">
        <v>7</v>
      </c>
      <c r="AH8" t="n">
        <v>111654.4780049913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5.5244</v>
      </c>
      <c r="E9" t="n">
        <v>18.1</v>
      </c>
      <c r="F9" t="n">
        <v>16.05</v>
      </c>
      <c r="G9" t="n">
        <v>38.52</v>
      </c>
      <c r="H9" t="n">
        <v>0.89</v>
      </c>
      <c r="I9" t="n">
        <v>25</v>
      </c>
      <c r="J9" t="n">
        <v>53.32</v>
      </c>
      <c r="K9" t="n">
        <v>24.83</v>
      </c>
      <c r="L9" t="n">
        <v>2.75</v>
      </c>
      <c r="M9" t="n">
        <v>0</v>
      </c>
      <c r="N9" t="n">
        <v>5.75</v>
      </c>
      <c r="O9" t="n">
        <v>6810.44</v>
      </c>
      <c r="P9" t="n">
        <v>75.93000000000001</v>
      </c>
      <c r="Q9" t="n">
        <v>467.22</v>
      </c>
      <c r="R9" t="n">
        <v>72.09999999999999</v>
      </c>
      <c r="S9" t="n">
        <v>39.61</v>
      </c>
      <c r="T9" t="n">
        <v>11216.33</v>
      </c>
      <c r="U9" t="n">
        <v>0.55</v>
      </c>
      <c r="V9" t="n">
        <v>0.73</v>
      </c>
      <c r="W9" t="n">
        <v>2.68</v>
      </c>
      <c r="X9" t="n">
        <v>0.71</v>
      </c>
      <c r="Y9" t="n">
        <v>1</v>
      </c>
      <c r="Z9" t="n">
        <v>10</v>
      </c>
      <c r="AA9" t="n">
        <v>90.15626627800054</v>
      </c>
      <c r="AB9" t="n">
        <v>123.3557809352661</v>
      </c>
      <c r="AC9" t="n">
        <v>111.5828783337626</v>
      </c>
      <c r="AD9" t="n">
        <v>90156.26627800055</v>
      </c>
      <c r="AE9" t="n">
        <v>123355.7809352661</v>
      </c>
      <c r="AF9" t="n">
        <v>4.362872497238247e-06</v>
      </c>
      <c r="AG9" t="n">
        <v>7</v>
      </c>
      <c r="AH9" t="n">
        <v>111582.8783337626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2.6178</v>
      </c>
      <c r="E2" t="n">
        <v>38.2</v>
      </c>
      <c r="F2" t="n">
        <v>23.37</v>
      </c>
      <c r="G2" t="n">
        <v>5.27</v>
      </c>
      <c r="H2" t="n">
        <v>0.08</v>
      </c>
      <c r="I2" t="n">
        <v>266</v>
      </c>
      <c r="J2" t="n">
        <v>232.68</v>
      </c>
      <c r="K2" t="n">
        <v>57.72</v>
      </c>
      <c r="L2" t="n">
        <v>1</v>
      </c>
      <c r="M2" t="n">
        <v>264</v>
      </c>
      <c r="N2" t="n">
        <v>53.95</v>
      </c>
      <c r="O2" t="n">
        <v>28931.02</v>
      </c>
      <c r="P2" t="n">
        <v>366.01</v>
      </c>
      <c r="Q2" t="n">
        <v>467.41</v>
      </c>
      <c r="R2" t="n">
        <v>312.36</v>
      </c>
      <c r="S2" t="n">
        <v>39.61</v>
      </c>
      <c r="T2" t="n">
        <v>130140.32</v>
      </c>
      <c r="U2" t="n">
        <v>0.13</v>
      </c>
      <c r="V2" t="n">
        <v>0.5</v>
      </c>
      <c r="W2" t="n">
        <v>3.06</v>
      </c>
      <c r="X2" t="n">
        <v>8.029999999999999</v>
      </c>
      <c r="Y2" t="n">
        <v>1</v>
      </c>
      <c r="Z2" t="n">
        <v>10</v>
      </c>
      <c r="AA2" t="n">
        <v>486.3747795151239</v>
      </c>
      <c r="AB2" t="n">
        <v>665.4794306734825</v>
      </c>
      <c r="AC2" t="n">
        <v>601.9670078162516</v>
      </c>
      <c r="AD2" t="n">
        <v>486374.7795151239</v>
      </c>
      <c r="AE2" t="n">
        <v>665479.4306734825</v>
      </c>
      <c r="AF2" t="n">
        <v>1.908315799724269e-06</v>
      </c>
      <c r="AG2" t="n">
        <v>15</v>
      </c>
      <c r="AH2" t="n">
        <v>601967.0078162516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3.0882</v>
      </c>
      <c r="E3" t="n">
        <v>32.38</v>
      </c>
      <c r="F3" t="n">
        <v>20.97</v>
      </c>
      <c r="G3" t="n">
        <v>6.59</v>
      </c>
      <c r="H3" t="n">
        <v>0.1</v>
      </c>
      <c r="I3" t="n">
        <v>191</v>
      </c>
      <c r="J3" t="n">
        <v>233.1</v>
      </c>
      <c r="K3" t="n">
        <v>57.72</v>
      </c>
      <c r="L3" t="n">
        <v>1.25</v>
      </c>
      <c r="M3" t="n">
        <v>189</v>
      </c>
      <c r="N3" t="n">
        <v>54.13</v>
      </c>
      <c r="O3" t="n">
        <v>28983.75</v>
      </c>
      <c r="P3" t="n">
        <v>328.07</v>
      </c>
      <c r="Q3" t="n">
        <v>467.31</v>
      </c>
      <c r="R3" t="n">
        <v>234.06</v>
      </c>
      <c r="S3" t="n">
        <v>39.61</v>
      </c>
      <c r="T3" t="n">
        <v>91364.49000000001</v>
      </c>
      <c r="U3" t="n">
        <v>0.17</v>
      </c>
      <c r="V3" t="n">
        <v>0.5600000000000001</v>
      </c>
      <c r="W3" t="n">
        <v>2.92</v>
      </c>
      <c r="X3" t="n">
        <v>5.63</v>
      </c>
      <c r="Y3" t="n">
        <v>1</v>
      </c>
      <c r="Z3" t="n">
        <v>10</v>
      </c>
      <c r="AA3" t="n">
        <v>382.40326936102</v>
      </c>
      <c r="AB3" t="n">
        <v>523.2210235813367</v>
      </c>
      <c r="AC3" t="n">
        <v>473.2855434360519</v>
      </c>
      <c r="AD3" t="n">
        <v>382403.2693610199</v>
      </c>
      <c r="AE3" t="n">
        <v>523221.0235813367</v>
      </c>
      <c r="AF3" t="n">
        <v>2.251226546225262e-06</v>
      </c>
      <c r="AG3" t="n">
        <v>13</v>
      </c>
      <c r="AH3" t="n">
        <v>473285.5434360519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3.4232</v>
      </c>
      <c r="E4" t="n">
        <v>29.21</v>
      </c>
      <c r="F4" t="n">
        <v>19.72</v>
      </c>
      <c r="G4" t="n">
        <v>7.94</v>
      </c>
      <c r="H4" t="n">
        <v>0.11</v>
      </c>
      <c r="I4" t="n">
        <v>149</v>
      </c>
      <c r="J4" t="n">
        <v>233.53</v>
      </c>
      <c r="K4" t="n">
        <v>57.72</v>
      </c>
      <c r="L4" t="n">
        <v>1.5</v>
      </c>
      <c r="M4" t="n">
        <v>147</v>
      </c>
      <c r="N4" t="n">
        <v>54.31</v>
      </c>
      <c r="O4" t="n">
        <v>29036.54</v>
      </c>
      <c r="P4" t="n">
        <v>308.14</v>
      </c>
      <c r="Q4" t="n">
        <v>467.3</v>
      </c>
      <c r="R4" t="n">
        <v>192.97</v>
      </c>
      <c r="S4" t="n">
        <v>39.61</v>
      </c>
      <c r="T4" t="n">
        <v>71031.25999999999</v>
      </c>
      <c r="U4" t="n">
        <v>0.21</v>
      </c>
      <c r="V4" t="n">
        <v>0.59</v>
      </c>
      <c r="W4" t="n">
        <v>2.85</v>
      </c>
      <c r="X4" t="n">
        <v>4.38</v>
      </c>
      <c r="Y4" t="n">
        <v>1</v>
      </c>
      <c r="Z4" t="n">
        <v>10</v>
      </c>
      <c r="AA4" t="n">
        <v>331.9338919306261</v>
      </c>
      <c r="AB4" t="n">
        <v>454.1665948292817</v>
      </c>
      <c r="AC4" t="n">
        <v>410.8215724455936</v>
      </c>
      <c r="AD4" t="n">
        <v>331933.8919306261</v>
      </c>
      <c r="AE4" t="n">
        <v>454166.5948292817</v>
      </c>
      <c r="AF4" t="n">
        <v>2.495433816798884e-06</v>
      </c>
      <c r="AG4" t="n">
        <v>12</v>
      </c>
      <c r="AH4" t="n">
        <v>410821.5724455936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3.6692</v>
      </c>
      <c r="E5" t="n">
        <v>27.25</v>
      </c>
      <c r="F5" t="n">
        <v>18.94</v>
      </c>
      <c r="G5" t="n">
        <v>9.24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295.76</v>
      </c>
      <c r="Q5" t="n">
        <v>467.23</v>
      </c>
      <c r="R5" t="n">
        <v>167.47</v>
      </c>
      <c r="S5" t="n">
        <v>39.61</v>
      </c>
      <c r="T5" t="n">
        <v>58409.11</v>
      </c>
      <c r="U5" t="n">
        <v>0.24</v>
      </c>
      <c r="V5" t="n">
        <v>0.62</v>
      </c>
      <c r="W5" t="n">
        <v>2.81</v>
      </c>
      <c r="X5" t="n">
        <v>3.6</v>
      </c>
      <c r="Y5" t="n">
        <v>1</v>
      </c>
      <c r="Z5" t="n">
        <v>10</v>
      </c>
      <c r="AA5" t="n">
        <v>299.3812777487746</v>
      </c>
      <c r="AB5" t="n">
        <v>409.6266719856911</v>
      </c>
      <c r="AC5" t="n">
        <v>370.5324773260209</v>
      </c>
      <c r="AD5" t="n">
        <v>299381.2777487746</v>
      </c>
      <c r="AE5" t="n">
        <v>409626.6719856911</v>
      </c>
      <c r="AF5" t="n">
        <v>2.674762140861903e-06</v>
      </c>
      <c r="AG5" t="n">
        <v>11</v>
      </c>
      <c r="AH5" t="n">
        <v>370532.4773260209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3.8781</v>
      </c>
      <c r="E6" t="n">
        <v>25.79</v>
      </c>
      <c r="F6" t="n">
        <v>18.34</v>
      </c>
      <c r="G6" t="n">
        <v>10.58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286.09</v>
      </c>
      <c r="Q6" t="n">
        <v>467.19</v>
      </c>
      <c r="R6" t="n">
        <v>147.86</v>
      </c>
      <c r="S6" t="n">
        <v>39.61</v>
      </c>
      <c r="T6" t="n">
        <v>48700.05</v>
      </c>
      <c r="U6" t="n">
        <v>0.27</v>
      </c>
      <c r="V6" t="n">
        <v>0.64</v>
      </c>
      <c r="W6" t="n">
        <v>2.78</v>
      </c>
      <c r="X6" t="n">
        <v>3</v>
      </c>
      <c r="Y6" t="n">
        <v>1</v>
      </c>
      <c r="Z6" t="n">
        <v>10</v>
      </c>
      <c r="AA6" t="n">
        <v>273.6112121293039</v>
      </c>
      <c r="AB6" t="n">
        <v>374.3669313100742</v>
      </c>
      <c r="AC6" t="n">
        <v>338.637876813128</v>
      </c>
      <c r="AD6" t="n">
        <v>273611.2121293038</v>
      </c>
      <c r="AE6" t="n">
        <v>374366.9313100742</v>
      </c>
      <c r="AF6" t="n">
        <v>2.827045420930052e-06</v>
      </c>
      <c r="AG6" t="n">
        <v>10</v>
      </c>
      <c r="AH6" t="n">
        <v>338637.876813128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4.0273</v>
      </c>
      <c r="E7" t="n">
        <v>24.83</v>
      </c>
      <c r="F7" t="n">
        <v>17.98</v>
      </c>
      <c r="G7" t="n">
        <v>11.85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280.15</v>
      </c>
      <c r="Q7" t="n">
        <v>467.11</v>
      </c>
      <c r="R7" t="n">
        <v>135.54</v>
      </c>
      <c r="S7" t="n">
        <v>39.61</v>
      </c>
      <c r="T7" t="n">
        <v>42608.08</v>
      </c>
      <c r="U7" t="n">
        <v>0.29</v>
      </c>
      <c r="V7" t="n">
        <v>0.65</v>
      </c>
      <c r="W7" t="n">
        <v>2.77</v>
      </c>
      <c r="X7" t="n">
        <v>2.64</v>
      </c>
      <c r="Y7" t="n">
        <v>1</v>
      </c>
      <c r="Z7" t="n">
        <v>10</v>
      </c>
      <c r="AA7" t="n">
        <v>262.5446284418512</v>
      </c>
      <c r="AB7" t="n">
        <v>359.2251432856863</v>
      </c>
      <c r="AC7" t="n">
        <v>324.9411997861548</v>
      </c>
      <c r="AD7" t="n">
        <v>262544.6284418512</v>
      </c>
      <c r="AE7" t="n">
        <v>359225.1432856863</v>
      </c>
      <c r="AF7" t="n">
        <v>2.9358087784512e-06</v>
      </c>
      <c r="AG7" t="n">
        <v>10</v>
      </c>
      <c r="AH7" t="n">
        <v>324941.1997861547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4.1716</v>
      </c>
      <c r="E8" t="n">
        <v>23.97</v>
      </c>
      <c r="F8" t="n">
        <v>17.62</v>
      </c>
      <c r="G8" t="n">
        <v>13.21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274.34</v>
      </c>
      <c r="Q8" t="n">
        <v>467.1</v>
      </c>
      <c r="R8" t="n">
        <v>124.21</v>
      </c>
      <c r="S8" t="n">
        <v>39.61</v>
      </c>
      <c r="T8" t="n">
        <v>36998.31</v>
      </c>
      <c r="U8" t="n">
        <v>0.32</v>
      </c>
      <c r="V8" t="n">
        <v>0.66</v>
      </c>
      <c r="W8" t="n">
        <v>2.74</v>
      </c>
      <c r="X8" t="n">
        <v>2.28</v>
      </c>
      <c r="Y8" t="n">
        <v>1</v>
      </c>
      <c r="Z8" t="n">
        <v>10</v>
      </c>
      <c r="AA8" t="n">
        <v>252.5472724372147</v>
      </c>
      <c r="AB8" t="n">
        <v>345.5463197477603</v>
      </c>
      <c r="AC8" t="n">
        <v>312.5678639684429</v>
      </c>
      <c r="AD8" t="n">
        <v>252547.2724372147</v>
      </c>
      <c r="AE8" t="n">
        <v>345546.3197477603</v>
      </c>
      <c r="AF8" t="n">
        <v>3.041000149029629e-06</v>
      </c>
      <c r="AG8" t="n">
        <v>10</v>
      </c>
      <c r="AH8" t="n">
        <v>312567.8639684429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4.2775</v>
      </c>
      <c r="E9" t="n">
        <v>23.38</v>
      </c>
      <c r="F9" t="n">
        <v>17.39</v>
      </c>
      <c r="G9" t="n">
        <v>14.49</v>
      </c>
      <c r="H9" t="n">
        <v>0.21</v>
      </c>
      <c r="I9" t="n">
        <v>72</v>
      </c>
      <c r="J9" t="n">
        <v>235.68</v>
      </c>
      <c r="K9" t="n">
        <v>57.72</v>
      </c>
      <c r="L9" t="n">
        <v>2.75</v>
      </c>
      <c r="M9" t="n">
        <v>70</v>
      </c>
      <c r="N9" t="n">
        <v>55.21</v>
      </c>
      <c r="O9" t="n">
        <v>29301.44</v>
      </c>
      <c r="P9" t="n">
        <v>270.47</v>
      </c>
      <c r="Q9" t="n">
        <v>467.29</v>
      </c>
      <c r="R9" t="n">
        <v>116.73</v>
      </c>
      <c r="S9" t="n">
        <v>39.61</v>
      </c>
      <c r="T9" t="n">
        <v>33295.9</v>
      </c>
      <c r="U9" t="n">
        <v>0.34</v>
      </c>
      <c r="V9" t="n">
        <v>0.67</v>
      </c>
      <c r="W9" t="n">
        <v>2.73</v>
      </c>
      <c r="X9" t="n">
        <v>2.05</v>
      </c>
      <c r="Y9" t="n">
        <v>1</v>
      </c>
      <c r="Z9" t="n">
        <v>10</v>
      </c>
      <c r="AA9" t="n">
        <v>245.8890722858977</v>
      </c>
      <c r="AB9" t="n">
        <v>336.4362765616734</v>
      </c>
      <c r="AC9" t="n">
        <v>304.3272705180073</v>
      </c>
      <c r="AD9" t="n">
        <v>245889.0722858977</v>
      </c>
      <c r="AE9" t="n">
        <v>336436.2765616734</v>
      </c>
      <c r="AF9" t="n">
        <v>3.118198805607977e-06</v>
      </c>
      <c r="AG9" t="n">
        <v>10</v>
      </c>
      <c r="AH9" t="n">
        <v>304327.2705180073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4.3732</v>
      </c>
      <c r="E10" t="n">
        <v>22.87</v>
      </c>
      <c r="F10" t="n">
        <v>17.2</v>
      </c>
      <c r="G10" t="n">
        <v>15.87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267.2</v>
      </c>
      <c r="Q10" t="n">
        <v>467.18</v>
      </c>
      <c r="R10" t="n">
        <v>110.79</v>
      </c>
      <c r="S10" t="n">
        <v>39.61</v>
      </c>
      <c r="T10" t="n">
        <v>30360.97</v>
      </c>
      <c r="U10" t="n">
        <v>0.36</v>
      </c>
      <c r="V10" t="n">
        <v>0.68</v>
      </c>
      <c r="W10" t="n">
        <v>2.71</v>
      </c>
      <c r="X10" t="n">
        <v>1.86</v>
      </c>
      <c r="Y10" t="n">
        <v>1</v>
      </c>
      <c r="Z10" t="n">
        <v>10</v>
      </c>
      <c r="AA10" t="n">
        <v>232.5056731256264</v>
      </c>
      <c r="AB10" t="n">
        <v>318.1245193966992</v>
      </c>
      <c r="AC10" t="n">
        <v>287.7631617561397</v>
      </c>
      <c r="AD10" t="n">
        <v>232505.6731256264</v>
      </c>
      <c r="AE10" t="n">
        <v>318124.5193966992</v>
      </c>
      <c r="AF10" t="n">
        <v>3.187961897530054e-06</v>
      </c>
      <c r="AG10" t="n">
        <v>9</v>
      </c>
      <c r="AH10" t="n">
        <v>287763.1617561397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4.4466</v>
      </c>
      <c r="E11" t="n">
        <v>22.49</v>
      </c>
      <c r="F11" t="n">
        <v>17.05</v>
      </c>
      <c r="G11" t="n">
        <v>17.05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264.55</v>
      </c>
      <c r="Q11" t="n">
        <v>467.16</v>
      </c>
      <c r="R11" t="n">
        <v>105.89</v>
      </c>
      <c r="S11" t="n">
        <v>39.61</v>
      </c>
      <c r="T11" t="n">
        <v>27935.45</v>
      </c>
      <c r="U11" t="n">
        <v>0.37</v>
      </c>
      <c r="V11" t="n">
        <v>0.68</v>
      </c>
      <c r="W11" t="n">
        <v>2.7</v>
      </c>
      <c r="X11" t="n">
        <v>1.71</v>
      </c>
      <c r="Y11" t="n">
        <v>1</v>
      </c>
      <c r="Z11" t="n">
        <v>10</v>
      </c>
      <c r="AA11" t="n">
        <v>228.2933722304877</v>
      </c>
      <c r="AB11" t="n">
        <v>312.3610634783732</v>
      </c>
      <c r="AC11" t="n">
        <v>282.5497619815959</v>
      </c>
      <c r="AD11" t="n">
        <v>228293.3722304877</v>
      </c>
      <c r="AE11" t="n">
        <v>312361.0634783732</v>
      </c>
      <c r="AF11" t="n">
        <v>3.241468803978126e-06</v>
      </c>
      <c r="AG11" t="n">
        <v>9</v>
      </c>
      <c r="AH11" t="n">
        <v>282549.7619815959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4.524</v>
      </c>
      <c r="E12" t="n">
        <v>22.1</v>
      </c>
      <c r="F12" t="n">
        <v>16.89</v>
      </c>
      <c r="G12" t="n">
        <v>18.43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261.99</v>
      </c>
      <c r="Q12" t="n">
        <v>467.07</v>
      </c>
      <c r="R12" t="n">
        <v>100.59</v>
      </c>
      <c r="S12" t="n">
        <v>39.61</v>
      </c>
      <c r="T12" t="n">
        <v>25308.83</v>
      </c>
      <c r="U12" t="n">
        <v>0.39</v>
      </c>
      <c r="V12" t="n">
        <v>0.6899999999999999</v>
      </c>
      <c r="W12" t="n">
        <v>2.7</v>
      </c>
      <c r="X12" t="n">
        <v>1.56</v>
      </c>
      <c r="Y12" t="n">
        <v>1</v>
      </c>
      <c r="Z12" t="n">
        <v>10</v>
      </c>
      <c r="AA12" t="n">
        <v>224.1235478833731</v>
      </c>
      <c r="AB12" t="n">
        <v>306.655725846987</v>
      </c>
      <c r="AC12" t="n">
        <v>277.3889337662555</v>
      </c>
      <c r="AD12" t="n">
        <v>224123.5478833731</v>
      </c>
      <c r="AE12" t="n">
        <v>306655.725846987</v>
      </c>
      <c r="AF12" t="n">
        <v>3.297891618134539e-06</v>
      </c>
      <c r="AG12" t="n">
        <v>9</v>
      </c>
      <c r="AH12" t="n">
        <v>277388.9337662556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4.5905</v>
      </c>
      <c r="E13" t="n">
        <v>21.78</v>
      </c>
      <c r="F13" t="n">
        <v>16.75</v>
      </c>
      <c r="G13" t="n">
        <v>19.71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259.4</v>
      </c>
      <c r="Q13" t="n">
        <v>467.12</v>
      </c>
      <c r="R13" t="n">
        <v>96.16</v>
      </c>
      <c r="S13" t="n">
        <v>39.61</v>
      </c>
      <c r="T13" t="n">
        <v>23114.18</v>
      </c>
      <c r="U13" t="n">
        <v>0.41</v>
      </c>
      <c r="V13" t="n">
        <v>0.7</v>
      </c>
      <c r="W13" t="n">
        <v>2.69</v>
      </c>
      <c r="X13" t="n">
        <v>1.42</v>
      </c>
      <c r="Y13" t="n">
        <v>1</v>
      </c>
      <c r="Z13" t="n">
        <v>10</v>
      </c>
      <c r="AA13" t="n">
        <v>220.4456422898411</v>
      </c>
      <c r="AB13" t="n">
        <v>301.6234531561758</v>
      </c>
      <c r="AC13" t="n">
        <v>272.8369341182147</v>
      </c>
      <c r="AD13" t="n">
        <v>220445.6422898411</v>
      </c>
      <c r="AE13" t="n">
        <v>301623.4531561758</v>
      </c>
      <c r="AF13" t="n">
        <v>3.34636858378572e-06</v>
      </c>
      <c r="AG13" t="n">
        <v>9</v>
      </c>
      <c r="AH13" t="n">
        <v>272836.9341182147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16.68</v>
      </c>
      <c r="G14" t="n">
        <v>20.85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258.17</v>
      </c>
      <c r="Q14" t="n">
        <v>467.12</v>
      </c>
      <c r="R14" t="n">
        <v>93.72</v>
      </c>
      <c r="S14" t="n">
        <v>39.61</v>
      </c>
      <c r="T14" t="n">
        <v>21912.17</v>
      </c>
      <c r="U14" t="n">
        <v>0.42</v>
      </c>
      <c r="V14" t="n">
        <v>0.7</v>
      </c>
      <c r="W14" t="n">
        <v>2.69</v>
      </c>
      <c r="X14" t="n">
        <v>1.35</v>
      </c>
      <c r="Y14" t="n">
        <v>1</v>
      </c>
      <c r="Z14" t="n">
        <v>10</v>
      </c>
      <c r="AA14" t="n">
        <v>218.3453328528713</v>
      </c>
      <c r="AB14" t="n">
        <v>298.7497171254024</v>
      </c>
      <c r="AC14" t="n">
        <v>270.2374634209036</v>
      </c>
      <c r="AD14" t="n">
        <v>218345.3328528713</v>
      </c>
      <c r="AE14" t="n">
        <v>298749.7171254024</v>
      </c>
      <c r="AF14" t="n">
        <v>3.378297773192062e-06</v>
      </c>
      <c r="AG14" t="n">
        <v>9</v>
      </c>
      <c r="AH14" t="n">
        <v>270237.4634209036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4.6806</v>
      </c>
      <c r="E15" t="n">
        <v>21.36</v>
      </c>
      <c r="F15" t="n">
        <v>16.61</v>
      </c>
      <c r="G15" t="n">
        <v>22.14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256.76</v>
      </c>
      <c r="Q15" t="n">
        <v>467.15</v>
      </c>
      <c r="R15" t="n">
        <v>91.48999999999999</v>
      </c>
      <c r="S15" t="n">
        <v>39.61</v>
      </c>
      <c r="T15" t="n">
        <v>20810.28</v>
      </c>
      <c r="U15" t="n">
        <v>0.43</v>
      </c>
      <c r="V15" t="n">
        <v>0.7</v>
      </c>
      <c r="W15" t="n">
        <v>2.68</v>
      </c>
      <c r="X15" t="n">
        <v>1.27</v>
      </c>
      <c r="Y15" t="n">
        <v>1</v>
      </c>
      <c r="Z15" t="n">
        <v>10</v>
      </c>
      <c r="AA15" t="n">
        <v>216.114013922827</v>
      </c>
      <c r="AB15" t="n">
        <v>295.6967281264736</v>
      </c>
      <c r="AC15" t="n">
        <v>267.4758474071347</v>
      </c>
      <c r="AD15" t="n">
        <v>216114.013922827</v>
      </c>
      <c r="AE15" t="n">
        <v>295696.7281264736</v>
      </c>
      <c r="AF15" t="n">
        <v>3.412049404916119e-06</v>
      </c>
      <c r="AG15" t="n">
        <v>9</v>
      </c>
      <c r="AH15" t="n">
        <v>267475.8474071347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4.7337</v>
      </c>
      <c r="E16" t="n">
        <v>21.13</v>
      </c>
      <c r="F16" t="n">
        <v>16.5</v>
      </c>
      <c r="G16" t="n">
        <v>23.58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254.89</v>
      </c>
      <c r="Q16" t="n">
        <v>467.19</v>
      </c>
      <c r="R16" t="n">
        <v>88.03</v>
      </c>
      <c r="S16" t="n">
        <v>39.61</v>
      </c>
      <c r="T16" t="n">
        <v>19093.95</v>
      </c>
      <c r="U16" t="n">
        <v>0.45</v>
      </c>
      <c r="V16" t="n">
        <v>0.71</v>
      </c>
      <c r="W16" t="n">
        <v>2.68</v>
      </c>
      <c r="X16" t="n">
        <v>1.17</v>
      </c>
      <c r="Y16" t="n">
        <v>1</v>
      </c>
      <c r="Z16" t="n">
        <v>10</v>
      </c>
      <c r="AA16" t="n">
        <v>213.4583987354482</v>
      </c>
      <c r="AB16" t="n">
        <v>292.0631982696302</v>
      </c>
      <c r="AC16" t="n">
        <v>264.189096540136</v>
      </c>
      <c r="AD16" t="n">
        <v>213458.3987354482</v>
      </c>
      <c r="AE16" t="n">
        <v>292063.1982696302</v>
      </c>
      <c r="AF16" t="n">
        <v>3.450758079744355e-06</v>
      </c>
      <c r="AG16" t="n">
        <v>9</v>
      </c>
      <c r="AH16" t="n">
        <v>264189.096540136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4.7639</v>
      </c>
      <c r="E17" t="n">
        <v>20.99</v>
      </c>
      <c r="F17" t="n">
        <v>16.46</v>
      </c>
      <c r="G17" t="n">
        <v>24.69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253.93</v>
      </c>
      <c r="Q17" t="n">
        <v>467.09</v>
      </c>
      <c r="R17" t="n">
        <v>86.44</v>
      </c>
      <c r="S17" t="n">
        <v>39.61</v>
      </c>
      <c r="T17" t="n">
        <v>18310.41</v>
      </c>
      <c r="U17" t="n">
        <v>0.46</v>
      </c>
      <c r="V17" t="n">
        <v>0.71</v>
      </c>
      <c r="W17" t="n">
        <v>2.68</v>
      </c>
      <c r="X17" t="n">
        <v>1.13</v>
      </c>
      <c r="Y17" t="n">
        <v>1</v>
      </c>
      <c r="Z17" t="n">
        <v>10</v>
      </c>
      <c r="AA17" t="n">
        <v>212.042939898088</v>
      </c>
      <c r="AB17" t="n">
        <v>290.1265050427182</v>
      </c>
      <c r="AC17" t="n">
        <v>262.437238596634</v>
      </c>
      <c r="AD17" t="n">
        <v>212042.9398980881</v>
      </c>
      <c r="AE17" t="n">
        <v>290126.5050427183</v>
      </c>
      <c r="AF17" t="n">
        <v>3.472773182942336e-06</v>
      </c>
      <c r="AG17" t="n">
        <v>9</v>
      </c>
      <c r="AH17" t="n">
        <v>262437.2385966339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4.7919</v>
      </c>
      <c r="E18" t="n">
        <v>20.87</v>
      </c>
      <c r="F18" t="n">
        <v>16.43</v>
      </c>
      <c r="G18" t="n">
        <v>25.94</v>
      </c>
      <c r="H18" t="n">
        <v>0.37</v>
      </c>
      <c r="I18" t="n">
        <v>38</v>
      </c>
      <c r="J18" t="n">
        <v>239.58</v>
      </c>
      <c r="K18" t="n">
        <v>57.72</v>
      </c>
      <c r="L18" t="n">
        <v>5</v>
      </c>
      <c r="M18" t="n">
        <v>36</v>
      </c>
      <c r="N18" t="n">
        <v>56.86</v>
      </c>
      <c r="O18" t="n">
        <v>29782.33</v>
      </c>
      <c r="P18" t="n">
        <v>253.18</v>
      </c>
      <c r="Q18" t="n">
        <v>467.13</v>
      </c>
      <c r="R18" t="n">
        <v>85.67</v>
      </c>
      <c r="S18" t="n">
        <v>39.61</v>
      </c>
      <c r="T18" t="n">
        <v>17934.56</v>
      </c>
      <c r="U18" t="n">
        <v>0.46</v>
      </c>
      <c r="V18" t="n">
        <v>0.71</v>
      </c>
      <c r="W18" t="n">
        <v>2.67</v>
      </c>
      <c r="X18" t="n">
        <v>1.09</v>
      </c>
      <c r="Y18" t="n">
        <v>1</v>
      </c>
      <c r="Z18" t="n">
        <v>10</v>
      </c>
      <c r="AA18" t="n">
        <v>210.822198643595</v>
      </c>
      <c r="AB18" t="n">
        <v>288.4562330030184</v>
      </c>
      <c r="AC18" t="n">
        <v>260.9263749761611</v>
      </c>
      <c r="AD18" t="n">
        <v>210822.198643595</v>
      </c>
      <c r="AE18" t="n">
        <v>288456.2330030184</v>
      </c>
      <c r="AF18" t="n">
        <v>3.493184536900729e-06</v>
      </c>
      <c r="AG18" t="n">
        <v>9</v>
      </c>
      <c r="AH18" t="n">
        <v>260926.3749761611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4.8318</v>
      </c>
      <c r="E19" t="n">
        <v>20.7</v>
      </c>
      <c r="F19" t="n">
        <v>16.35</v>
      </c>
      <c r="G19" t="n">
        <v>27.25</v>
      </c>
      <c r="H19" t="n">
        <v>0.39</v>
      </c>
      <c r="I19" t="n">
        <v>36</v>
      </c>
      <c r="J19" t="n">
        <v>240.02</v>
      </c>
      <c r="K19" t="n">
        <v>57.72</v>
      </c>
      <c r="L19" t="n">
        <v>5.25</v>
      </c>
      <c r="M19" t="n">
        <v>34</v>
      </c>
      <c r="N19" t="n">
        <v>57.04</v>
      </c>
      <c r="O19" t="n">
        <v>29836.09</v>
      </c>
      <c r="P19" t="n">
        <v>251.82</v>
      </c>
      <c r="Q19" t="n">
        <v>467.09</v>
      </c>
      <c r="R19" t="n">
        <v>83.09999999999999</v>
      </c>
      <c r="S19" t="n">
        <v>39.61</v>
      </c>
      <c r="T19" t="n">
        <v>16659.99</v>
      </c>
      <c r="U19" t="n">
        <v>0.48</v>
      </c>
      <c r="V19" t="n">
        <v>0.71</v>
      </c>
      <c r="W19" t="n">
        <v>2.66</v>
      </c>
      <c r="X19" t="n">
        <v>1.01</v>
      </c>
      <c r="Y19" t="n">
        <v>1</v>
      </c>
      <c r="Z19" t="n">
        <v>10</v>
      </c>
      <c r="AA19" t="n">
        <v>201.1521227180841</v>
      </c>
      <c r="AB19" t="n">
        <v>275.2252085081003</v>
      </c>
      <c r="AC19" t="n">
        <v>248.9581008891741</v>
      </c>
      <c r="AD19" t="n">
        <v>201152.1227180841</v>
      </c>
      <c r="AE19" t="n">
        <v>275225.2085081002</v>
      </c>
      <c r="AF19" t="n">
        <v>3.522270716291438e-06</v>
      </c>
      <c r="AG19" t="n">
        <v>8</v>
      </c>
      <c r="AH19" t="n">
        <v>248958.1008891741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4.8672</v>
      </c>
      <c r="E20" t="n">
        <v>20.55</v>
      </c>
      <c r="F20" t="n">
        <v>16.29</v>
      </c>
      <c r="G20" t="n">
        <v>28.74</v>
      </c>
      <c r="H20" t="n">
        <v>0.41</v>
      </c>
      <c r="I20" t="n">
        <v>34</v>
      </c>
      <c r="J20" t="n">
        <v>240.45</v>
      </c>
      <c r="K20" t="n">
        <v>57.72</v>
      </c>
      <c r="L20" t="n">
        <v>5.5</v>
      </c>
      <c r="M20" t="n">
        <v>32</v>
      </c>
      <c r="N20" t="n">
        <v>57.23</v>
      </c>
      <c r="O20" t="n">
        <v>29890.04</v>
      </c>
      <c r="P20" t="n">
        <v>250.59</v>
      </c>
      <c r="Q20" t="n">
        <v>467.1</v>
      </c>
      <c r="R20" t="n">
        <v>80.84999999999999</v>
      </c>
      <c r="S20" t="n">
        <v>39.61</v>
      </c>
      <c r="T20" t="n">
        <v>15544.87</v>
      </c>
      <c r="U20" t="n">
        <v>0.49</v>
      </c>
      <c r="V20" t="n">
        <v>0.72</v>
      </c>
      <c r="W20" t="n">
        <v>2.67</v>
      </c>
      <c r="X20" t="n">
        <v>0.95</v>
      </c>
      <c r="Y20" t="n">
        <v>1</v>
      </c>
      <c r="Z20" t="n">
        <v>10</v>
      </c>
      <c r="AA20" t="n">
        <v>199.4999709547612</v>
      </c>
      <c r="AB20" t="n">
        <v>272.9646615777312</v>
      </c>
      <c r="AC20" t="n">
        <v>246.9132973851412</v>
      </c>
      <c r="AD20" t="n">
        <v>199499.9709547612</v>
      </c>
      <c r="AE20" t="n">
        <v>272964.6615777313</v>
      </c>
      <c r="AF20" t="n">
        <v>3.548076499510263e-06</v>
      </c>
      <c r="AG20" t="n">
        <v>8</v>
      </c>
      <c r="AH20" t="n">
        <v>246913.2973851413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4.8868</v>
      </c>
      <c r="E21" t="n">
        <v>20.46</v>
      </c>
      <c r="F21" t="n">
        <v>16.25</v>
      </c>
      <c r="G21" t="n">
        <v>29.55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31</v>
      </c>
      <c r="N21" t="n">
        <v>57.42</v>
      </c>
      <c r="O21" t="n">
        <v>29943.94</v>
      </c>
      <c r="P21" t="n">
        <v>249.6</v>
      </c>
      <c r="Q21" t="n">
        <v>467.14</v>
      </c>
      <c r="R21" t="n">
        <v>79.83</v>
      </c>
      <c r="S21" t="n">
        <v>39.61</v>
      </c>
      <c r="T21" t="n">
        <v>15039.22</v>
      </c>
      <c r="U21" t="n">
        <v>0.5</v>
      </c>
      <c r="V21" t="n">
        <v>0.72</v>
      </c>
      <c r="W21" t="n">
        <v>2.66</v>
      </c>
      <c r="X21" t="n">
        <v>0.92</v>
      </c>
      <c r="Y21" t="n">
        <v>1</v>
      </c>
      <c r="Z21" t="n">
        <v>10</v>
      </c>
      <c r="AA21" t="n">
        <v>198.4379272720718</v>
      </c>
      <c r="AB21" t="n">
        <v>271.5115265570158</v>
      </c>
      <c r="AC21" t="n">
        <v>245.5988475313147</v>
      </c>
      <c r="AD21" t="n">
        <v>198437.9272720718</v>
      </c>
      <c r="AE21" t="n">
        <v>271511.5265570158</v>
      </c>
      <c r="AF21" t="n">
        <v>3.562364447281137e-06</v>
      </c>
      <c r="AG21" t="n">
        <v>8</v>
      </c>
      <c r="AH21" t="n">
        <v>245598.8475313147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4.9184</v>
      </c>
      <c r="E22" t="n">
        <v>20.33</v>
      </c>
      <c r="F22" t="n">
        <v>16.21</v>
      </c>
      <c r="G22" t="n">
        <v>31.38</v>
      </c>
      <c r="H22" t="n">
        <v>0.44</v>
      </c>
      <c r="I22" t="n">
        <v>31</v>
      </c>
      <c r="J22" t="n">
        <v>241.33</v>
      </c>
      <c r="K22" t="n">
        <v>57.72</v>
      </c>
      <c r="L22" t="n">
        <v>6</v>
      </c>
      <c r="M22" t="n">
        <v>29</v>
      </c>
      <c r="N22" t="n">
        <v>57.6</v>
      </c>
      <c r="O22" t="n">
        <v>29997.9</v>
      </c>
      <c r="P22" t="n">
        <v>249</v>
      </c>
      <c r="Q22" t="n">
        <v>467.15</v>
      </c>
      <c r="R22" t="n">
        <v>78.54000000000001</v>
      </c>
      <c r="S22" t="n">
        <v>39.61</v>
      </c>
      <c r="T22" t="n">
        <v>14406.42</v>
      </c>
      <c r="U22" t="n">
        <v>0.5</v>
      </c>
      <c r="V22" t="n">
        <v>0.72</v>
      </c>
      <c r="W22" t="n">
        <v>2.66</v>
      </c>
      <c r="X22" t="n">
        <v>0.88</v>
      </c>
      <c r="Y22" t="n">
        <v>1</v>
      </c>
      <c r="Z22" t="n">
        <v>10</v>
      </c>
      <c r="AA22" t="n">
        <v>197.2500570596493</v>
      </c>
      <c r="AB22" t="n">
        <v>269.8862301272451</v>
      </c>
      <c r="AC22" t="n">
        <v>244.1286671116828</v>
      </c>
      <c r="AD22" t="n">
        <v>197250.0570596493</v>
      </c>
      <c r="AE22" t="n">
        <v>269886.2301272451</v>
      </c>
      <c r="AF22" t="n">
        <v>3.585400118177037e-06</v>
      </c>
      <c r="AG22" t="n">
        <v>8</v>
      </c>
      <c r="AH22" t="n">
        <v>244128.6671116828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4.9379</v>
      </c>
      <c r="E23" t="n">
        <v>20.25</v>
      </c>
      <c r="F23" t="n">
        <v>16.18</v>
      </c>
      <c r="G23" t="n">
        <v>32.35</v>
      </c>
      <c r="H23" t="n">
        <v>0.46</v>
      </c>
      <c r="I23" t="n">
        <v>30</v>
      </c>
      <c r="J23" t="n">
        <v>241.77</v>
      </c>
      <c r="K23" t="n">
        <v>57.72</v>
      </c>
      <c r="L23" t="n">
        <v>6.25</v>
      </c>
      <c r="M23" t="n">
        <v>28</v>
      </c>
      <c r="N23" t="n">
        <v>57.79</v>
      </c>
      <c r="O23" t="n">
        <v>30051.93</v>
      </c>
      <c r="P23" t="n">
        <v>248.11</v>
      </c>
      <c r="Q23" t="n">
        <v>467.08</v>
      </c>
      <c r="R23" t="n">
        <v>77.47</v>
      </c>
      <c r="S23" t="n">
        <v>39.61</v>
      </c>
      <c r="T23" t="n">
        <v>13874.79</v>
      </c>
      <c r="U23" t="n">
        <v>0.51</v>
      </c>
      <c r="V23" t="n">
        <v>0.72</v>
      </c>
      <c r="W23" t="n">
        <v>2.66</v>
      </c>
      <c r="X23" t="n">
        <v>0.84</v>
      </c>
      <c r="Y23" t="n">
        <v>1</v>
      </c>
      <c r="Z23" t="n">
        <v>10</v>
      </c>
      <c r="AA23" t="n">
        <v>196.2664248939957</v>
      </c>
      <c r="AB23" t="n">
        <v>268.54038120341</v>
      </c>
      <c r="AC23" t="n">
        <v>242.9112641202273</v>
      </c>
      <c r="AD23" t="n">
        <v>196266.4248939957</v>
      </c>
      <c r="AE23" t="n">
        <v>268540.38120341</v>
      </c>
      <c r="AF23" t="n">
        <v>3.599615168255203e-06</v>
      </c>
      <c r="AG23" t="n">
        <v>8</v>
      </c>
      <c r="AH23" t="n">
        <v>242911.2641202272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4.9533</v>
      </c>
      <c r="E24" t="n">
        <v>20.19</v>
      </c>
      <c r="F24" t="n">
        <v>16.16</v>
      </c>
      <c r="G24" t="n">
        <v>33.43</v>
      </c>
      <c r="H24" t="n">
        <v>0.48</v>
      </c>
      <c r="I24" t="n">
        <v>29</v>
      </c>
      <c r="J24" t="n">
        <v>242.2</v>
      </c>
      <c r="K24" t="n">
        <v>57.72</v>
      </c>
      <c r="L24" t="n">
        <v>6.5</v>
      </c>
      <c r="M24" t="n">
        <v>27</v>
      </c>
      <c r="N24" t="n">
        <v>57.98</v>
      </c>
      <c r="O24" t="n">
        <v>30106.03</v>
      </c>
      <c r="P24" t="n">
        <v>247.54</v>
      </c>
      <c r="Q24" t="n">
        <v>467.09</v>
      </c>
      <c r="R24" t="n">
        <v>76.56999999999999</v>
      </c>
      <c r="S24" t="n">
        <v>39.61</v>
      </c>
      <c r="T24" t="n">
        <v>13429.08</v>
      </c>
      <c r="U24" t="n">
        <v>0.52</v>
      </c>
      <c r="V24" t="n">
        <v>0.72</v>
      </c>
      <c r="W24" t="n">
        <v>2.67</v>
      </c>
      <c r="X24" t="n">
        <v>0.82</v>
      </c>
      <c r="Y24" t="n">
        <v>1</v>
      </c>
      <c r="Z24" t="n">
        <v>10</v>
      </c>
      <c r="AA24" t="n">
        <v>195.5624658170478</v>
      </c>
      <c r="AB24" t="n">
        <v>267.5771933378476</v>
      </c>
      <c r="AC24" t="n">
        <v>242.0400015527112</v>
      </c>
      <c r="AD24" t="n">
        <v>195562.4658170477</v>
      </c>
      <c r="AE24" t="n">
        <v>267577.1933378476</v>
      </c>
      <c r="AF24" t="n">
        <v>3.610841412932318e-06</v>
      </c>
      <c r="AG24" t="n">
        <v>8</v>
      </c>
      <c r="AH24" t="n">
        <v>242040.0015527112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4.9751</v>
      </c>
      <c r="E25" t="n">
        <v>20.1</v>
      </c>
      <c r="F25" t="n">
        <v>16.12</v>
      </c>
      <c r="G25" t="n">
        <v>34.53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246.73</v>
      </c>
      <c r="Q25" t="n">
        <v>467.09</v>
      </c>
      <c r="R25" t="n">
        <v>75.48999999999999</v>
      </c>
      <c r="S25" t="n">
        <v>39.61</v>
      </c>
      <c r="T25" t="n">
        <v>12898.17</v>
      </c>
      <c r="U25" t="n">
        <v>0.52</v>
      </c>
      <c r="V25" t="n">
        <v>0.72</v>
      </c>
      <c r="W25" t="n">
        <v>2.65</v>
      </c>
      <c r="X25" t="n">
        <v>0.78</v>
      </c>
      <c r="Y25" t="n">
        <v>1</v>
      </c>
      <c r="Z25" t="n">
        <v>10</v>
      </c>
      <c r="AA25" t="n">
        <v>194.5639937686335</v>
      </c>
      <c r="AB25" t="n">
        <v>266.2110398317301</v>
      </c>
      <c r="AC25" t="n">
        <v>240.8042318198086</v>
      </c>
      <c r="AD25" t="n">
        <v>194563.9937686335</v>
      </c>
      <c r="AE25" t="n">
        <v>266211.0398317301</v>
      </c>
      <c r="AF25" t="n">
        <v>3.626733109942782e-06</v>
      </c>
      <c r="AG25" t="n">
        <v>8</v>
      </c>
      <c r="AH25" t="n">
        <v>240804.2318198086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4.9923</v>
      </c>
      <c r="E26" t="n">
        <v>20.03</v>
      </c>
      <c r="F26" t="n">
        <v>16.09</v>
      </c>
      <c r="G26" t="n">
        <v>35.76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246</v>
      </c>
      <c r="Q26" t="n">
        <v>467.08</v>
      </c>
      <c r="R26" t="n">
        <v>74.73</v>
      </c>
      <c r="S26" t="n">
        <v>39.61</v>
      </c>
      <c r="T26" t="n">
        <v>12520.51</v>
      </c>
      <c r="U26" t="n">
        <v>0.53</v>
      </c>
      <c r="V26" t="n">
        <v>0.72</v>
      </c>
      <c r="W26" t="n">
        <v>2.65</v>
      </c>
      <c r="X26" t="n">
        <v>0.76</v>
      </c>
      <c r="Y26" t="n">
        <v>1</v>
      </c>
      <c r="Z26" t="n">
        <v>10</v>
      </c>
      <c r="AA26" t="n">
        <v>193.7393651631606</v>
      </c>
      <c r="AB26" t="n">
        <v>265.0827465936761</v>
      </c>
      <c r="AC26" t="n">
        <v>239.7836213048245</v>
      </c>
      <c r="AD26" t="n">
        <v>193739.3651631605</v>
      </c>
      <c r="AE26" t="n">
        <v>265082.746593676</v>
      </c>
      <c r="AF26" t="n">
        <v>3.639271513088651e-06</v>
      </c>
      <c r="AG26" t="n">
        <v>8</v>
      </c>
      <c r="AH26" t="n">
        <v>239783.6213048245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5.0145</v>
      </c>
      <c r="E27" t="n">
        <v>19.94</v>
      </c>
      <c r="F27" t="n">
        <v>16.05</v>
      </c>
      <c r="G27" t="n">
        <v>37.04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245.26</v>
      </c>
      <c r="Q27" t="n">
        <v>467.11</v>
      </c>
      <c r="R27" t="n">
        <v>73.25</v>
      </c>
      <c r="S27" t="n">
        <v>39.61</v>
      </c>
      <c r="T27" t="n">
        <v>11787.88</v>
      </c>
      <c r="U27" t="n">
        <v>0.54</v>
      </c>
      <c r="V27" t="n">
        <v>0.73</v>
      </c>
      <c r="W27" t="n">
        <v>2.65</v>
      </c>
      <c r="X27" t="n">
        <v>0.71</v>
      </c>
      <c r="Y27" t="n">
        <v>1</v>
      </c>
      <c r="Z27" t="n">
        <v>10</v>
      </c>
      <c r="AA27" t="n">
        <v>192.780056415871</v>
      </c>
      <c r="AB27" t="n">
        <v>263.7701780439201</v>
      </c>
      <c r="AC27" t="n">
        <v>238.5963224552554</v>
      </c>
      <c r="AD27" t="n">
        <v>192780.056415871</v>
      </c>
      <c r="AE27" t="n">
        <v>263770.1780439201</v>
      </c>
      <c r="AF27" t="n">
        <v>3.655454800869948e-06</v>
      </c>
      <c r="AG27" t="n">
        <v>8</v>
      </c>
      <c r="AH27" t="n">
        <v>238596.3224552554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5.0336</v>
      </c>
      <c r="E28" t="n">
        <v>19.87</v>
      </c>
      <c r="F28" t="n">
        <v>16.02</v>
      </c>
      <c r="G28" t="n">
        <v>38.45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244.39</v>
      </c>
      <c r="Q28" t="n">
        <v>467.09</v>
      </c>
      <c r="R28" t="n">
        <v>72.52</v>
      </c>
      <c r="S28" t="n">
        <v>39.61</v>
      </c>
      <c r="T28" t="n">
        <v>11426.39</v>
      </c>
      <c r="U28" t="n">
        <v>0.55</v>
      </c>
      <c r="V28" t="n">
        <v>0.73</v>
      </c>
      <c r="W28" t="n">
        <v>2.64</v>
      </c>
      <c r="X28" t="n">
        <v>0.6899999999999999</v>
      </c>
      <c r="Y28" t="n">
        <v>1</v>
      </c>
      <c r="Z28" t="n">
        <v>10</v>
      </c>
      <c r="AA28" t="n">
        <v>191.8523071669091</v>
      </c>
      <c r="AB28" t="n">
        <v>262.5007905920828</v>
      </c>
      <c r="AC28" t="n">
        <v>237.4480835602246</v>
      </c>
      <c r="AD28" t="n">
        <v>191852.3071669091</v>
      </c>
      <c r="AE28" t="n">
        <v>262500.7905920828</v>
      </c>
      <c r="AF28" t="n">
        <v>3.66937826017728e-06</v>
      </c>
      <c r="AG28" t="n">
        <v>8</v>
      </c>
      <c r="AH28" t="n">
        <v>237448.0835602246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5.0497</v>
      </c>
      <c r="E29" t="n">
        <v>19.8</v>
      </c>
      <c r="F29" t="n">
        <v>16</v>
      </c>
      <c r="G29" t="n">
        <v>40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244.02</v>
      </c>
      <c r="Q29" t="n">
        <v>467.12</v>
      </c>
      <c r="R29" t="n">
        <v>71.56</v>
      </c>
      <c r="S29" t="n">
        <v>39.61</v>
      </c>
      <c r="T29" t="n">
        <v>10950.45</v>
      </c>
      <c r="U29" t="n">
        <v>0.55</v>
      </c>
      <c r="V29" t="n">
        <v>0.73</v>
      </c>
      <c r="W29" t="n">
        <v>2.65</v>
      </c>
      <c r="X29" t="n">
        <v>0.67</v>
      </c>
      <c r="Y29" t="n">
        <v>1</v>
      </c>
      <c r="Z29" t="n">
        <v>10</v>
      </c>
      <c r="AA29" t="n">
        <v>191.2532814452224</v>
      </c>
      <c r="AB29" t="n">
        <v>261.6811771725218</v>
      </c>
      <c r="AC29" t="n">
        <v>236.7066928950915</v>
      </c>
      <c r="AD29" t="n">
        <v>191253.2814452224</v>
      </c>
      <c r="AE29" t="n">
        <v>261681.1771725218</v>
      </c>
      <c r="AF29" t="n">
        <v>3.681114788703355e-06</v>
      </c>
      <c r="AG29" t="n">
        <v>8</v>
      </c>
      <c r="AH29" t="n">
        <v>236706.6928950915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5.0686</v>
      </c>
      <c r="E30" t="n">
        <v>19.73</v>
      </c>
      <c r="F30" t="n">
        <v>15.97</v>
      </c>
      <c r="G30" t="n">
        <v>41.67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243.27</v>
      </c>
      <c r="Q30" t="n">
        <v>467.08</v>
      </c>
      <c r="R30" t="n">
        <v>70.73</v>
      </c>
      <c r="S30" t="n">
        <v>39.61</v>
      </c>
      <c r="T30" t="n">
        <v>10538.75</v>
      </c>
      <c r="U30" t="n">
        <v>0.5600000000000001</v>
      </c>
      <c r="V30" t="n">
        <v>0.73</v>
      </c>
      <c r="W30" t="n">
        <v>2.65</v>
      </c>
      <c r="X30" t="n">
        <v>0.64</v>
      </c>
      <c r="Y30" t="n">
        <v>1</v>
      </c>
      <c r="Z30" t="n">
        <v>10</v>
      </c>
      <c r="AA30" t="n">
        <v>190.399985772732</v>
      </c>
      <c r="AB30" t="n">
        <v>260.5136603886727</v>
      </c>
      <c r="AC30" t="n">
        <v>235.6506022744726</v>
      </c>
      <c r="AD30" t="n">
        <v>190399.9857727319</v>
      </c>
      <c r="AE30" t="n">
        <v>260513.6603886728</v>
      </c>
      <c r="AF30" t="n">
        <v>3.69489245262527e-06</v>
      </c>
      <c r="AG30" t="n">
        <v>8</v>
      </c>
      <c r="AH30" t="n">
        <v>235650.6022744726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15.95</v>
      </c>
      <c r="G31" t="n">
        <v>41.61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242.58</v>
      </c>
      <c r="Q31" t="n">
        <v>467.11</v>
      </c>
      <c r="R31" t="n">
        <v>70.11</v>
      </c>
      <c r="S31" t="n">
        <v>39.61</v>
      </c>
      <c r="T31" t="n">
        <v>10229.45</v>
      </c>
      <c r="U31" t="n">
        <v>0.5600000000000001</v>
      </c>
      <c r="V31" t="n">
        <v>0.73</v>
      </c>
      <c r="W31" t="n">
        <v>2.64</v>
      </c>
      <c r="X31" t="n">
        <v>0.62</v>
      </c>
      <c r="Y31" t="n">
        <v>1</v>
      </c>
      <c r="Z31" t="n">
        <v>10</v>
      </c>
      <c r="AA31" t="n">
        <v>189.9081042534484</v>
      </c>
      <c r="AB31" t="n">
        <v>259.8406463937082</v>
      </c>
      <c r="AC31" t="n">
        <v>235.0418197906062</v>
      </c>
      <c r="AD31" t="n">
        <v>189908.1042534484</v>
      </c>
      <c r="AE31" t="n">
        <v>259840.6463937082</v>
      </c>
      <c r="AF31" t="n">
        <v>3.699266314187783e-06</v>
      </c>
      <c r="AG31" t="n">
        <v>8</v>
      </c>
      <c r="AH31" t="n">
        <v>235041.8197906062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5.0905</v>
      </c>
      <c r="E32" t="n">
        <v>19.64</v>
      </c>
      <c r="F32" t="n">
        <v>15.93</v>
      </c>
      <c r="G32" t="n">
        <v>43.45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242.05</v>
      </c>
      <c r="Q32" t="n">
        <v>467.09</v>
      </c>
      <c r="R32" t="n">
        <v>69.56</v>
      </c>
      <c r="S32" t="n">
        <v>39.61</v>
      </c>
      <c r="T32" t="n">
        <v>9960.799999999999</v>
      </c>
      <c r="U32" t="n">
        <v>0.57</v>
      </c>
      <c r="V32" t="n">
        <v>0.73</v>
      </c>
      <c r="W32" t="n">
        <v>2.64</v>
      </c>
      <c r="X32" t="n">
        <v>0.6</v>
      </c>
      <c r="Y32" t="n">
        <v>1</v>
      </c>
      <c r="Z32" t="n">
        <v>10</v>
      </c>
      <c r="AA32" t="n">
        <v>189.2489654077873</v>
      </c>
      <c r="AB32" t="n">
        <v>258.9387835459216</v>
      </c>
      <c r="AC32" t="n">
        <v>234.2260294672396</v>
      </c>
      <c r="AD32" t="n">
        <v>189248.9654077873</v>
      </c>
      <c r="AE32" t="n">
        <v>258938.7835459216</v>
      </c>
      <c r="AF32" t="n">
        <v>3.710857047328441e-06</v>
      </c>
      <c r="AG32" t="n">
        <v>8</v>
      </c>
      <c r="AH32" t="n">
        <v>234226.0294672396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5.1099</v>
      </c>
      <c r="E33" t="n">
        <v>19.57</v>
      </c>
      <c r="F33" t="n">
        <v>15.9</v>
      </c>
      <c r="G33" t="n">
        <v>45.44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241.4</v>
      </c>
      <c r="Q33" t="n">
        <v>467.07</v>
      </c>
      <c r="R33" t="n">
        <v>68.5</v>
      </c>
      <c r="S33" t="n">
        <v>39.61</v>
      </c>
      <c r="T33" t="n">
        <v>9434.690000000001</v>
      </c>
      <c r="U33" t="n">
        <v>0.58</v>
      </c>
      <c r="V33" t="n">
        <v>0.73</v>
      </c>
      <c r="W33" t="n">
        <v>2.64</v>
      </c>
      <c r="X33" t="n">
        <v>0.57</v>
      </c>
      <c r="Y33" t="n">
        <v>1</v>
      </c>
      <c r="Z33" t="n">
        <v>10</v>
      </c>
      <c r="AA33" t="n">
        <v>188.4450302341457</v>
      </c>
      <c r="AB33" t="n">
        <v>257.838803974229</v>
      </c>
      <c r="AC33" t="n">
        <v>233.231030402038</v>
      </c>
      <c r="AD33" t="n">
        <v>188445.0302341457</v>
      </c>
      <c r="AE33" t="n">
        <v>257838.803974229</v>
      </c>
      <c r="AF33" t="n">
        <v>3.724999199713899e-06</v>
      </c>
      <c r="AG33" t="n">
        <v>8</v>
      </c>
      <c r="AH33" t="n">
        <v>233231.030402038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5.1073</v>
      </c>
      <c r="E34" t="n">
        <v>19.58</v>
      </c>
      <c r="F34" t="n">
        <v>15.91</v>
      </c>
      <c r="G34" t="n">
        <v>45.47</v>
      </c>
      <c r="H34" t="n">
        <v>0.65</v>
      </c>
      <c r="I34" t="n">
        <v>21</v>
      </c>
      <c r="J34" t="n">
        <v>246.62</v>
      </c>
      <c r="K34" t="n">
        <v>57.72</v>
      </c>
      <c r="L34" t="n">
        <v>9</v>
      </c>
      <c r="M34" t="n">
        <v>19</v>
      </c>
      <c r="N34" t="n">
        <v>59.9</v>
      </c>
      <c r="O34" t="n">
        <v>30650.8</v>
      </c>
      <c r="P34" t="n">
        <v>240.85</v>
      </c>
      <c r="Q34" t="n">
        <v>467.08</v>
      </c>
      <c r="R34" t="n">
        <v>68.73999999999999</v>
      </c>
      <c r="S34" t="n">
        <v>39.61</v>
      </c>
      <c r="T34" t="n">
        <v>9554.41</v>
      </c>
      <c r="U34" t="n">
        <v>0.58</v>
      </c>
      <c r="V34" t="n">
        <v>0.73</v>
      </c>
      <c r="W34" t="n">
        <v>2.65</v>
      </c>
      <c r="X34" t="n">
        <v>0.58</v>
      </c>
      <c r="Y34" t="n">
        <v>1</v>
      </c>
      <c r="Z34" t="n">
        <v>10</v>
      </c>
      <c r="AA34" t="n">
        <v>188.2546379062225</v>
      </c>
      <c r="AB34" t="n">
        <v>257.578300791648</v>
      </c>
      <c r="AC34" t="n">
        <v>232.9953892775839</v>
      </c>
      <c r="AD34" t="n">
        <v>188254.6379062225</v>
      </c>
      <c r="AE34" t="n">
        <v>257578.300791648</v>
      </c>
      <c r="AF34" t="n">
        <v>3.723103859703477e-06</v>
      </c>
      <c r="AG34" t="n">
        <v>8</v>
      </c>
      <c r="AH34" t="n">
        <v>232995.3892775839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5.1273</v>
      </c>
      <c r="E35" t="n">
        <v>19.5</v>
      </c>
      <c r="F35" t="n">
        <v>15.88</v>
      </c>
      <c r="G35" t="n">
        <v>47.65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240.91</v>
      </c>
      <c r="Q35" t="n">
        <v>467.11</v>
      </c>
      <c r="R35" t="n">
        <v>67.86</v>
      </c>
      <c r="S35" t="n">
        <v>39.61</v>
      </c>
      <c r="T35" t="n">
        <v>9121.92</v>
      </c>
      <c r="U35" t="n">
        <v>0.58</v>
      </c>
      <c r="V35" t="n">
        <v>0.73</v>
      </c>
      <c r="W35" t="n">
        <v>2.64</v>
      </c>
      <c r="X35" t="n">
        <v>0.55</v>
      </c>
      <c r="Y35" t="n">
        <v>1</v>
      </c>
      <c r="Z35" t="n">
        <v>10</v>
      </c>
      <c r="AA35" t="n">
        <v>187.7775419901131</v>
      </c>
      <c r="AB35" t="n">
        <v>256.925517111241</v>
      </c>
      <c r="AC35" t="n">
        <v>232.4049063554471</v>
      </c>
      <c r="AD35" t="n">
        <v>187777.5419901131</v>
      </c>
      <c r="AE35" t="n">
        <v>256925.5171112411</v>
      </c>
      <c r="AF35" t="n">
        <v>3.737683398245186e-06</v>
      </c>
      <c r="AG35" t="n">
        <v>8</v>
      </c>
      <c r="AH35" t="n">
        <v>232404.9063554471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5.1232</v>
      </c>
      <c r="E36" t="n">
        <v>19.52</v>
      </c>
      <c r="F36" t="n">
        <v>15.9</v>
      </c>
      <c r="G36" t="n">
        <v>47.7</v>
      </c>
      <c r="H36" t="n">
        <v>0.68</v>
      </c>
      <c r="I36" t="n">
        <v>20</v>
      </c>
      <c r="J36" t="n">
        <v>247.51</v>
      </c>
      <c r="K36" t="n">
        <v>57.72</v>
      </c>
      <c r="L36" t="n">
        <v>9.5</v>
      </c>
      <c r="M36" t="n">
        <v>18</v>
      </c>
      <c r="N36" t="n">
        <v>60.29</v>
      </c>
      <c r="O36" t="n">
        <v>30760.6</v>
      </c>
      <c r="P36" t="n">
        <v>240.55</v>
      </c>
      <c r="Q36" t="n">
        <v>467.11</v>
      </c>
      <c r="R36" t="n">
        <v>68.20999999999999</v>
      </c>
      <c r="S36" t="n">
        <v>39.61</v>
      </c>
      <c r="T36" t="n">
        <v>9296.4</v>
      </c>
      <c r="U36" t="n">
        <v>0.58</v>
      </c>
      <c r="V36" t="n">
        <v>0.73</v>
      </c>
      <c r="W36" t="n">
        <v>2.65</v>
      </c>
      <c r="X36" t="n">
        <v>0.5600000000000001</v>
      </c>
      <c r="Y36" t="n">
        <v>1</v>
      </c>
      <c r="Z36" t="n">
        <v>10</v>
      </c>
      <c r="AA36" t="n">
        <v>187.7199789842236</v>
      </c>
      <c r="AB36" t="n">
        <v>256.8467568670824</v>
      </c>
      <c r="AC36" t="n">
        <v>232.3336628784503</v>
      </c>
      <c r="AD36" t="n">
        <v>187719.9789842236</v>
      </c>
      <c r="AE36" t="n">
        <v>256846.7568670824</v>
      </c>
      <c r="AF36" t="n">
        <v>3.734694592844135e-06</v>
      </c>
      <c r="AG36" t="n">
        <v>8</v>
      </c>
      <c r="AH36" t="n">
        <v>232333.6628784503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5.1435</v>
      </c>
      <c r="E37" t="n">
        <v>19.44</v>
      </c>
      <c r="F37" t="n">
        <v>15.87</v>
      </c>
      <c r="G37" t="n">
        <v>50.11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240.25</v>
      </c>
      <c r="Q37" t="n">
        <v>467.1</v>
      </c>
      <c r="R37" t="n">
        <v>67.43000000000001</v>
      </c>
      <c r="S37" t="n">
        <v>39.61</v>
      </c>
      <c r="T37" t="n">
        <v>8909.610000000001</v>
      </c>
      <c r="U37" t="n">
        <v>0.59</v>
      </c>
      <c r="V37" t="n">
        <v>0.74</v>
      </c>
      <c r="W37" t="n">
        <v>2.64</v>
      </c>
      <c r="X37" t="n">
        <v>0.53</v>
      </c>
      <c r="Y37" t="n">
        <v>1</v>
      </c>
      <c r="Z37" t="n">
        <v>10</v>
      </c>
      <c r="AA37" t="n">
        <v>187.0699485448493</v>
      </c>
      <c r="AB37" t="n">
        <v>255.9573565426119</v>
      </c>
      <c r="AC37" t="n">
        <v>231.5291456726657</v>
      </c>
      <c r="AD37" t="n">
        <v>187069.9485448493</v>
      </c>
      <c r="AE37" t="n">
        <v>255957.3565426119</v>
      </c>
      <c r="AF37" t="n">
        <v>3.74949282446397e-06</v>
      </c>
      <c r="AG37" t="n">
        <v>8</v>
      </c>
      <c r="AH37" t="n">
        <v>231529.1456726657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5.1437</v>
      </c>
      <c r="E38" t="n">
        <v>19.44</v>
      </c>
      <c r="F38" t="n">
        <v>15.87</v>
      </c>
      <c r="G38" t="n">
        <v>50.11</v>
      </c>
      <c r="H38" t="n">
        <v>0.72</v>
      </c>
      <c r="I38" t="n">
        <v>19</v>
      </c>
      <c r="J38" t="n">
        <v>248.4</v>
      </c>
      <c r="K38" t="n">
        <v>57.72</v>
      </c>
      <c r="L38" t="n">
        <v>10</v>
      </c>
      <c r="M38" t="n">
        <v>17</v>
      </c>
      <c r="N38" t="n">
        <v>60.68</v>
      </c>
      <c r="O38" t="n">
        <v>30870.67</v>
      </c>
      <c r="P38" t="n">
        <v>239.8</v>
      </c>
      <c r="Q38" t="n">
        <v>467.08</v>
      </c>
      <c r="R38" t="n">
        <v>67.37</v>
      </c>
      <c r="S38" t="n">
        <v>39.61</v>
      </c>
      <c r="T38" t="n">
        <v>8880.290000000001</v>
      </c>
      <c r="U38" t="n">
        <v>0.59</v>
      </c>
      <c r="V38" t="n">
        <v>0.74</v>
      </c>
      <c r="W38" t="n">
        <v>2.64</v>
      </c>
      <c r="X38" t="n">
        <v>0.53</v>
      </c>
      <c r="Y38" t="n">
        <v>1</v>
      </c>
      <c r="Z38" t="n">
        <v>10</v>
      </c>
      <c r="AA38" t="n">
        <v>186.853555670338</v>
      </c>
      <c r="AB38" t="n">
        <v>255.6612782651258</v>
      </c>
      <c r="AC38" t="n">
        <v>231.2613246904343</v>
      </c>
      <c r="AD38" t="n">
        <v>186853.555670338</v>
      </c>
      <c r="AE38" t="n">
        <v>255661.2782651258</v>
      </c>
      <c r="AF38" t="n">
        <v>3.749638619849387e-06</v>
      </c>
      <c r="AG38" t="n">
        <v>8</v>
      </c>
      <c r="AH38" t="n">
        <v>231261.3246904343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5.1643</v>
      </c>
      <c r="E39" t="n">
        <v>19.36</v>
      </c>
      <c r="F39" t="n">
        <v>15.83</v>
      </c>
      <c r="G39" t="n">
        <v>52.78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239.19</v>
      </c>
      <c r="Q39" t="n">
        <v>467.08</v>
      </c>
      <c r="R39" t="n">
        <v>66.41</v>
      </c>
      <c r="S39" t="n">
        <v>39.61</v>
      </c>
      <c r="T39" t="n">
        <v>8406.879999999999</v>
      </c>
      <c r="U39" t="n">
        <v>0.6</v>
      </c>
      <c r="V39" t="n">
        <v>0.74</v>
      </c>
      <c r="W39" t="n">
        <v>2.64</v>
      </c>
      <c r="X39" t="n">
        <v>0.5</v>
      </c>
      <c r="Y39" t="n">
        <v>1</v>
      </c>
      <c r="Z39" t="n">
        <v>10</v>
      </c>
      <c r="AA39" t="n">
        <v>186.0507045237109</v>
      </c>
      <c r="AB39" t="n">
        <v>254.5627819070183</v>
      </c>
      <c r="AC39" t="n">
        <v>230.2676672829949</v>
      </c>
      <c r="AD39" t="n">
        <v>186050.7045237109</v>
      </c>
      <c r="AE39" t="n">
        <v>254562.7819070183</v>
      </c>
      <c r="AF39" t="n">
        <v>3.764655544547347e-06</v>
      </c>
      <c r="AG39" t="n">
        <v>8</v>
      </c>
      <c r="AH39" t="n">
        <v>230267.667282995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5.1732</v>
      </c>
      <c r="E40" t="n">
        <v>19.33</v>
      </c>
      <c r="F40" t="n">
        <v>15.8</v>
      </c>
      <c r="G40" t="n">
        <v>52.67</v>
      </c>
      <c r="H40" t="n">
        <v>0.75</v>
      </c>
      <c r="I40" t="n">
        <v>18</v>
      </c>
      <c r="J40" t="n">
        <v>249.3</v>
      </c>
      <c r="K40" t="n">
        <v>57.72</v>
      </c>
      <c r="L40" t="n">
        <v>10.5</v>
      </c>
      <c r="M40" t="n">
        <v>16</v>
      </c>
      <c r="N40" t="n">
        <v>61.07</v>
      </c>
      <c r="O40" t="n">
        <v>30981.04</v>
      </c>
      <c r="P40" t="n">
        <v>238.02</v>
      </c>
      <c r="Q40" t="n">
        <v>467.12</v>
      </c>
      <c r="R40" t="n">
        <v>65.31</v>
      </c>
      <c r="S40" t="n">
        <v>39.61</v>
      </c>
      <c r="T40" t="n">
        <v>7853.58</v>
      </c>
      <c r="U40" t="n">
        <v>0.61</v>
      </c>
      <c r="V40" t="n">
        <v>0.74</v>
      </c>
      <c r="W40" t="n">
        <v>2.63</v>
      </c>
      <c r="X40" t="n">
        <v>0.47</v>
      </c>
      <c r="Y40" t="n">
        <v>1</v>
      </c>
      <c r="Z40" t="n">
        <v>10</v>
      </c>
      <c r="AA40" t="n">
        <v>185.2737589801023</v>
      </c>
      <c r="AB40" t="n">
        <v>253.4997307378353</v>
      </c>
      <c r="AC40" t="n">
        <v>229.3060722253967</v>
      </c>
      <c r="AD40" t="n">
        <v>185273.7589801023</v>
      </c>
      <c r="AE40" t="n">
        <v>253499.7307378353</v>
      </c>
      <c r="AF40" t="n">
        <v>3.771143439198407e-06</v>
      </c>
      <c r="AG40" t="n">
        <v>8</v>
      </c>
      <c r="AH40" t="n">
        <v>229306.0722253968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5.1944</v>
      </c>
      <c r="E41" t="n">
        <v>19.25</v>
      </c>
      <c r="F41" t="n">
        <v>15.77</v>
      </c>
      <c r="G41" t="n">
        <v>55.65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237.26</v>
      </c>
      <c r="Q41" t="n">
        <v>467.07</v>
      </c>
      <c r="R41" t="n">
        <v>64.2</v>
      </c>
      <c r="S41" t="n">
        <v>39.61</v>
      </c>
      <c r="T41" t="n">
        <v>7306.91</v>
      </c>
      <c r="U41" t="n">
        <v>0.62</v>
      </c>
      <c r="V41" t="n">
        <v>0.74</v>
      </c>
      <c r="W41" t="n">
        <v>2.63</v>
      </c>
      <c r="X41" t="n">
        <v>0.43</v>
      </c>
      <c r="Y41" t="n">
        <v>1</v>
      </c>
      <c r="Z41" t="n">
        <v>10</v>
      </c>
      <c r="AA41" t="n">
        <v>184.4044107699747</v>
      </c>
      <c r="AB41" t="n">
        <v>252.3102501638031</v>
      </c>
      <c r="AC41" t="n">
        <v>228.2301140079034</v>
      </c>
      <c r="AD41" t="n">
        <v>184404.4107699747</v>
      </c>
      <c r="AE41" t="n">
        <v>252310.2501638031</v>
      </c>
      <c r="AF41" t="n">
        <v>3.786597750052619e-06</v>
      </c>
      <c r="AG41" t="n">
        <v>8</v>
      </c>
      <c r="AH41" t="n">
        <v>228230.1140079034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5.1884</v>
      </c>
      <c r="E42" t="n">
        <v>19.27</v>
      </c>
      <c r="F42" t="n">
        <v>15.79</v>
      </c>
      <c r="G42" t="n">
        <v>55.73</v>
      </c>
      <c r="H42" t="n">
        <v>0.78</v>
      </c>
      <c r="I42" t="n">
        <v>17</v>
      </c>
      <c r="J42" t="n">
        <v>250.2</v>
      </c>
      <c r="K42" t="n">
        <v>57.72</v>
      </c>
      <c r="L42" t="n">
        <v>11</v>
      </c>
      <c r="M42" t="n">
        <v>15</v>
      </c>
      <c r="N42" t="n">
        <v>61.47</v>
      </c>
      <c r="O42" t="n">
        <v>31091.69</v>
      </c>
      <c r="P42" t="n">
        <v>237.76</v>
      </c>
      <c r="Q42" t="n">
        <v>467.07</v>
      </c>
      <c r="R42" t="n">
        <v>64.70999999999999</v>
      </c>
      <c r="S42" t="n">
        <v>39.61</v>
      </c>
      <c r="T42" t="n">
        <v>7562.48</v>
      </c>
      <c r="U42" t="n">
        <v>0.61</v>
      </c>
      <c r="V42" t="n">
        <v>0.74</v>
      </c>
      <c r="W42" t="n">
        <v>2.64</v>
      </c>
      <c r="X42" t="n">
        <v>0.46</v>
      </c>
      <c r="Y42" t="n">
        <v>1</v>
      </c>
      <c r="Z42" t="n">
        <v>10</v>
      </c>
      <c r="AA42" t="n">
        <v>184.7899988780355</v>
      </c>
      <c r="AB42" t="n">
        <v>252.8378288241985</v>
      </c>
      <c r="AC42" t="n">
        <v>228.707341301412</v>
      </c>
      <c r="AD42" t="n">
        <v>184789.9988780355</v>
      </c>
      <c r="AE42" t="n">
        <v>252837.8288241985</v>
      </c>
      <c r="AF42" t="n">
        <v>3.782223888490106e-06</v>
      </c>
      <c r="AG42" t="n">
        <v>8</v>
      </c>
      <c r="AH42" t="n">
        <v>228707.341301412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5.1881</v>
      </c>
      <c r="E43" t="n">
        <v>19.27</v>
      </c>
      <c r="F43" t="n">
        <v>15.79</v>
      </c>
      <c r="G43" t="n">
        <v>55.74</v>
      </c>
      <c r="H43" t="n">
        <v>0.8</v>
      </c>
      <c r="I43" t="n">
        <v>17</v>
      </c>
      <c r="J43" t="n">
        <v>250.65</v>
      </c>
      <c r="K43" t="n">
        <v>57.72</v>
      </c>
      <c r="L43" t="n">
        <v>11.25</v>
      </c>
      <c r="M43" t="n">
        <v>15</v>
      </c>
      <c r="N43" t="n">
        <v>61.67</v>
      </c>
      <c r="O43" t="n">
        <v>31147.12</v>
      </c>
      <c r="P43" t="n">
        <v>237.33</v>
      </c>
      <c r="Q43" t="n">
        <v>467.08</v>
      </c>
      <c r="R43" t="n">
        <v>64.97</v>
      </c>
      <c r="S43" t="n">
        <v>39.61</v>
      </c>
      <c r="T43" t="n">
        <v>7689.54</v>
      </c>
      <c r="U43" t="n">
        <v>0.61</v>
      </c>
      <c r="V43" t="n">
        <v>0.74</v>
      </c>
      <c r="W43" t="n">
        <v>2.63</v>
      </c>
      <c r="X43" t="n">
        <v>0.46</v>
      </c>
      <c r="Y43" t="n">
        <v>1</v>
      </c>
      <c r="Z43" t="n">
        <v>10</v>
      </c>
      <c r="AA43" t="n">
        <v>184.5965368668168</v>
      </c>
      <c r="AB43" t="n">
        <v>252.5731255655076</v>
      </c>
      <c r="AC43" t="n">
        <v>228.4679009502171</v>
      </c>
      <c r="AD43" t="n">
        <v>184596.5368668168</v>
      </c>
      <c r="AE43" t="n">
        <v>252573.1255655076</v>
      </c>
      <c r="AF43" t="n">
        <v>3.782005195411981e-06</v>
      </c>
      <c r="AG43" t="n">
        <v>8</v>
      </c>
      <c r="AH43" t="n">
        <v>228467.9009502172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5.2071</v>
      </c>
      <c r="E44" t="n">
        <v>19.2</v>
      </c>
      <c r="F44" t="n">
        <v>15.77</v>
      </c>
      <c r="G44" t="n">
        <v>59.12</v>
      </c>
      <c r="H44" t="n">
        <v>0.8100000000000001</v>
      </c>
      <c r="I44" t="n">
        <v>16</v>
      </c>
      <c r="J44" t="n">
        <v>251.1</v>
      </c>
      <c r="K44" t="n">
        <v>57.72</v>
      </c>
      <c r="L44" t="n">
        <v>11.5</v>
      </c>
      <c r="M44" t="n">
        <v>14</v>
      </c>
      <c r="N44" t="n">
        <v>61.87</v>
      </c>
      <c r="O44" t="n">
        <v>31202.63</v>
      </c>
      <c r="P44" t="n">
        <v>236.79</v>
      </c>
      <c r="Q44" t="n">
        <v>467.08</v>
      </c>
      <c r="R44" t="n">
        <v>64.18000000000001</v>
      </c>
      <c r="S44" t="n">
        <v>39.61</v>
      </c>
      <c r="T44" t="n">
        <v>7300.52</v>
      </c>
      <c r="U44" t="n">
        <v>0.62</v>
      </c>
      <c r="V44" t="n">
        <v>0.74</v>
      </c>
      <c r="W44" t="n">
        <v>2.63</v>
      </c>
      <c r="X44" t="n">
        <v>0.43</v>
      </c>
      <c r="Y44" t="n">
        <v>1</v>
      </c>
      <c r="Z44" t="n">
        <v>10</v>
      </c>
      <c r="AA44" t="n">
        <v>183.891774107352</v>
      </c>
      <c r="AB44" t="n">
        <v>251.6088380660697</v>
      </c>
      <c r="AC44" t="n">
        <v>227.5956436963393</v>
      </c>
      <c r="AD44" t="n">
        <v>183891.774107352</v>
      </c>
      <c r="AE44" t="n">
        <v>251608.8380660697</v>
      </c>
      <c r="AF44" t="n">
        <v>3.795855757026604e-06</v>
      </c>
      <c r="AG44" t="n">
        <v>8</v>
      </c>
      <c r="AH44" t="n">
        <v>227595.6436963393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5.204</v>
      </c>
      <c r="E45" t="n">
        <v>19.22</v>
      </c>
      <c r="F45" t="n">
        <v>15.78</v>
      </c>
      <c r="G45" t="n">
        <v>59.17</v>
      </c>
      <c r="H45" t="n">
        <v>0.83</v>
      </c>
      <c r="I45" t="n">
        <v>16</v>
      </c>
      <c r="J45" t="n">
        <v>251.55</v>
      </c>
      <c r="K45" t="n">
        <v>57.72</v>
      </c>
      <c r="L45" t="n">
        <v>11.75</v>
      </c>
      <c r="M45" t="n">
        <v>14</v>
      </c>
      <c r="N45" t="n">
        <v>62.07</v>
      </c>
      <c r="O45" t="n">
        <v>31258.21</v>
      </c>
      <c r="P45" t="n">
        <v>237</v>
      </c>
      <c r="Q45" t="n">
        <v>467.07</v>
      </c>
      <c r="R45" t="n">
        <v>64.45</v>
      </c>
      <c r="S45" t="n">
        <v>39.61</v>
      </c>
      <c r="T45" t="n">
        <v>7438.33</v>
      </c>
      <c r="U45" t="n">
        <v>0.61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184.0674130716174</v>
      </c>
      <c r="AB45" t="n">
        <v>251.8491550456217</v>
      </c>
      <c r="AC45" t="n">
        <v>227.8130251606499</v>
      </c>
      <c r="AD45" t="n">
        <v>184067.4130716173</v>
      </c>
      <c r="AE45" t="n">
        <v>251849.1550456217</v>
      </c>
      <c r="AF45" t="n">
        <v>3.793595928552639e-06</v>
      </c>
      <c r="AG45" t="n">
        <v>8</v>
      </c>
      <c r="AH45" t="n">
        <v>227813.0251606499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5.2049</v>
      </c>
      <c r="E46" t="n">
        <v>19.21</v>
      </c>
      <c r="F46" t="n">
        <v>15.78</v>
      </c>
      <c r="G46" t="n">
        <v>59.16</v>
      </c>
      <c r="H46" t="n">
        <v>0.85</v>
      </c>
      <c r="I46" t="n">
        <v>16</v>
      </c>
      <c r="J46" t="n">
        <v>252</v>
      </c>
      <c r="K46" t="n">
        <v>57.72</v>
      </c>
      <c r="L46" t="n">
        <v>12</v>
      </c>
      <c r="M46" t="n">
        <v>14</v>
      </c>
      <c r="N46" t="n">
        <v>62.27</v>
      </c>
      <c r="O46" t="n">
        <v>31313.87</v>
      </c>
      <c r="P46" t="n">
        <v>236.48</v>
      </c>
      <c r="Q46" t="n">
        <v>467.07</v>
      </c>
      <c r="R46" t="n">
        <v>64.31999999999999</v>
      </c>
      <c r="S46" t="n">
        <v>39.61</v>
      </c>
      <c r="T46" t="n">
        <v>7372.19</v>
      </c>
      <c r="U46" t="n">
        <v>0.62</v>
      </c>
      <c r="V46" t="n">
        <v>0.74</v>
      </c>
      <c r="W46" t="n">
        <v>2.64</v>
      </c>
      <c r="X46" t="n">
        <v>0.44</v>
      </c>
      <c r="Y46" t="n">
        <v>1</v>
      </c>
      <c r="Z46" t="n">
        <v>10</v>
      </c>
      <c r="AA46" t="n">
        <v>183.8049676398799</v>
      </c>
      <c r="AB46" t="n">
        <v>251.4900656276434</v>
      </c>
      <c r="AC46" t="n">
        <v>227.4882067327382</v>
      </c>
      <c r="AD46" t="n">
        <v>183804.9676398799</v>
      </c>
      <c r="AE46" t="n">
        <v>251490.0656276435</v>
      </c>
      <c r="AF46" t="n">
        <v>3.794252007787016e-06</v>
      </c>
      <c r="AG46" t="n">
        <v>8</v>
      </c>
      <c r="AH46" t="n">
        <v>227488.2067327382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5.2302</v>
      </c>
      <c r="E47" t="n">
        <v>19.12</v>
      </c>
      <c r="F47" t="n">
        <v>15.73</v>
      </c>
      <c r="G47" t="n">
        <v>62.91</v>
      </c>
      <c r="H47" t="n">
        <v>0.86</v>
      </c>
      <c r="I47" t="n">
        <v>15</v>
      </c>
      <c r="J47" t="n">
        <v>252.45</v>
      </c>
      <c r="K47" t="n">
        <v>57.72</v>
      </c>
      <c r="L47" t="n">
        <v>12.25</v>
      </c>
      <c r="M47" t="n">
        <v>13</v>
      </c>
      <c r="N47" t="n">
        <v>62.48</v>
      </c>
      <c r="O47" t="n">
        <v>31369.6</v>
      </c>
      <c r="P47" t="n">
        <v>235.28</v>
      </c>
      <c r="Q47" t="n">
        <v>467.09</v>
      </c>
      <c r="R47" t="n">
        <v>62.82</v>
      </c>
      <c r="S47" t="n">
        <v>39.61</v>
      </c>
      <c r="T47" t="n">
        <v>6626.6</v>
      </c>
      <c r="U47" t="n">
        <v>0.63</v>
      </c>
      <c r="V47" t="n">
        <v>0.74</v>
      </c>
      <c r="W47" t="n">
        <v>2.63</v>
      </c>
      <c r="X47" t="n">
        <v>0.39</v>
      </c>
      <c r="Y47" t="n">
        <v>1</v>
      </c>
      <c r="Z47" t="n">
        <v>10</v>
      </c>
      <c r="AA47" t="n">
        <v>182.6370719148121</v>
      </c>
      <c r="AB47" t="n">
        <v>249.8920991726834</v>
      </c>
      <c r="AC47" t="n">
        <v>226.0427479534791</v>
      </c>
      <c r="AD47" t="n">
        <v>182637.0719148121</v>
      </c>
      <c r="AE47" t="n">
        <v>249892.0991726834</v>
      </c>
      <c r="AF47" t="n">
        <v>3.812695124042278e-06</v>
      </c>
      <c r="AG47" t="n">
        <v>8</v>
      </c>
      <c r="AH47" t="n">
        <v>226042.7479534791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5.231</v>
      </c>
      <c r="E48" t="n">
        <v>19.12</v>
      </c>
      <c r="F48" t="n">
        <v>15.72</v>
      </c>
      <c r="G48" t="n">
        <v>62.9</v>
      </c>
      <c r="H48" t="n">
        <v>0.88</v>
      </c>
      <c r="I48" t="n">
        <v>15</v>
      </c>
      <c r="J48" t="n">
        <v>252.9</v>
      </c>
      <c r="K48" t="n">
        <v>57.72</v>
      </c>
      <c r="L48" t="n">
        <v>12.5</v>
      </c>
      <c r="M48" t="n">
        <v>13</v>
      </c>
      <c r="N48" t="n">
        <v>62.68</v>
      </c>
      <c r="O48" t="n">
        <v>31425.4</v>
      </c>
      <c r="P48" t="n">
        <v>235.18</v>
      </c>
      <c r="Q48" t="n">
        <v>467.11</v>
      </c>
      <c r="R48" t="n">
        <v>62.53</v>
      </c>
      <c r="S48" t="n">
        <v>39.61</v>
      </c>
      <c r="T48" t="n">
        <v>6481.52</v>
      </c>
      <c r="U48" t="n">
        <v>0.63</v>
      </c>
      <c r="V48" t="n">
        <v>0.74</v>
      </c>
      <c r="W48" t="n">
        <v>2.64</v>
      </c>
      <c r="X48" t="n">
        <v>0.39</v>
      </c>
      <c r="Y48" t="n">
        <v>1</v>
      </c>
      <c r="Z48" t="n">
        <v>10</v>
      </c>
      <c r="AA48" t="n">
        <v>182.5662261345408</v>
      </c>
      <c r="AB48" t="n">
        <v>249.795164850621</v>
      </c>
      <c r="AC48" t="n">
        <v>225.9550649070661</v>
      </c>
      <c r="AD48" t="n">
        <v>182566.2261345408</v>
      </c>
      <c r="AE48" t="n">
        <v>249795.164850621</v>
      </c>
      <c r="AF48" t="n">
        <v>3.813278305583946e-06</v>
      </c>
      <c r="AG48" t="n">
        <v>8</v>
      </c>
      <c r="AH48" t="n">
        <v>225955.0649070661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5.2309</v>
      </c>
      <c r="E49" t="n">
        <v>19.12</v>
      </c>
      <c r="F49" t="n">
        <v>15.72</v>
      </c>
      <c r="G49" t="n">
        <v>62.9</v>
      </c>
      <c r="H49" t="n">
        <v>0.9</v>
      </c>
      <c r="I49" t="n">
        <v>15</v>
      </c>
      <c r="J49" t="n">
        <v>253.35</v>
      </c>
      <c r="K49" t="n">
        <v>57.72</v>
      </c>
      <c r="L49" t="n">
        <v>12.75</v>
      </c>
      <c r="M49" t="n">
        <v>13</v>
      </c>
      <c r="N49" t="n">
        <v>62.88</v>
      </c>
      <c r="O49" t="n">
        <v>31481.28</v>
      </c>
      <c r="P49" t="n">
        <v>234.98</v>
      </c>
      <c r="Q49" t="n">
        <v>467.11</v>
      </c>
      <c r="R49" t="n">
        <v>62.66</v>
      </c>
      <c r="S49" t="n">
        <v>39.61</v>
      </c>
      <c r="T49" t="n">
        <v>6543.58</v>
      </c>
      <c r="U49" t="n">
        <v>0.63</v>
      </c>
      <c r="V49" t="n">
        <v>0.74</v>
      </c>
      <c r="W49" t="n">
        <v>2.63</v>
      </c>
      <c r="X49" t="n">
        <v>0.39</v>
      </c>
      <c r="Y49" t="n">
        <v>1</v>
      </c>
      <c r="Z49" t="n">
        <v>10</v>
      </c>
      <c r="AA49" t="n">
        <v>182.4760225624937</v>
      </c>
      <c r="AB49" t="n">
        <v>249.6717443438455</v>
      </c>
      <c r="AC49" t="n">
        <v>225.8434234802355</v>
      </c>
      <c r="AD49" t="n">
        <v>182476.0225624937</v>
      </c>
      <c r="AE49" t="n">
        <v>249671.7443438455</v>
      </c>
      <c r="AF49" t="n">
        <v>3.813205407891237e-06</v>
      </c>
      <c r="AG49" t="n">
        <v>8</v>
      </c>
      <c r="AH49" t="n">
        <v>225843.4234802354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5.2467</v>
      </c>
      <c r="E50" t="n">
        <v>19.06</v>
      </c>
      <c r="F50" t="n">
        <v>15.71</v>
      </c>
      <c r="G50" t="n">
        <v>67.34</v>
      </c>
      <c r="H50" t="n">
        <v>0.91</v>
      </c>
      <c r="I50" t="n">
        <v>14</v>
      </c>
      <c r="J50" t="n">
        <v>253.81</v>
      </c>
      <c r="K50" t="n">
        <v>57.72</v>
      </c>
      <c r="L50" t="n">
        <v>13</v>
      </c>
      <c r="M50" t="n">
        <v>12</v>
      </c>
      <c r="N50" t="n">
        <v>63.08</v>
      </c>
      <c r="O50" t="n">
        <v>31537.23</v>
      </c>
      <c r="P50" t="n">
        <v>234.82</v>
      </c>
      <c r="Q50" t="n">
        <v>467.07</v>
      </c>
      <c r="R50" t="n">
        <v>62.41</v>
      </c>
      <c r="S50" t="n">
        <v>39.61</v>
      </c>
      <c r="T50" t="n">
        <v>6428.11</v>
      </c>
      <c r="U50" t="n">
        <v>0.63</v>
      </c>
      <c r="V50" t="n">
        <v>0.74</v>
      </c>
      <c r="W50" t="n">
        <v>2.63</v>
      </c>
      <c r="X50" t="n">
        <v>0.38</v>
      </c>
      <c r="Y50" t="n">
        <v>1</v>
      </c>
      <c r="Z50" t="n">
        <v>10</v>
      </c>
      <c r="AA50" t="n">
        <v>182.038261858637</v>
      </c>
      <c r="AB50" t="n">
        <v>249.0727808361899</v>
      </c>
      <c r="AC50" t="n">
        <v>225.3016242090997</v>
      </c>
      <c r="AD50" t="n">
        <v>182038.261858637</v>
      </c>
      <c r="AE50" t="n">
        <v>249072.7808361899</v>
      </c>
      <c r="AF50" t="n">
        <v>3.824723243339187e-06</v>
      </c>
      <c r="AG50" t="n">
        <v>8</v>
      </c>
      <c r="AH50" t="n">
        <v>225301.6242090997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5.2481</v>
      </c>
      <c r="E51" t="n">
        <v>19.05</v>
      </c>
      <c r="F51" t="n">
        <v>15.71</v>
      </c>
      <c r="G51" t="n">
        <v>67.31999999999999</v>
      </c>
      <c r="H51" t="n">
        <v>0.93</v>
      </c>
      <c r="I51" t="n">
        <v>14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234.45</v>
      </c>
      <c r="Q51" t="n">
        <v>467.11</v>
      </c>
      <c r="R51" t="n">
        <v>61.95</v>
      </c>
      <c r="S51" t="n">
        <v>39.61</v>
      </c>
      <c r="T51" t="n">
        <v>6195.17</v>
      </c>
      <c r="U51" t="n">
        <v>0.64</v>
      </c>
      <c r="V51" t="n">
        <v>0.74</v>
      </c>
      <c r="W51" t="n">
        <v>2.64</v>
      </c>
      <c r="X51" t="n">
        <v>0.37</v>
      </c>
      <c r="Y51" t="n">
        <v>1</v>
      </c>
      <c r="Z51" t="n">
        <v>10</v>
      </c>
      <c r="AA51" t="n">
        <v>181.8361823063231</v>
      </c>
      <c r="AB51" t="n">
        <v>248.7962866775934</v>
      </c>
      <c r="AC51" t="n">
        <v>225.0515182649377</v>
      </c>
      <c r="AD51" t="n">
        <v>181836.1823063231</v>
      </c>
      <c r="AE51" t="n">
        <v>248796.2866775934</v>
      </c>
      <c r="AF51" t="n">
        <v>3.825743811037107e-06</v>
      </c>
      <c r="AG51" t="n">
        <v>8</v>
      </c>
      <c r="AH51" t="n">
        <v>225051.5182649377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5.2524</v>
      </c>
      <c r="E52" t="n">
        <v>19.04</v>
      </c>
      <c r="F52" t="n">
        <v>15.69</v>
      </c>
      <c r="G52" t="n">
        <v>67.25</v>
      </c>
      <c r="H52" t="n">
        <v>0.9399999999999999</v>
      </c>
      <c r="I52" t="n">
        <v>14</v>
      </c>
      <c r="J52" t="n">
        <v>254.72</v>
      </c>
      <c r="K52" t="n">
        <v>57.72</v>
      </c>
      <c r="L52" t="n">
        <v>13.5</v>
      </c>
      <c r="M52" t="n">
        <v>12</v>
      </c>
      <c r="N52" t="n">
        <v>63.49</v>
      </c>
      <c r="O52" t="n">
        <v>31649.36</v>
      </c>
      <c r="P52" t="n">
        <v>233.6</v>
      </c>
      <c r="Q52" t="n">
        <v>467.07</v>
      </c>
      <c r="R52" t="n">
        <v>61.74</v>
      </c>
      <c r="S52" t="n">
        <v>39.61</v>
      </c>
      <c r="T52" t="n">
        <v>6091.23</v>
      </c>
      <c r="U52" t="n">
        <v>0.64</v>
      </c>
      <c r="V52" t="n">
        <v>0.74</v>
      </c>
      <c r="W52" t="n">
        <v>2.63</v>
      </c>
      <c r="X52" t="n">
        <v>0.36</v>
      </c>
      <c r="Y52" t="n">
        <v>1</v>
      </c>
      <c r="Z52" t="n">
        <v>10</v>
      </c>
      <c r="AA52" t="n">
        <v>181.3352837493958</v>
      </c>
      <c r="AB52" t="n">
        <v>248.110935173921</v>
      </c>
      <c r="AC52" t="n">
        <v>224.4315757468786</v>
      </c>
      <c r="AD52" t="n">
        <v>181335.2837493957</v>
      </c>
      <c r="AE52" t="n">
        <v>248110.935173921</v>
      </c>
      <c r="AF52" t="n">
        <v>3.828878411823574e-06</v>
      </c>
      <c r="AG52" t="n">
        <v>8</v>
      </c>
      <c r="AH52" t="n">
        <v>224431.5757468786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5.2498</v>
      </c>
      <c r="E53" t="n">
        <v>19.05</v>
      </c>
      <c r="F53" t="n">
        <v>15.7</v>
      </c>
      <c r="G53" t="n">
        <v>67.29000000000001</v>
      </c>
      <c r="H53" t="n">
        <v>0.96</v>
      </c>
      <c r="I53" t="n">
        <v>14</v>
      </c>
      <c r="J53" t="n">
        <v>255.17</v>
      </c>
      <c r="K53" t="n">
        <v>57.72</v>
      </c>
      <c r="L53" t="n">
        <v>13.75</v>
      </c>
      <c r="M53" t="n">
        <v>12</v>
      </c>
      <c r="N53" t="n">
        <v>63.7</v>
      </c>
      <c r="O53" t="n">
        <v>31705.54</v>
      </c>
      <c r="P53" t="n">
        <v>233.19</v>
      </c>
      <c r="Q53" t="n">
        <v>467.13</v>
      </c>
      <c r="R53" t="n">
        <v>62</v>
      </c>
      <c r="S53" t="n">
        <v>39.61</v>
      </c>
      <c r="T53" t="n">
        <v>6223.33</v>
      </c>
      <c r="U53" t="n">
        <v>0.64</v>
      </c>
      <c r="V53" t="n">
        <v>0.74</v>
      </c>
      <c r="W53" t="n">
        <v>2.63</v>
      </c>
      <c r="X53" t="n">
        <v>0.37</v>
      </c>
      <c r="Y53" t="n">
        <v>1</v>
      </c>
      <c r="Z53" t="n">
        <v>10</v>
      </c>
      <c r="AA53" t="n">
        <v>181.211038002513</v>
      </c>
      <c r="AB53" t="n">
        <v>247.9409366617008</v>
      </c>
      <c r="AC53" t="n">
        <v>224.2778016540702</v>
      </c>
      <c r="AD53" t="n">
        <v>181211.0380025131</v>
      </c>
      <c r="AE53" t="n">
        <v>247940.9366617007</v>
      </c>
      <c r="AF53" t="n">
        <v>3.826983071813152e-06</v>
      </c>
      <c r="AG53" t="n">
        <v>8</v>
      </c>
      <c r="AH53" t="n">
        <v>224277.8016540702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5.2673</v>
      </c>
      <c r="E54" t="n">
        <v>18.98</v>
      </c>
      <c r="F54" t="n">
        <v>15.68</v>
      </c>
      <c r="G54" t="n">
        <v>72.39</v>
      </c>
      <c r="H54" t="n">
        <v>0.97</v>
      </c>
      <c r="I54" t="n">
        <v>13</v>
      </c>
      <c r="J54" t="n">
        <v>255.63</v>
      </c>
      <c r="K54" t="n">
        <v>57.72</v>
      </c>
      <c r="L54" t="n">
        <v>14</v>
      </c>
      <c r="M54" t="n">
        <v>11</v>
      </c>
      <c r="N54" t="n">
        <v>63.91</v>
      </c>
      <c r="O54" t="n">
        <v>31761.8</v>
      </c>
      <c r="P54" t="n">
        <v>233.05</v>
      </c>
      <c r="Q54" t="n">
        <v>467.07</v>
      </c>
      <c r="R54" t="n">
        <v>61.33</v>
      </c>
      <c r="S54" t="n">
        <v>39.61</v>
      </c>
      <c r="T54" t="n">
        <v>5891.15</v>
      </c>
      <c r="U54" t="n">
        <v>0.65</v>
      </c>
      <c r="V54" t="n">
        <v>0.74</v>
      </c>
      <c r="W54" t="n">
        <v>2.63</v>
      </c>
      <c r="X54" t="n">
        <v>0.35</v>
      </c>
      <c r="Y54" t="n">
        <v>1</v>
      </c>
      <c r="Z54" t="n">
        <v>10</v>
      </c>
      <c r="AA54" t="n">
        <v>180.7436709668086</v>
      </c>
      <c r="AB54" t="n">
        <v>247.3014644646719</v>
      </c>
      <c r="AC54" t="n">
        <v>223.6993597860207</v>
      </c>
      <c r="AD54" t="n">
        <v>180743.6709668086</v>
      </c>
      <c r="AE54" t="n">
        <v>247301.4644646719</v>
      </c>
      <c r="AF54" t="n">
        <v>3.839740168037147e-06</v>
      </c>
      <c r="AG54" t="n">
        <v>8</v>
      </c>
      <c r="AH54" t="n">
        <v>223699.3597860207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5.2659</v>
      </c>
      <c r="E55" t="n">
        <v>18.99</v>
      </c>
      <c r="F55" t="n">
        <v>15.69</v>
      </c>
      <c r="G55" t="n">
        <v>72.41</v>
      </c>
      <c r="H55" t="n">
        <v>0.99</v>
      </c>
      <c r="I55" t="n">
        <v>13</v>
      </c>
      <c r="J55" t="n">
        <v>256.09</v>
      </c>
      <c r="K55" t="n">
        <v>57.72</v>
      </c>
      <c r="L55" t="n">
        <v>14.25</v>
      </c>
      <c r="M55" t="n">
        <v>11</v>
      </c>
      <c r="N55" t="n">
        <v>64.11</v>
      </c>
      <c r="O55" t="n">
        <v>31818.13</v>
      </c>
      <c r="P55" t="n">
        <v>233.74</v>
      </c>
      <c r="Q55" t="n">
        <v>467.07</v>
      </c>
      <c r="R55" t="n">
        <v>61.63</v>
      </c>
      <c r="S55" t="n">
        <v>39.61</v>
      </c>
      <c r="T55" t="n">
        <v>6040.76</v>
      </c>
      <c r="U55" t="n">
        <v>0.64</v>
      </c>
      <c r="V55" t="n">
        <v>0.74</v>
      </c>
      <c r="W55" t="n">
        <v>2.63</v>
      </c>
      <c r="X55" t="n">
        <v>0.36</v>
      </c>
      <c r="Y55" t="n">
        <v>1</v>
      </c>
      <c r="Z55" t="n">
        <v>10</v>
      </c>
      <c r="AA55" t="n">
        <v>181.0980816475394</v>
      </c>
      <c r="AB55" t="n">
        <v>247.7863847935432</v>
      </c>
      <c r="AC55" t="n">
        <v>224.1379999992946</v>
      </c>
      <c r="AD55" t="n">
        <v>181098.0816475394</v>
      </c>
      <c r="AE55" t="n">
        <v>247786.3847935432</v>
      </c>
      <c r="AF55" t="n">
        <v>3.838719600339228e-06</v>
      </c>
      <c r="AG55" t="n">
        <v>8</v>
      </c>
      <c r="AH55" t="n">
        <v>224137.9999992946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5.2682</v>
      </c>
      <c r="E56" t="n">
        <v>18.98</v>
      </c>
      <c r="F56" t="n">
        <v>15.68</v>
      </c>
      <c r="G56" t="n">
        <v>72.37</v>
      </c>
      <c r="H56" t="n">
        <v>1.01</v>
      </c>
      <c r="I56" t="n">
        <v>13</v>
      </c>
      <c r="J56" t="n">
        <v>256.54</v>
      </c>
      <c r="K56" t="n">
        <v>57.72</v>
      </c>
      <c r="L56" t="n">
        <v>14.5</v>
      </c>
      <c r="M56" t="n">
        <v>11</v>
      </c>
      <c r="N56" t="n">
        <v>64.31999999999999</v>
      </c>
      <c r="O56" t="n">
        <v>31874.54</v>
      </c>
      <c r="P56" t="n">
        <v>233.36</v>
      </c>
      <c r="Q56" t="n">
        <v>467.07</v>
      </c>
      <c r="R56" t="n">
        <v>61.38</v>
      </c>
      <c r="S56" t="n">
        <v>39.61</v>
      </c>
      <c r="T56" t="n">
        <v>5915.41</v>
      </c>
      <c r="U56" t="n">
        <v>0.65</v>
      </c>
      <c r="V56" t="n">
        <v>0.74</v>
      </c>
      <c r="W56" t="n">
        <v>2.63</v>
      </c>
      <c r="X56" t="n">
        <v>0.35</v>
      </c>
      <c r="Y56" t="n">
        <v>1</v>
      </c>
      <c r="Z56" t="n">
        <v>10</v>
      </c>
      <c r="AA56" t="n">
        <v>180.8660025391462</v>
      </c>
      <c r="AB56" t="n">
        <v>247.4688439188322</v>
      </c>
      <c r="AC56" t="n">
        <v>223.8507647799946</v>
      </c>
      <c r="AD56" t="n">
        <v>180866.0025391462</v>
      </c>
      <c r="AE56" t="n">
        <v>247468.8439188322</v>
      </c>
      <c r="AF56" t="n">
        <v>3.840396247271524e-06</v>
      </c>
      <c r="AG56" t="n">
        <v>8</v>
      </c>
      <c r="AH56" t="n">
        <v>223850.7647799946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5.2672</v>
      </c>
      <c r="E57" t="n">
        <v>18.99</v>
      </c>
      <c r="F57" t="n">
        <v>15.68</v>
      </c>
      <c r="G57" t="n">
        <v>72.39</v>
      </c>
      <c r="H57" t="n">
        <v>1.02</v>
      </c>
      <c r="I57" t="n">
        <v>13</v>
      </c>
      <c r="J57" t="n">
        <v>257</v>
      </c>
      <c r="K57" t="n">
        <v>57.72</v>
      </c>
      <c r="L57" t="n">
        <v>14.75</v>
      </c>
      <c r="M57" t="n">
        <v>11</v>
      </c>
      <c r="N57" t="n">
        <v>64.53</v>
      </c>
      <c r="O57" t="n">
        <v>31931.15</v>
      </c>
      <c r="P57" t="n">
        <v>232.94</v>
      </c>
      <c r="Q57" t="n">
        <v>467.11</v>
      </c>
      <c r="R57" t="n">
        <v>61.26</v>
      </c>
      <c r="S57" t="n">
        <v>39.61</v>
      </c>
      <c r="T57" t="n">
        <v>5854.11</v>
      </c>
      <c r="U57" t="n">
        <v>0.65</v>
      </c>
      <c r="V57" t="n">
        <v>0.74</v>
      </c>
      <c r="W57" t="n">
        <v>2.63</v>
      </c>
      <c r="X57" t="n">
        <v>0.35</v>
      </c>
      <c r="Y57" t="n">
        <v>1</v>
      </c>
      <c r="Z57" t="n">
        <v>10</v>
      </c>
      <c r="AA57" t="n">
        <v>180.6953815952526</v>
      </c>
      <c r="AB57" t="n">
        <v>247.2353928161322</v>
      </c>
      <c r="AC57" t="n">
        <v>223.6395939228856</v>
      </c>
      <c r="AD57" t="n">
        <v>180695.3815952526</v>
      </c>
      <c r="AE57" t="n">
        <v>247235.3928161323</v>
      </c>
      <c r="AF57" t="n">
        <v>3.839667270344439e-06</v>
      </c>
      <c r="AG57" t="n">
        <v>8</v>
      </c>
      <c r="AH57" t="n">
        <v>223639.5939228856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5.2692</v>
      </c>
      <c r="E58" t="n">
        <v>18.98</v>
      </c>
      <c r="F58" t="n">
        <v>15.68</v>
      </c>
      <c r="G58" t="n">
        <v>72.36</v>
      </c>
      <c r="H58" t="n">
        <v>1.04</v>
      </c>
      <c r="I58" t="n">
        <v>13</v>
      </c>
      <c r="J58" t="n">
        <v>257.46</v>
      </c>
      <c r="K58" t="n">
        <v>57.72</v>
      </c>
      <c r="L58" t="n">
        <v>15</v>
      </c>
      <c r="M58" t="n">
        <v>11</v>
      </c>
      <c r="N58" t="n">
        <v>64.73999999999999</v>
      </c>
      <c r="O58" t="n">
        <v>31987.71</v>
      </c>
      <c r="P58" t="n">
        <v>231.96</v>
      </c>
      <c r="Q58" t="n">
        <v>467.1</v>
      </c>
      <c r="R58" t="n">
        <v>61.24</v>
      </c>
      <c r="S58" t="n">
        <v>39.61</v>
      </c>
      <c r="T58" t="n">
        <v>5844.96</v>
      </c>
      <c r="U58" t="n">
        <v>0.65</v>
      </c>
      <c r="V58" t="n">
        <v>0.74</v>
      </c>
      <c r="W58" t="n">
        <v>2.63</v>
      </c>
      <c r="X58" t="n">
        <v>0.34</v>
      </c>
      <c r="Y58" t="n">
        <v>1</v>
      </c>
      <c r="Z58" t="n">
        <v>10</v>
      </c>
      <c r="AA58" t="n">
        <v>180.201149206016</v>
      </c>
      <c r="AB58" t="n">
        <v>246.5591622571849</v>
      </c>
      <c r="AC58" t="n">
        <v>223.0279018593884</v>
      </c>
      <c r="AD58" t="n">
        <v>180201.149206016</v>
      </c>
      <c r="AE58" t="n">
        <v>246559.1622571849</v>
      </c>
      <c r="AF58" t="n">
        <v>3.841125224198609e-06</v>
      </c>
      <c r="AG58" t="n">
        <v>8</v>
      </c>
      <c r="AH58" t="n">
        <v>223027.9018593884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5.2912</v>
      </c>
      <c r="E59" t="n">
        <v>18.9</v>
      </c>
      <c r="F59" t="n">
        <v>15.64</v>
      </c>
      <c r="G59" t="n">
        <v>78.22</v>
      </c>
      <c r="H59" t="n">
        <v>1.05</v>
      </c>
      <c r="I59" t="n">
        <v>12</v>
      </c>
      <c r="J59" t="n">
        <v>257.92</v>
      </c>
      <c r="K59" t="n">
        <v>57.72</v>
      </c>
      <c r="L59" t="n">
        <v>15.25</v>
      </c>
      <c r="M59" t="n">
        <v>10</v>
      </c>
      <c r="N59" t="n">
        <v>64.95</v>
      </c>
      <c r="O59" t="n">
        <v>32044.35</v>
      </c>
      <c r="P59" t="n">
        <v>231.25</v>
      </c>
      <c r="Q59" t="n">
        <v>467.07</v>
      </c>
      <c r="R59" t="n">
        <v>60.15</v>
      </c>
      <c r="S59" t="n">
        <v>39.61</v>
      </c>
      <c r="T59" t="n">
        <v>5303.74</v>
      </c>
      <c r="U59" t="n">
        <v>0.66</v>
      </c>
      <c r="V59" t="n">
        <v>0.75</v>
      </c>
      <c r="W59" t="n">
        <v>2.63</v>
      </c>
      <c r="X59" t="n">
        <v>0.31</v>
      </c>
      <c r="Y59" t="n">
        <v>1</v>
      </c>
      <c r="Z59" t="n">
        <v>10</v>
      </c>
      <c r="AA59" t="n">
        <v>179.3669242067509</v>
      </c>
      <c r="AB59" t="n">
        <v>245.4177388097814</v>
      </c>
      <c r="AC59" t="n">
        <v>221.9954142638069</v>
      </c>
      <c r="AD59" t="n">
        <v>179366.9242067509</v>
      </c>
      <c r="AE59" t="n">
        <v>245417.7388097814</v>
      </c>
      <c r="AF59" t="n">
        <v>3.857162716594489e-06</v>
      </c>
      <c r="AG59" t="n">
        <v>8</v>
      </c>
      <c r="AH59" t="n">
        <v>221995.4142638069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5.2905</v>
      </c>
      <c r="E60" t="n">
        <v>18.9</v>
      </c>
      <c r="F60" t="n">
        <v>15.65</v>
      </c>
      <c r="G60" t="n">
        <v>78.23</v>
      </c>
      <c r="H60" t="n">
        <v>1.07</v>
      </c>
      <c r="I60" t="n">
        <v>12</v>
      </c>
      <c r="J60" t="n">
        <v>258.38</v>
      </c>
      <c r="K60" t="n">
        <v>57.72</v>
      </c>
      <c r="L60" t="n">
        <v>15.5</v>
      </c>
      <c r="M60" t="n">
        <v>10</v>
      </c>
      <c r="N60" t="n">
        <v>65.16</v>
      </c>
      <c r="O60" t="n">
        <v>32101.07</v>
      </c>
      <c r="P60" t="n">
        <v>231.5</v>
      </c>
      <c r="Q60" t="n">
        <v>467.07</v>
      </c>
      <c r="R60" t="n">
        <v>60.22</v>
      </c>
      <c r="S60" t="n">
        <v>39.61</v>
      </c>
      <c r="T60" t="n">
        <v>5340.89</v>
      </c>
      <c r="U60" t="n">
        <v>0.66</v>
      </c>
      <c r="V60" t="n">
        <v>0.75</v>
      </c>
      <c r="W60" t="n">
        <v>2.63</v>
      </c>
      <c r="X60" t="n">
        <v>0.31</v>
      </c>
      <c r="Y60" t="n">
        <v>1</v>
      </c>
      <c r="Z60" t="n">
        <v>10</v>
      </c>
      <c r="AA60" t="n">
        <v>179.5028681706575</v>
      </c>
      <c r="AB60" t="n">
        <v>245.6037433386228</v>
      </c>
      <c r="AC60" t="n">
        <v>222.1636667814747</v>
      </c>
      <c r="AD60" t="n">
        <v>179502.8681706575</v>
      </c>
      <c r="AE60" t="n">
        <v>245603.7433386228</v>
      </c>
      <c r="AF60" t="n">
        <v>3.85665243274553e-06</v>
      </c>
      <c r="AG60" t="n">
        <v>8</v>
      </c>
      <c r="AH60" t="n">
        <v>222163.6667814747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5.2923</v>
      </c>
      <c r="E61" t="n">
        <v>18.9</v>
      </c>
      <c r="F61" t="n">
        <v>15.64</v>
      </c>
      <c r="G61" t="n">
        <v>78.2</v>
      </c>
      <c r="H61" t="n">
        <v>1.08</v>
      </c>
      <c r="I61" t="n">
        <v>12</v>
      </c>
      <c r="J61" t="n">
        <v>258.84</v>
      </c>
      <c r="K61" t="n">
        <v>57.72</v>
      </c>
      <c r="L61" t="n">
        <v>15.75</v>
      </c>
      <c r="M61" t="n">
        <v>10</v>
      </c>
      <c r="N61" t="n">
        <v>65.37</v>
      </c>
      <c r="O61" t="n">
        <v>32157.87</v>
      </c>
      <c r="P61" t="n">
        <v>231.15</v>
      </c>
      <c r="Q61" t="n">
        <v>467.07</v>
      </c>
      <c r="R61" t="n">
        <v>59.89</v>
      </c>
      <c r="S61" t="n">
        <v>39.61</v>
      </c>
      <c r="T61" t="n">
        <v>5176.25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179.2971875644208</v>
      </c>
      <c r="AB61" t="n">
        <v>245.3223220591818</v>
      </c>
      <c r="AC61" t="n">
        <v>221.9091039539662</v>
      </c>
      <c r="AD61" t="n">
        <v>179297.1875644208</v>
      </c>
      <c r="AE61" t="n">
        <v>245322.3220591818</v>
      </c>
      <c r="AF61" t="n">
        <v>3.857964591214283e-06</v>
      </c>
      <c r="AG61" t="n">
        <v>8</v>
      </c>
      <c r="AH61" t="n">
        <v>221909.1039539662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5.2892</v>
      </c>
      <c r="E62" t="n">
        <v>18.91</v>
      </c>
      <c r="F62" t="n">
        <v>15.65</v>
      </c>
      <c r="G62" t="n">
        <v>78.25</v>
      </c>
      <c r="H62" t="n">
        <v>1.1</v>
      </c>
      <c r="I62" t="n">
        <v>12</v>
      </c>
      <c r="J62" t="n">
        <v>259.3</v>
      </c>
      <c r="K62" t="n">
        <v>57.72</v>
      </c>
      <c r="L62" t="n">
        <v>16</v>
      </c>
      <c r="M62" t="n">
        <v>10</v>
      </c>
      <c r="N62" t="n">
        <v>65.58</v>
      </c>
      <c r="O62" t="n">
        <v>32214.75</v>
      </c>
      <c r="P62" t="n">
        <v>230.96</v>
      </c>
      <c r="Q62" t="n">
        <v>467.07</v>
      </c>
      <c r="R62" t="n">
        <v>60.39</v>
      </c>
      <c r="S62" t="n">
        <v>39.61</v>
      </c>
      <c r="T62" t="n">
        <v>5423.8</v>
      </c>
      <c r="U62" t="n">
        <v>0.66</v>
      </c>
      <c r="V62" t="n">
        <v>0.75</v>
      </c>
      <c r="W62" t="n">
        <v>2.63</v>
      </c>
      <c r="X62" t="n">
        <v>0.32</v>
      </c>
      <c r="Y62" t="n">
        <v>1</v>
      </c>
      <c r="Z62" t="n">
        <v>10</v>
      </c>
      <c r="AA62" t="n">
        <v>179.2843921796671</v>
      </c>
      <c r="AB62" t="n">
        <v>245.3048148492694</v>
      </c>
      <c r="AC62" t="n">
        <v>221.8932676075963</v>
      </c>
      <c r="AD62" t="n">
        <v>179284.3921796671</v>
      </c>
      <c r="AE62" t="n">
        <v>245304.8148492694</v>
      </c>
      <c r="AF62" t="n">
        <v>3.855704762740319e-06</v>
      </c>
      <c r="AG62" t="n">
        <v>8</v>
      </c>
      <c r="AH62" t="n">
        <v>221893.2676075963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5.2936</v>
      </c>
      <c r="E63" t="n">
        <v>18.89</v>
      </c>
      <c r="F63" t="n">
        <v>15.64</v>
      </c>
      <c r="G63" t="n">
        <v>78.18000000000001</v>
      </c>
      <c r="H63" t="n">
        <v>1.11</v>
      </c>
      <c r="I63" t="n">
        <v>12</v>
      </c>
      <c r="J63" t="n">
        <v>259.76</v>
      </c>
      <c r="K63" t="n">
        <v>57.72</v>
      </c>
      <c r="L63" t="n">
        <v>16.25</v>
      </c>
      <c r="M63" t="n">
        <v>10</v>
      </c>
      <c r="N63" t="n">
        <v>65.79000000000001</v>
      </c>
      <c r="O63" t="n">
        <v>32271.71</v>
      </c>
      <c r="P63" t="n">
        <v>230.24</v>
      </c>
      <c r="Q63" t="n">
        <v>467.07</v>
      </c>
      <c r="R63" t="n">
        <v>59.87</v>
      </c>
      <c r="S63" t="n">
        <v>39.61</v>
      </c>
      <c r="T63" t="n">
        <v>5164.37</v>
      </c>
      <c r="U63" t="n">
        <v>0.66</v>
      </c>
      <c r="V63" t="n">
        <v>0.75</v>
      </c>
      <c r="W63" t="n">
        <v>2.63</v>
      </c>
      <c r="X63" t="n">
        <v>0.3</v>
      </c>
      <c r="Y63" t="n">
        <v>1</v>
      </c>
      <c r="Z63" t="n">
        <v>10</v>
      </c>
      <c r="AA63" t="n">
        <v>178.8530268101064</v>
      </c>
      <c r="AB63" t="n">
        <v>244.7146017201397</v>
      </c>
      <c r="AC63" t="n">
        <v>221.3593835911412</v>
      </c>
      <c r="AD63" t="n">
        <v>178853.0268101064</v>
      </c>
      <c r="AE63" t="n">
        <v>244714.6017201397</v>
      </c>
      <c r="AF63" t="n">
        <v>3.858912261219494e-06</v>
      </c>
      <c r="AG63" t="n">
        <v>8</v>
      </c>
      <c r="AH63" t="n">
        <v>221359.3835911412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5.3111</v>
      </c>
      <c r="E64" t="n">
        <v>18.83</v>
      </c>
      <c r="F64" t="n">
        <v>15.62</v>
      </c>
      <c r="G64" t="n">
        <v>85.19</v>
      </c>
      <c r="H64" t="n">
        <v>1.13</v>
      </c>
      <c r="I64" t="n">
        <v>11</v>
      </c>
      <c r="J64" t="n">
        <v>260.23</v>
      </c>
      <c r="K64" t="n">
        <v>57.72</v>
      </c>
      <c r="L64" t="n">
        <v>16.5</v>
      </c>
      <c r="M64" t="n">
        <v>9</v>
      </c>
      <c r="N64" t="n">
        <v>66</v>
      </c>
      <c r="O64" t="n">
        <v>32328.74</v>
      </c>
      <c r="P64" t="n">
        <v>229.66</v>
      </c>
      <c r="Q64" t="n">
        <v>467.07</v>
      </c>
      <c r="R64" t="n">
        <v>59.31</v>
      </c>
      <c r="S64" t="n">
        <v>39.61</v>
      </c>
      <c r="T64" t="n">
        <v>4891.33</v>
      </c>
      <c r="U64" t="n">
        <v>0.67</v>
      </c>
      <c r="V64" t="n">
        <v>0.75</v>
      </c>
      <c r="W64" t="n">
        <v>2.62</v>
      </c>
      <c r="X64" t="n">
        <v>0.29</v>
      </c>
      <c r="Y64" t="n">
        <v>1</v>
      </c>
      <c r="Z64" t="n">
        <v>10</v>
      </c>
      <c r="AA64" t="n">
        <v>178.1969099186582</v>
      </c>
      <c r="AB64" t="n">
        <v>243.8168736434263</v>
      </c>
      <c r="AC64" t="n">
        <v>220.5473334220998</v>
      </c>
      <c r="AD64" t="n">
        <v>178196.9099186581</v>
      </c>
      <c r="AE64" t="n">
        <v>243816.8736434263</v>
      </c>
      <c r="AF64" t="n">
        <v>3.87166935744349e-06</v>
      </c>
      <c r="AG64" t="n">
        <v>8</v>
      </c>
      <c r="AH64" t="n">
        <v>220547.3334220998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5.3138</v>
      </c>
      <c r="E65" t="n">
        <v>18.82</v>
      </c>
      <c r="F65" t="n">
        <v>15.61</v>
      </c>
      <c r="G65" t="n">
        <v>85.14</v>
      </c>
      <c r="H65" t="n">
        <v>1.14</v>
      </c>
      <c r="I65" t="n">
        <v>11</v>
      </c>
      <c r="J65" t="n">
        <v>260.69</v>
      </c>
      <c r="K65" t="n">
        <v>57.72</v>
      </c>
      <c r="L65" t="n">
        <v>16.75</v>
      </c>
      <c r="M65" t="n">
        <v>9</v>
      </c>
      <c r="N65" t="n">
        <v>66.20999999999999</v>
      </c>
      <c r="O65" t="n">
        <v>32385.86</v>
      </c>
      <c r="P65" t="n">
        <v>229.58</v>
      </c>
      <c r="Q65" t="n">
        <v>467.09</v>
      </c>
      <c r="R65" t="n">
        <v>58.96</v>
      </c>
      <c r="S65" t="n">
        <v>39.61</v>
      </c>
      <c r="T65" t="n">
        <v>4715.47</v>
      </c>
      <c r="U65" t="n">
        <v>0.67</v>
      </c>
      <c r="V65" t="n">
        <v>0.75</v>
      </c>
      <c r="W65" t="n">
        <v>2.62</v>
      </c>
      <c r="X65" t="n">
        <v>0.28</v>
      </c>
      <c r="Y65" t="n">
        <v>1</v>
      </c>
      <c r="Z65" t="n">
        <v>10</v>
      </c>
      <c r="AA65" t="n">
        <v>178.0960104863723</v>
      </c>
      <c r="AB65" t="n">
        <v>243.6788185888042</v>
      </c>
      <c r="AC65" t="n">
        <v>220.4224541481292</v>
      </c>
      <c r="AD65" t="n">
        <v>178096.0104863723</v>
      </c>
      <c r="AE65" t="n">
        <v>243678.8185888042</v>
      </c>
      <c r="AF65" t="n">
        <v>3.87363759514662e-06</v>
      </c>
      <c r="AG65" t="n">
        <v>8</v>
      </c>
      <c r="AH65" t="n">
        <v>220422.4541481292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5.3101</v>
      </c>
      <c r="E66" t="n">
        <v>18.83</v>
      </c>
      <c r="F66" t="n">
        <v>15.62</v>
      </c>
      <c r="G66" t="n">
        <v>85.20999999999999</v>
      </c>
      <c r="H66" t="n">
        <v>1.16</v>
      </c>
      <c r="I66" t="n">
        <v>11</v>
      </c>
      <c r="J66" t="n">
        <v>261.15</v>
      </c>
      <c r="K66" t="n">
        <v>57.72</v>
      </c>
      <c r="L66" t="n">
        <v>17</v>
      </c>
      <c r="M66" t="n">
        <v>9</v>
      </c>
      <c r="N66" t="n">
        <v>66.43000000000001</v>
      </c>
      <c r="O66" t="n">
        <v>32443.05</v>
      </c>
      <c r="P66" t="n">
        <v>229.63</v>
      </c>
      <c r="Q66" t="n">
        <v>467.07</v>
      </c>
      <c r="R66" t="n">
        <v>59.29</v>
      </c>
      <c r="S66" t="n">
        <v>39.61</v>
      </c>
      <c r="T66" t="n">
        <v>4881.68</v>
      </c>
      <c r="U66" t="n">
        <v>0.67</v>
      </c>
      <c r="V66" t="n">
        <v>0.75</v>
      </c>
      <c r="W66" t="n">
        <v>2.63</v>
      </c>
      <c r="X66" t="n">
        <v>0.29</v>
      </c>
      <c r="Y66" t="n">
        <v>1</v>
      </c>
      <c r="Z66" t="n">
        <v>10</v>
      </c>
      <c r="AA66" t="n">
        <v>178.2048022540145</v>
      </c>
      <c r="AB66" t="n">
        <v>243.827672284846</v>
      </c>
      <c r="AC66" t="n">
        <v>220.5571014563384</v>
      </c>
      <c r="AD66" t="n">
        <v>178204.8022540145</v>
      </c>
      <c r="AE66" t="n">
        <v>243827.672284846</v>
      </c>
      <c r="AF66" t="n">
        <v>3.870940380516405e-06</v>
      </c>
      <c r="AG66" t="n">
        <v>8</v>
      </c>
      <c r="AH66" t="n">
        <v>220557.1014563384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5.3114</v>
      </c>
      <c r="E67" t="n">
        <v>18.83</v>
      </c>
      <c r="F67" t="n">
        <v>15.62</v>
      </c>
      <c r="G67" t="n">
        <v>85.19</v>
      </c>
      <c r="H67" t="n">
        <v>1.17</v>
      </c>
      <c r="I67" t="n">
        <v>11</v>
      </c>
      <c r="J67" t="n">
        <v>261.62</v>
      </c>
      <c r="K67" t="n">
        <v>57.72</v>
      </c>
      <c r="L67" t="n">
        <v>17.25</v>
      </c>
      <c r="M67" t="n">
        <v>9</v>
      </c>
      <c r="N67" t="n">
        <v>66.64</v>
      </c>
      <c r="O67" t="n">
        <v>32500.33</v>
      </c>
      <c r="P67" t="n">
        <v>229.45</v>
      </c>
      <c r="Q67" t="n">
        <v>467.07</v>
      </c>
      <c r="R67" t="n">
        <v>59.28</v>
      </c>
      <c r="S67" t="n">
        <v>39.61</v>
      </c>
      <c r="T67" t="n">
        <v>4874.9</v>
      </c>
      <c r="U67" t="n">
        <v>0.67</v>
      </c>
      <c r="V67" t="n">
        <v>0.75</v>
      </c>
      <c r="W67" t="n">
        <v>2.62</v>
      </c>
      <c r="X67" t="n">
        <v>0.28</v>
      </c>
      <c r="Y67" t="n">
        <v>1</v>
      </c>
      <c r="Z67" t="n">
        <v>10</v>
      </c>
      <c r="AA67" t="n">
        <v>178.0948169310886</v>
      </c>
      <c r="AB67" t="n">
        <v>243.6771855138089</v>
      </c>
      <c r="AC67" t="n">
        <v>220.4209769315195</v>
      </c>
      <c r="AD67" t="n">
        <v>178094.8169310886</v>
      </c>
      <c r="AE67" t="n">
        <v>243677.1855138089</v>
      </c>
      <c r="AF67" t="n">
        <v>3.871888050521615e-06</v>
      </c>
      <c r="AG67" t="n">
        <v>8</v>
      </c>
      <c r="AH67" t="n">
        <v>220420.9769315195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5.31</v>
      </c>
      <c r="E68" t="n">
        <v>18.83</v>
      </c>
      <c r="F68" t="n">
        <v>15.62</v>
      </c>
      <c r="G68" t="n">
        <v>85.20999999999999</v>
      </c>
      <c r="H68" t="n">
        <v>1.19</v>
      </c>
      <c r="I68" t="n">
        <v>11</v>
      </c>
      <c r="J68" t="n">
        <v>262.08</v>
      </c>
      <c r="K68" t="n">
        <v>57.72</v>
      </c>
      <c r="L68" t="n">
        <v>17.5</v>
      </c>
      <c r="M68" t="n">
        <v>9</v>
      </c>
      <c r="N68" t="n">
        <v>66.86</v>
      </c>
      <c r="O68" t="n">
        <v>32557.69</v>
      </c>
      <c r="P68" t="n">
        <v>229.61</v>
      </c>
      <c r="Q68" t="n">
        <v>467.07</v>
      </c>
      <c r="R68" t="n">
        <v>59.36</v>
      </c>
      <c r="S68" t="n">
        <v>39.61</v>
      </c>
      <c r="T68" t="n">
        <v>4915.15</v>
      </c>
      <c r="U68" t="n">
        <v>0.67</v>
      </c>
      <c r="V68" t="n">
        <v>0.75</v>
      </c>
      <c r="W68" t="n">
        <v>2.63</v>
      </c>
      <c r="X68" t="n">
        <v>0.29</v>
      </c>
      <c r="Y68" t="n">
        <v>1</v>
      </c>
      <c r="Z68" t="n">
        <v>10</v>
      </c>
      <c r="AA68" t="n">
        <v>178.197848332724</v>
      </c>
      <c r="AB68" t="n">
        <v>243.8181576229511</v>
      </c>
      <c r="AC68" t="n">
        <v>220.5484948604209</v>
      </c>
      <c r="AD68" t="n">
        <v>178197.848332724</v>
      </c>
      <c r="AE68" t="n">
        <v>243818.1576229511</v>
      </c>
      <c r="AF68" t="n">
        <v>3.870867482823696e-06</v>
      </c>
      <c r="AG68" t="n">
        <v>8</v>
      </c>
      <c r="AH68" t="n">
        <v>220548.4948604209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5.3114</v>
      </c>
      <c r="E69" t="n">
        <v>18.83</v>
      </c>
      <c r="F69" t="n">
        <v>15.62</v>
      </c>
      <c r="G69" t="n">
        <v>85.19</v>
      </c>
      <c r="H69" t="n">
        <v>1.2</v>
      </c>
      <c r="I69" t="n">
        <v>11</v>
      </c>
      <c r="J69" t="n">
        <v>262.55</v>
      </c>
      <c r="K69" t="n">
        <v>57.72</v>
      </c>
      <c r="L69" t="n">
        <v>17.75</v>
      </c>
      <c r="M69" t="n">
        <v>9</v>
      </c>
      <c r="N69" t="n">
        <v>67.06999999999999</v>
      </c>
      <c r="O69" t="n">
        <v>32615.12</v>
      </c>
      <c r="P69" t="n">
        <v>228.92</v>
      </c>
      <c r="Q69" t="n">
        <v>467.08</v>
      </c>
      <c r="R69" t="n">
        <v>59.2</v>
      </c>
      <c r="S69" t="n">
        <v>39.61</v>
      </c>
      <c r="T69" t="n">
        <v>4836.05</v>
      </c>
      <c r="U69" t="n">
        <v>0.67</v>
      </c>
      <c r="V69" t="n">
        <v>0.75</v>
      </c>
      <c r="W69" t="n">
        <v>2.63</v>
      </c>
      <c r="X69" t="n">
        <v>0.28</v>
      </c>
      <c r="Y69" t="n">
        <v>1</v>
      </c>
      <c r="Z69" t="n">
        <v>10</v>
      </c>
      <c r="AA69" t="n">
        <v>177.8534712268392</v>
      </c>
      <c r="AB69" t="n">
        <v>243.3469656738341</v>
      </c>
      <c r="AC69" t="n">
        <v>220.1222728096053</v>
      </c>
      <c r="AD69" t="n">
        <v>177853.4712268392</v>
      </c>
      <c r="AE69" t="n">
        <v>243346.9656738341</v>
      </c>
      <c r="AF69" t="n">
        <v>3.871888050521615e-06</v>
      </c>
      <c r="AG69" t="n">
        <v>8</v>
      </c>
      <c r="AH69" t="n">
        <v>220122.2728096053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5.3096</v>
      </c>
      <c r="E70" t="n">
        <v>18.83</v>
      </c>
      <c r="F70" t="n">
        <v>15.62</v>
      </c>
      <c r="G70" t="n">
        <v>85.22</v>
      </c>
      <c r="H70" t="n">
        <v>1.22</v>
      </c>
      <c r="I70" t="n">
        <v>11</v>
      </c>
      <c r="J70" t="n">
        <v>263.01</v>
      </c>
      <c r="K70" t="n">
        <v>57.72</v>
      </c>
      <c r="L70" t="n">
        <v>18</v>
      </c>
      <c r="M70" t="n">
        <v>9</v>
      </c>
      <c r="N70" t="n">
        <v>67.29000000000001</v>
      </c>
      <c r="O70" t="n">
        <v>32672.64</v>
      </c>
      <c r="P70" t="n">
        <v>228.34</v>
      </c>
      <c r="Q70" t="n">
        <v>467.08</v>
      </c>
      <c r="R70" t="n">
        <v>59.56</v>
      </c>
      <c r="S70" t="n">
        <v>39.61</v>
      </c>
      <c r="T70" t="n">
        <v>5017.85</v>
      </c>
      <c r="U70" t="n">
        <v>0.66</v>
      </c>
      <c r="V70" t="n">
        <v>0.75</v>
      </c>
      <c r="W70" t="n">
        <v>2.62</v>
      </c>
      <c r="X70" t="n">
        <v>0.29</v>
      </c>
      <c r="Y70" t="n">
        <v>1</v>
      </c>
      <c r="Z70" t="n">
        <v>10</v>
      </c>
      <c r="AA70" t="n">
        <v>177.6279569115931</v>
      </c>
      <c r="AB70" t="n">
        <v>243.0384070387251</v>
      </c>
      <c r="AC70" t="n">
        <v>219.8431625775663</v>
      </c>
      <c r="AD70" t="n">
        <v>177627.9569115931</v>
      </c>
      <c r="AE70" t="n">
        <v>243038.4070387251</v>
      </c>
      <c r="AF70" t="n">
        <v>3.870575892052862e-06</v>
      </c>
      <c r="AG70" t="n">
        <v>8</v>
      </c>
      <c r="AH70" t="n">
        <v>219843.1625775663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5.3314</v>
      </c>
      <c r="E71" t="n">
        <v>18.76</v>
      </c>
      <c r="F71" t="n">
        <v>15.59</v>
      </c>
      <c r="G71" t="n">
        <v>93.56</v>
      </c>
      <c r="H71" t="n">
        <v>1.23</v>
      </c>
      <c r="I71" t="n">
        <v>10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227.77</v>
      </c>
      <c r="Q71" t="n">
        <v>467.07</v>
      </c>
      <c r="R71" t="n">
        <v>58.41</v>
      </c>
      <c r="S71" t="n">
        <v>39.61</v>
      </c>
      <c r="T71" t="n">
        <v>4444.76</v>
      </c>
      <c r="U71" t="n">
        <v>0.68</v>
      </c>
      <c r="V71" t="n">
        <v>0.75</v>
      </c>
      <c r="W71" t="n">
        <v>2.62</v>
      </c>
      <c r="X71" t="n">
        <v>0.26</v>
      </c>
      <c r="Y71" t="n">
        <v>1</v>
      </c>
      <c r="Z71" t="n">
        <v>10</v>
      </c>
      <c r="AA71" t="n">
        <v>176.884728505982</v>
      </c>
      <c r="AB71" t="n">
        <v>242.0214891452454</v>
      </c>
      <c r="AC71" t="n">
        <v>218.9232979005867</v>
      </c>
      <c r="AD71" t="n">
        <v>176884.728505982</v>
      </c>
      <c r="AE71" t="n">
        <v>242021.4891452454</v>
      </c>
      <c r="AF71" t="n">
        <v>3.886467589063325e-06</v>
      </c>
      <c r="AG71" t="n">
        <v>8</v>
      </c>
      <c r="AH71" t="n">
        <v>218923.2979005867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5.3317</v>
      </c>
      <c r="E72" t="n">
        <v>18.76</v>
      </c>
      <c r="F72" t="n">
        <v>15.59</v>
      </c>
      <c r="G72" t="n">
        <v>93.55</v>
      </c>
      <c r="H72" t="n">
        <v>1.25</v>
      </c>
      <c r="I72" t="n">
        <v>10</v>
      </c>
      <c r="J72" t="n">
        <v>263.95</v>
      </c>
      <c r="K72" t="n">
        <v>57.72</v>
      </c>
      <c r="L72" t="n">
        <v>18.5</v>
      </c>
      <c r="M72" t="n">
        <v>8</v>
      </c>
      <c r="N72" t="n">
        <v>67.72</v>
      </c>
      <c r="O72" t="n">
        <v>32787.92</v>
      </c>
      <c r="P72" t="n">
        <v>227.81</v>
      </c>
      <c r="Q72" t="n">
        <v>467.07</v>
      </c>
      <c r="R72" t="n">
        <v>58.33</v>
      </c>
      <c r="S72" t="n">
        <v>39.61</v>
      </c>
      <c r="T72" t="n">
        <v>4404.7</v>
      </c>
      <c r="U72" t="n">
        <v>0.68</v>
      </c>
      <c r="V72" t="n">
        <v>0.75</v>
      </c>
      <c r="W72" t="n">
        <v>2.63</v>
      </c>
      <c r="X72" t="n">
        <v>0.26</v>
      </c>
      <c r="Y72" t="n">
        <v>1</v>
      </c>
      <c r="Z72" t="n">
        <v>10</v>
      </c>
      <c r="AA72" t="n">
        <v>176.8965069299823</v>
      </c>
      <c r="AB72" t="n">
        <v>242.03760490459</v>
      </c>
      <c r="AC72" t="n">
        <v>218.9378755944781</v>
      </c>
      <c r="AD72" t="n">
        <v>176896.5069299823</v>
      </c>
      <c r="AE72" t="n">
        <v>242037.60490459</v>
      </c>
      <c r="AF72" t="n">
        <v>3.88668628214145e-06</v>
      </c>
      <c r="AG72" t="n">
        <v>8</v>
      </c>
      <c r="AH72" t="n">
        <v>218937.8755944781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5.3314</v>
      </c>
      <c r="E73" t="n">
        <v>18.76</v>
      </c>
      <c r="F73" t="n">
        <v>15.59</v>
      </c>
      <c r="G73" t="n">
        <v>93.55</v>
      </c>
      <c r="H73" t="n">
        <v>1.26</v>
      </c>
      <c r="I73" t="n">
        <v>10</v>
      </c>
      <c r="J73" t="n">
        <v>264.42</v>
      </c>
      <c r="K73" t="n">
        <v>57.72</v>
      </c>
      <c r="L73" t="n">
        <v>18.75</v>
      </c>
      <c r="M73" t="n">
        <v>8</v>
      </c>
      <c r="N73" t="n">
        <v>67.94</v>
      </c>
      <c r="O73" t="n">
        <v>32845.69</v>
      </c>
      <c r="P73" t="n">
        <v>227.68</v>
      </c>
      <c r="Q73" t="n">
        <v>467.1</v>
      </c>
      <c r="R73" t="n">
        <v>58.32</v>
      </c>
      <c r="S73" t="n">
        <v>39.61</v>
      </c>
      <c r="T73" t="n">
        <v>4402.87</v>
      </c>
      <c r="U73" t="n">
        <v>0.68</v>
      </c>
      <c r="V73" t="n">
        <v>0.75</v>
      </c>
      <c r="W73" t="n">
        <v>2.63</v>
      </c>
      <c r="X73" t="n">
        <v>0.26</v>
      </c>
      <c r="Y73" t="n">
        <v>1</v>
      </c>
      <c r="Z73" t="n">
        <v>10</v>
      </c>
      <c r="AA73" t="n">
        <v>176.8438990160397</v>
      </c>
      <c r="AB73" t="n">
        <v>241.9656244358364</v>
      </c>
      <c r="AC73" t="n">
        <v>218.8727648406372</v>
      </c>
      <c r="AD73" t="n">
        <v>176843.8990160397</v>
      </c>
      <c r="AE73" t="n">
        <v>241965.6244358364</v>
      </c>
      <c r="AF73" t="n">
        <v>3.886467589063325e-06</v>
      </c>
      <c r="AG73" t="n">
        <v>8</v>
      </c>
      <c r="AH73" t="n">
        <v>218872.7648406372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5.3306</v>
      </c>
      <c r="E74" t="n">
        <v>18.76</v>
      </c>
      <c r="F74" t="n">
        <v>15.6</v>
      </c>
      <c r="G74" t="n">
        <v>93.56999999999999</v>
      </c>
      <c r="H74" t="n">
        <v>1.28</v>
      </c>
      <c r="I74" t="n">
        <v>10</v>
      </c>
      <c r="J74" t="n">
        <v>264.89</v>
      </c>
      <c r="K74" t="n">
        <v>57.72</v>
      </c>
      <c r="L74" t="n">
        <v>19</v>
      </c>
      <c r="M74" t="n">
        <v>8</v>
      </c>
      <c r="N74" t="n">
        <v>68.16</v>
      </c>
      <c r="O74" t="n">
        <v>32903.54</v>
      </c>
      <c r="P74" t="n">
        <v>227.84</v>
      </c>
      <c r="Q74" t="n">
        <v>467.07</v>
      </c>
      <c r="R74" t="n">
        <v>58.55</v>
      </c>
      <c r="S74" t="n">
        <v>39.61</v>
      </c>
      <c r="T74" t="n">
        <v>4513.9</v>
      </c>
      <c r="U74" t="n">
        <v>0.68</v>
      </c>
      <c r="V74" t="n">
        <v>0.75</v>
      </c>
      <c r="W74" t="n">
        <v>2.62</v>
      </c>
      <c r="X74" t="n">
        <v>0.26</v>
      </c>
      <c r="Y74" t="n">
        <v>1</v>
      </c>
      <c r="Z74" t="n">
        <v>10</v>
      </c>
      <c r="AA74" t="n">
        <v>176.939775396447</v>
      </c>
      <c r="AB74" t="n">
        <v>242.096806729277</v>
      </c>
      <c r="AC74" t="n">
        <v>218.9914272801073</v>
      </c>
      <c r="AD74" t="n">
        <v>176939.775396447</v>
      </c>
      <c r="AE74" t="n">
        <v>242096.806729277</v>
      </c>
      <c r="AF74" t="n">
        <v>3.885884407521656e-06</v>
      </c>
      <c r="AG74" t="n">
        <v>8</v>
      </c>
      <c r="AH74" t="n">
        <v>218991.4272801073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5.3313</v>
      </c>
      <c r="E75" t="n">
        <v>18.76</v>
      </c>
      <c r="F75" t="n">
        <v>15.59</v>
      </c>
      <c r="G75" t="n">
        <v>93.56</v>
      </c>
      <c r="H75" t="n">
        <v>1.29</v>
      </c>
      <c r="I75" t="n">
        <v>10</v>
      </c>
      <c r="J75" t="n">
        <v>265.36</v>
      </c>
      <c r="K75" t="n">
        <v>57.72</v>
      </c>
      <c r="L75" t="n">
        <v>19.25</v>
      </c>
      <c r="M75" t="n">
        <v>8</v>
      </c>
      <c r="N75" t="n">
        <v>68.38</v>
      </c>
      <c r="O75" t="n">
        <v>32961.47</v>
      </c>
      <c r="P75" t="n">
        <v>227.29</v>
      </c>
      <c r="Q75" t="n">
        <v>467.07</v>
      </c>
      <c r="R75" t="n">
        <v>58.4</v>
      </c>
      <c r="S75" t="n">
        <v>39.61</v>
      </c>
      <c r="T75" t="n">
        <v>4439.54</v>
      </c>
      <c r="U75" t="n">
        <v>0.68</v>
      </c>
      <c r="V75" t="n">
        <v>0.75</v>
      </c>
      <c r="W75" t="n">
        <v>2.63</v>
      </c>
      <c r="X75" t="n">
        <v>0.26</v>
      </c>
      <c r="Y75" t="n">
        <v>1</v>
      </c>
      <c r="Z75" t="n">
        <v>10</v>
      </c>
      <c r="AA75" t="n">
        <v>176.6690896326606</v>
      </c>
      <c r="AB75" t="n">
        <v>241.7264425254515</v>
      </c>
      <c r="AC75" t="n">
        <v>218.6564101160853</v>
      </c>
      <c r="AD75" t="n">
        <v>176669.0896326606</v>
      </c>
      <c r="AE75" t="n">
        <v>241726.4425254514</v>
      </c>
      <c r="AF75" t="n">
        <v>3.886394691370615e-06</v>
      </c>
      <c r="AG75" t="n">
        <v>8</v>
      </c>
      <c r="AH75" t="n">
        <v>218656.4101160853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5.3335</v>
      </c>
      <c r="E76" t="n">
        <v>18.75</v>
      </c>
      <c r="F76" t="n">
        <v>15.59</v>
      </c>
      <c r="G76" t="n">
        <v>93.51000000000001</v>
      </c>
      <c r="H76" t="n">
        <v>1.31</v>
      </c>
      <c r="I76" t="n">
        <v>10</v>
      </c>
      <c r="J76" t="n">
        <v>265.83</v>
      </c>
      <c r="K76" t="n">
        <v>57.72</v>
      </c>
      <c r="L76" t="n">
        <v>19.5</v>
      </c>
      <c r="M76" t="n">
        <v>8</v>
      </c>
      <c r="N76" t="n">
        <v>68.59999999999999</v>
      </c>
      <c r="O76" t="n">
        <v>33019.48</v>
      </c>
      <c r="P76" t="n">
        <v>226.52</v>
      </c>
      <c r="Q76" t="n">
        <v>467.07</v>
      </c>
      <c r="R76" t="n">
        <v>58.22</v>
      </c>
      <c r="S76" t="n">
        <v>39.61</v>
      </c>
      <c r="T76" t="n">
        <v>4349.81</v>
      </c>
      <c r="U76" t="n">
        <v>0.68</v>
      </c>
      <c r="V76" t="n">
        <v>0.75</v>
      </c>
      <c r="W76" t="n">
        <v>2.62</v>
      </c>
      <c r="X76" t="n">
        <v>0.25</v>
      </c>
      <c r="Y76" t="n">
        <v>1</v>
      </c>
      <c r="Z76" t="n">
        <v>10</v>
      </c>
      <c r="AA76" t="n">
        <v>176.2733216131659</v>
      </c>
      <c r="AB76" t="n">
        <v>241.1849352611264</v>
      </c>
      <c r="AC76" t="n">
        <v>218.1665835450571</v>
      </c>
      <c r="AD76" t="n">
        <v>176273.3216131659</v>
      </c>
      <c r="AE76" t="n">
        <v>241184.9352611264</v>
      </c>
      <c r="AF76" t="n">
        <v>3.887998440610204e-06</v>
      </c>
      <c r="AG76" t="n">
        <v>8</v>
      </c>
      <c r="AH76" t="n">
        <v>218166.5835450571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5.3347</v>
      </c>
      <c r="E77" t="n">
        <v>18.75</v>
      </c>
      <c r="F77" t="n">
        <v>15.58</v>
      </c>
      <c r="G77" t="n">
        <v>93.48</v>
      </c>
      <c r="H77" t="n">
        <v>1.32</v>
      </c>
      <c r="I77" t="n">
        <v>10</v>
      </c>
      <c r="J77" t="n">
        <v>266.3</v>
      </c>
      <c r="K77" t="n">
        <v>57.72</v>
      </c>
      <c r="L77" t="n">
        <v>19.75</v>
      </c>
      <c r="M77" t="n">
        <v>8</v>
      </c>
      <c r="N77" t="n">
        <v>68.81999999999999</v>
      </c>
      <c r="O77" t="n">
        <v>33077.58</v>
      </c>
      <c r="P77" t="n">
        <v>225.59</v>
      </c>
      <c r="Q77" t="n">
        <v>467.07</v>
      </c>
      <c r="R77" t="n">
        <v>58.04</v>
      </c>
      <c r="S77" t="n">
        <v>39.61</v>
      </c>
      <c r="T77" t="n">
        <v>4263.04</v>
      </c>
      <c r="U77" t="n">
        <v>0.68</v>
      </c>
      <c r="V77" t="n">
        <v>0.75</v>
      </c>
      <c r="W77" t="n">
        <v>2.62</v>
      </c>
      <c r="X77" t="n">
        <v>0.25</v>
      </c>
      <c r="Y77" t="n">
        <v>1</v>
      </c>
      <c r="Z77" t="n">
        <v>10</v>
      </c>
      <c r="AA77" t="n">
        <v>175.8200628909895</v>
      </c>
      <c r="AB77" t="n">
        <v>240.5647666810814</v>
      </c>
      <c r="AC77" t="n">
        <v>217.6056029838793</v>
      </c>
      <c r="AD77" t="n">
        <v>175820.0628909895</v>
      </c>
      <c r="AE77" t="n">
        <v>240564.7666810814</v>
      </c>
      <c r="AF77" t="n">
        <v>3.888873212922706e-06</v>
      </c>
      <c r="AG77" t="n">
        <v>8</v>
      </c>
      <c r="AH77" t="n">
        <v>217605.6029838793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5.3323</v>
      </c>
      <c r="E78" t="n">
        <v>18.75</v>
      </c>
      <c r="F78" t="n">
        <v>15.59</v>
      </c>
      <c r="G78" t="n">
        <v>93.54000000000001</v>
      </c>
      <c r="H78" t="n">
        <v>1.33</v>
      </c>
      <c r="I78" t="n">
        <v>10</v>
      </c>
      <c r="J78" t="n">
        <v>266.77</v>
      </c>
      <c r="K78" t="n">
        <v>57.72</v>
      </c>
      <c r="L78" t="n">
        <v>20</v>
      </c>
      <c r="M78" t="n">
        <v>8</v>
      </c>
      <c r="N78" t="n">
        <v>69.05</v>
      </c>
      <c r="O78" t="n">
        <v>33135.76</v>
      </c>
      <c r="P78" t="n">
        <v>224.99</v>
      </c>
      <c r="Q78" t="n">
        <v>467.08</v>
      </c>
      <c r="R78" t="n">
        <v>58.37</v>
      </c>
      <c r="S78" t="n">
        <v>39.61</v>
      </c>
      <c r="T78" t="n">
        <v>4426.11</v>
      </c>
      <c r="U78" t="n">
        <v>0.68</v>
      </c>
      <c r="V78" t="n">
        <v>0.75</v>
      </c>
      <c r="W78" t="n">
        <v>2.62</v>
      </c>
      <c r="X78" t="n">
        <v>0.26</v>
      </c>
      <c r="Y78" t="n">
        <v>1</v>
      </c>
      <c r="Z78" t="n">
        <v>10</v>
      </c>
      <c r="AA78" t="n">
        <v>175.6046649572284</v>
      </c>
      <c r="AB78" t="n">
        <v>240.2700497254234</v>
      </c>
      <c r="AC78" t="n">
        <v>217.3390134008313</v>
      </c>
      <c r="AD78" t="n">
        <v>175604.6649572283</v>
      </c>
      <c r="AE78" t="n">
        <v>240270.0497254234</v>
      </c>
      <c r="AF78" t="n">
        <v>3.887123668297701e-06</v>
      </c>
      <c r="AG78" t="n">
        <v>8</v>
      </c>
      <c r="AH78" t="n">
        <v>217339.0134008313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5.3557</v>
      </c>
      <c r="E79" t="n">
        <v>18.67</v>
      </c>
      <c r="F79" t="n">
        <v>15.55</v>
      </c>
      <c r="G79" t="n">
        <v>103.69</v>
      </c>
      <c r="H79" t="n">
        <v>1.35</v>
      </c>
      <c r="I79" t="n">
        <v>9</v>
      </c>
      <c r="J79" t="n">
        <v>267.24</v>
      </c>
      <c r="K79" t="n">
        <v>57.72</v>
      </c>
      <c r="L79" t="n">
        <v>20.25</v>
      </c>
      <c r="M79" t="n">
        <v>7</v>
      </c>
      <c r="N79" t="n">
        <v>69.27</v>
      </c>
      <c r="O79" t="n">
        <v>33194.02</v>
      </c>
      <c r="P79" t="n">
        <v>224.59</v>
      </c>
      <c r="Q79" t="n">
        <v>467.07</v>
      </c>
      <c r="R79" t="n">
        <v>57.06</v>
      </c>
      <c r="S79" t="n">
        <v>39.61</v>
      </c>
      <c r="T79" t="n">
        <v>3777.68</v>
      </c>
      <c r="U79" t="n">
        <v>0.6899999999999999</v>
      </c>
      <c r="V79" t="n">
        <v>0.75</v>
      </c>
      <c r="W79" t="n">
        <v>2.62</v>
      </c>
      <c r="X79" t="n">
        <v>0.22</v>
      </c>
      <c r="Y79" t="n">
        <v>1</v>
      </c>
      <c r="Z79" t="n">
        <v>10</v>
      </c>
      <c r="AA79" t="n">
        <v>174.9101199838118</v>
      </c>
      <c r="AB79" t="n">
        <v>239.3197426516337</v>
      </c>
      <c r="AC79" t="n">
        <v>216.4794023003994</v>
      </c>
      <c r="AD79" t="n">
        <v>174910.1199838118</v>
      </c>
      <c r="AE79" t="n">
        <v>239319.7426516337</v>
      </c>
      <c r="AF79" t="n">
        <v>3.904181728391501e-06</v>
      </c>
      <c r="AG79" t="n">
        <v>8</v>
      </c>
      <c r="AH79" t="n">
        <v>216479.4023003994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5.3544</v>
      </c>
      <c r="E80" t="n">
        <v>18.68</v>
      </c>
      <c r="F80" t="n">
        <v>15.56</v>
      </c>
      <c r="G80" t="n">
        <v>103.71</v>
      </c>
      <c r="H80" t="n">
        <v>1.36</v>
      </c>
      <c r="I80" t="n">
        <v>9</v>
      </c>
      <c r="J80" t="n">
        <v>267.71</v>
      </c>
      <c r="K80" t="n">
        <v>57.72</v>
      </c>
      <c r="L80" t="n">
        <v>20.5</v>
      </c>
      <c r="M80" t="n">
        <v>7</v>
      </c>
      <c r="N80" t="n">
        <v>69.48999999999999</v>
      </c>
      <c r="O80" t="n">
        <v>33252.37</v>
      </c>
      <c r="P80" t="n">
        <v>224.78</v>
      </c>
      <c r="Q80" t="n">
        <v>467.07</v>
      </c>
      <c r="R80" t="n">
        <v>57.24</v>
      </c>
      <c r="S80" t="n">
        <v>39.61</v>
      </c>
      <c r="T80" t="n">
        <v>3864.14</v>
      </c>
      <c r="U80" t="n">
        <v>0.6899999999999999</v>
      </c>
      <c r="V80" t="n">
        <v>0.75</v>
      </c>
      <c r="W80" t="n">
        <v>2.62</v>
      </c>
      <c r="X80" t="n">
        <v>0.22</v>
      </c>
      <c r="Y80" t="n">
        <v>1</v>
      </c>
      <c r="Z80" t="n">
        <v>10</v>
      </c>
      <c r="AA80" t="n">
        <v>175.0292149209725</v>
      </c>
      <c r="AB80" t="n">
        <v>239.4826935987546</v>
      </c>
      <c r="AC80" t="n">
        <v>216.6268014378303</v>
      </c>
      <c r="AD80" t="n">
        <v>175029.2149209725</v>
      </c>
      <c r="AE80" t="n">
        <v>239482.6935987546</v>
      </c>
      <c r="AF80" t="n">
        <v>3.903234058386289e-06</v>
      </c>
      <c r="AG80" t="n">
        <v>8</v>
      </c>
      <c r="AH80" t="n">
        <v>216626.8014378303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5.3543</v>
      </c>
      <c r="E81" t="n">
        <v>18.68</v>
      </c>
      <c r="F81" t="n">
        <v>15.56</v>
      </c>
      <c r="G81" t="n">
        <v>103.72</v>
      </c>
      <c r="H81" t="n">
        <v>1.38</v>
      </c>
      <c r="I81" t="n">
        <v>9</v>
      </c>
      <c r="J81" t="n">
        <v>268.19</v>
      </c>
      <c r="K81" t="n">
        <v>57.72</v>
      </c>
      <c r="L81" t="n">
        <v>20.75</v>
      </c>
      <c r="M81" t="n">
        <v>7</v>
      </c>
      <c r="N81" t="n">
        <v>69.70999999999999</v>
      </c>
      <c r="O81" t="n">
        <v>33310.81</v>
      </c>
      <c r="P81" t="n">
        <v>225.14</v>
      </c>
      <c r="Q81" t="n">
        <v>467.07</v>
      </c>
      <c r="R81" t="n">
        <v>57.22</v>
      </c>
      <c r="S81" t="n">
        <v>39.61</v>
      </c>
      <c r="T81" t="n">
        <v>3856.58</v>
      </c>
      <c r="U81" t="n">
        <v>0.6899999999999999</v>
      </c>
      <c r="V81" t="n">
        <v>0.75</v>
      </c>
      <c r="W81" t="n">
        <v>2.62</v>
      </c>
      <c r="X81" t="n">
        <v>0.22</v>
      </c>
      <c r="Y81" t="n">
        <v>1</v>
      </c>
      <c r="Z81" t="n">
        <v>10</v>
      </c>
      <c r="AA81" t="n">
        <v>175.1939130990662</v>
      </c>
      <c r="AB81" t="n">
        <v>239.7080409119932</v>
      </c>
      <c r="AC81" t="n">
        <v>216.8306419197703</v>
      </c>
      <c r="AD81" t="n">
        <v>175193.9130990662</v>
      </c>
      <c r="AE81" t="n">
        <v>239708.0409119932</v>
      </c>
      <c r="AF81" t="n">
        <v>3.903161160693581e-06</v>
      </c>
      <c r="AG81" t="n">
        <v>8</v>
      </c>
      <c r="AH81" t="n">
        <v>216830.6419197703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5.3548</v>
      </c>
      <c r="E82" t="n">
        <v>18.67</v>
      </c>
      <c r="F82" t="n">
        <v>15.56</v>
      </c>
      <c r="G82" t="n">
        <v>103.71</v>
      </c>
      <c r="H82" t="n">
        <v>1.39</v>
      </c>
      <c r="I82" t="n">
        <v>9</v>
      </c>
      <c r="J82" t="n">
        <v>268.66</v>
      </c>
      <c r="K82" t="n">
        <v>57.72</v>
      </c>
      <c r="L82" t="n">
        <v>21</v>
      </c>
      <c r="M82" t="n">
        <v>7</v>
      </c>
      <c r="N82" t="n">
        <v>69.94</v>
      </c>
      <c r="O82" t="n">
        <v>33369.33</v>
      </c>
      <c r="P82" t="n">
        <v>225.19</v>
      </c>
      <c r="Q82" t="n">
        <v>467.07</v>
      </c>
      <c r="R82" t="n">
        <v>57.1</v>
      </c>
      <c r="S82" t="n">
        <v>39.61</v>
      </c>
      <c r="T82" t="n">
        <v>3798.02</v>
      </c>
      <c r="U82" t="n">
        <v>0.6899999999999999</v>
      </c>
      <c r="V82" t="n">
        <v>0.75</v>
      </c>
      <c r="W82" t="n">
        <v>2.63</v>
      </c>
      <c r="X82" t="n">
        <v>0.22</v>
      </c>
      <c r="Y82" t="n">
        <v>1</v>
      </c>
      <c r="Z82" t="n">
        <v>10</v>
      </c>
      <c r="AA82" t="n">
        <v>175.206089023889</v>
      </c>
      <c r="AB82" t="n">
        <v>239.7247005494996</v>
      </c>
      <c r="AC82" t="n">
        <v>216.8457115848551</v>
      </c>
      <c r="AD82" t="n">
        <v>175206.089023889</v>
      </c>
      <c r="AE82" t="n">
        <v>239724.7005494996</v>
      </c>
      <c r="AF82" t="n">
        <v>3.903525649157124e-06</v>
      </c>
      <c r="AG82" t="n">
        <v>8</v>
      </c>
      <c r="AH82" t="n">
        <v>216845.7115848551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5.3544</v>
      </c>
      <c r="E83" t="n">
        <v>18.68</v>
      </c>
      <c r="F83" t="n">
        <v>15.56</v>
      </c>
      <c r="G83" t="n">
        <v>103.72</v>
      </c>
      <c r="H83" t="n">
        <v>1.41</v>
      </c>
      <c r="I83" t="n">
        <v>9</v>
      </c>
      <c r="J83" t="n">
        <v>269.14</v>
      </c>
      <c r="K83" t="n">
        <v>57.72</v>
      </c>
      <c r="L83" t="n">
        <v>21.25</v>
      </c>
      <c r="M83" t="n">
        <v>7</v>
      </c>
      <c r="N83" t="n">
        <v>70.16</v>
      </c>
      <c r="O83" t="n">
        <v>33427.94</v>
      </c>
      <c r="P83" t="n">
        <v>225.38</v>
      </c>
      <c r="Q83" t="n">
        <v>467.07</v>
      </c>
      <c r="R83" t="n">
        <v>57.35</v>
      </c>
      <c r="S83" t="n">
        <v>39.61</v>
      </c>
      <c r="T83" t="n">
        <v>3923.15</v>
      </c>
      <c r="U83" t="n">
        <v>0.6899999999999999</v>
      </c>
      <c r="V83" t="n">
        <v>0.75</v>
      </c>
      <c r="W83" t="n">
        <v>2.62</v>
      </c>
      <c r="X83" t="n">
        <v>0.22</v>
      </c>
      <c r="Y83" t="n">
        <v>1</v>
      </c>
      <c r="Z83" t="n">
        <v>10</v>
      </c>
      <c r="AA83" t="n">
        <v>175.300242291208</v>
      </c>
      <c r="AB83" t="n">
        <v>239.8535252035944</v>
      </c>
      <c r="AC83" t="n">
        <v>216.9622413947697</v>
      </c>
      <c r="AD83" t="n">
        <v>175300.242291208</v>
      </c>
      <c r="AE83" t="n">
        <v>239853.5252035944</v>
      </c>
      <c r="AF83" t="n">
        <v>3.903234058386289e-06</v>
      </c>
      <c r="AG83" t="n">
        <v>8</v>
      </c>
      <c r="AH83" t="n">
        <v>216962.2413947697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5.3516</v>
      </c>
      <c r="E84" t="n">
        <v>18.69</v>
      </c>
      <c r="F84" t="n">
        <v>15.57</v>
      </c>
      <c r="G84" t="n">
        <v>103.78</v>
      </c>
      <c r="H84" t="n">
        <v>1.42</v>
      </c>
      <c r="I84" t="n">
        <v>9</v>
      </c>
      <c r="J84" t="n">
        <v>269.61</v>
      </c>
      <c r="K84" t="n">
        <v>57.72</v>
      </c>
      <c r="L84" t="n">
        <v>21.5</v>
      </c>
      <c r="M84" t="n">
        <v>7</v>
      </c>
      <c r="N84" t="n">
        <v>70.39</v>
      </c>
      <c r="O84" t="n">
        <v>33486.63</v>
      </c>
      <c r="P84" t="n">
        <v>225.21</v>
      </c>
      <c r="Q84" t="n">
        <v>467.07</v>
      </c>
      <c r="R84" t="n">
        <v>57.62</v>
      </c>
      <c r="S84" t="n">
        <v>39.61</v>
      </c>
      <c r="T84" t="n">
        <v>4057.68</v>
      </c>
      <c r="U84" t="n">
        <v>0.6899999999999999</v>
      </c>
      <c r="V84" t="n">
        <v>0.75</v>
      </c>
      <c r="W84" t="n">
        <v>2.62</v>
      </c>
      <c r="X84" t="n">
        <v>0.23</v>
      </c>
      <c r="Y84" t="n">
        <v>1</v>
      </c>
      <c r="Z84" t="n">
        <v>10</v>
      </c>
      <c r="AA84" t="n">
        <v>175.2880652833377</v>
      </c>
      <c r="AB84" t="n">
        <v>239.8368640842146</v>
      </c>
      <c r="AC84" t="n">
        <v>216.9471703892394</v>
      </c>
      <c r="AD84" t="n">
        <v>175288.0652833377</v>
      </c>
      <c r="AE84" t="n">
        <v>239836.8640842146</v>
      </c>
      <c r="AF84" t="n">
        <v>3.90119292299045e-06</v>
      </c>
      <c r="AG84" t="n">
        <v>8</v>
      </c>
      <c r="AH84" t="n">
        <v>216947.1703892394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5.3536</v>
      </c>
      <c r="E85" t="n">
        <v>18.68</v>
      </c>
      <c r="F85" t="n">
        <v>15.56</v>
      </c>
      <c r="G85" t="n">
        <v>103.74</v>
      </c>
      <c r="H85" t="n">
        <v>1.43</v>
      </c>
      <c r="I85" t="n">
        <v>9</v>
      </c>
      <c r="J85" t="n">
        <v>270.09</v>
      </c>
      <c r="K85" t="n">
        <v>57.72</v>
      </c>
      <c r="L85" t="n">
        <v>21.75</v>
      </c>
      <c r="M85" t="n">
        <v>7</v>
      </c>
      <c r="N85" t="n">
        <v>70.62</v>
      </c>
      <c r="O85" t="n">
        <v>33545.41</v>
      </c>
      <c r="P85" t="n">
        <v>224.38</v>
      </c>
      <c r="Q85" t="n">
        <v>467.07</v>
      </c>
      <c r="R85" t="n">
        <v>57.47</v>
      </c>
      <c r="S85" t="n">
        <v>39.61</v>
      </c>
      <c r="T85" t="n">
        <v>3978.6</v>
      </c>
      <c r="U85" t="n">
        <v>0.6899999999999999</v>
      </c>
      <c r="V85" t="n">
        <v>0.75</v>
      </c>
      <c r="W85" t="n">
        <v>2.62</v>
      </c>
      <c r="X85" t="n">
        <v>0.23</v>
      </c>
      <c r="Y85" t="n">
        <v>1</v>
      </c>
      <c r="Z85" t="n">
        <v>10</v>
      </c>
      <c r="AA85" t="n">
        <v>174.8651349324111</v>
      </c>
      <c r="AB85" t="n">
        <v>239.2581921197068</v>
      </c>
      <c r="AC85" t="n">
        <v>216.4237260648529</v>
      </c>
      <c r="AD85" t="n">
        <v>174865.1349324111</v>
      </c>
      <c r="AE85" t="n">
        <v>239258.1921197068</v>
      </c>
      <c r="AF85" t="n">
        <v>3.902650876844621e-06</v>
      </c>
      <c r="AG85" t="n">
        <v>8</v>
      </c>
      <c r="AH85" t="n">
        <v>216423.7260648529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5.3523</v>
      </c>
      <c r="E86" t="n">
        <v>18.68</v>
      </c>
      <c r="F86" t="n">
        <v>15.56</v>
      </c>
      <c r="G86" t="n">
        <v>103.76</v>
      </c>
      <c r="H86" t="n">
        <v>1.45</v>
      </c>
      <c r="I86" t="n">
        <v>9</v>
      </c>
      <c r="J86" t="n">
        <v>270.57</v>
      </c>
      <c r="K86" t="n">
        <v>57.72</v>
      </c>
      <c r="L86" t="n">
        <v>22</v>
      </c>
      <c r="M86" t="n">
        <v>7</v>
      </c>
      <c r="N86" t="n">
        <v>70.84</v>
      </c>
      <c r="O86" t="n">
        <v>33604.28</v>
      </c>
      <c r="P86" t="n">
        <v>224.18</v>
      </c>
      <c r="Q86" t="n">
        <v>467.07</v>
      </c>
      <c r="R86" t="n">
        <v>57.58</v>
      </c>
      <c r="S86" t="n">
        <v>39.61</v>
      </c>
      <c r="T86" t="n">
        <v>4034.44</v>
      </c>
      <c r="U86" t="n">
        <v>0.6899999999999999</v>
      </c>
      <c r="V86" t="n">
        <v>0.75</v>
      </c>
      <c r="W86" t="n">
        <v>2.62</v>
      </c>
      <c r="X86" t="n">
        <v>0.23</v>
      </c>
      <c r="Y86" t="n">
        <v>1</v>
      </c>
      <c r="Z86" t="n">
        <v>10</v>
      </c>
      <c r="AA86" t="n">
        <v>174.8017506192966</v>
      </c>
      <c r="AB86" t="n">
        <v>239.1714669061851</v>
      </c>
      <c r="AC86" t="n">
        <v>216.3452777839901</v>
      </c>
      <c r="AD86" t="n">
        <v>174801.7506192966</v>
      </c>
      <c r="AE86" t="n">
        <v>239171.4669061851</v>
      </c>
      <c r="AF86" t="n">
        <v>3.90170320683941e-06</v>
      </c>
      <c r="AG86" t="n">
        <v>8</v>
      </c>
      <c r="AH86" t="n">
        <v>216345.2777839901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5.3488</v>
      </c>
      <c r="E87" t="n">
        <v>18.7</v>
      </c>
      <c r="F87" t="n">
        <v>15.58</v>
      </c>
      <c r="G87" t="n">
        <v>103.85</v>
      </c>
      <c r="H87" t="n">
        <v>1.46</v>
      </c>
      <c r="I87" t="n">
        <v>9</v>
      </c>
      <c r="J87" t="n">
        <v>271.05</v>
      </c>
      <c r="K87" t="n">
        <v>57.72</v>
      </c>
      <c r="L87" t="n">
        <v>22.25</v>
      </c>
      <c r="M87" t="n">
        <v>7</v>
      </c>
      <c r="N87" t="n">
        <v>71.06999999999999</v>
      </c>
      <c r="O87" t="n">
        <v>33663.24</v>
      </c>
      <c r="P87" t="n">
        <v>223.78</v>
      </c>
      <c r="Q87" t="n">
        <v>467.07</v>
      </c>
      <c r="R87" t="n">
        <v>58</v>
      </c>
      <c r="S87" t="n">
        <v>39.61</v>
      </c>
      <c r="T87" t="n">
        <v>4246.99</v>
      </c>
      <c r="U87" t="n">
        <v>0.68</v>
      </c>
      <c r="V87" t="n">
        <v>0.75</v>
      </c>
      <c r="W87" t="n">
        <v>2.62</v>
      </c>
      <c r="X87" t="n">
        <v>0.24</v>
      </c>
      <c r="Y87" t="n">
        <v>1</v>
      </c>
      <c r="Z87" t="n">
        <v>10</v>
      </c>
      <c r="AA87" t="n">
        <v>174.7061221618081</v>
      </c>
      <c r="AB87" t="n">
        <v>239.0406238318196</v>
      </c>
      <c r="AC87" t="n">
        <v>216.2269221890026</v>
      </c>
      <c r="AD87" t="n">
        <v>174706.1221618081</v>
      </c>
      <c r="AE87" t="n">
        <v>239040.6238318196</v>
      </c>
      <c r="AF87" t="n">
        <v>3.899151787594611e-06</v>
      </c>
      <c r="AG87" t="n">
        <v>8</v>
      </c>
      <c r="AH87" t="n">
        <v>216226.9221890026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5.3533</v>
      </c>
      <c r="E88" t="n">
        <v>18.68</v>
      </c>
      <c r="F88" t="n">
        <v>15.56</v>
      </c>
      <c r="G88" t="n">
        <v>103.74</v>
      </c>
      <c r="H88" t="n">
        <v>1.47</v>
      </c>
      <c r="I88" t="n">
        <v>9</v>
      </c>
      <c r="J88" t="n">
        <v>271.52</v>
      </c>
      <c r="K88" t="n">
        <v>57.72</v>
      </c>
      <c r="L88" t="n">
        <v>22.5</v>
      </c>
      <c r="M88" t="n">
        <v>7</v>
      </c>
      <c r="N88" t="n">
        <v>71.3</v>
      </c>
      <c r="O88" t="n">
        <v>33722.28</v>
      </c>
      <c r="P88" t="n">
        <v>222.95</v>
      </c>
      <c r="Q88" t="n">
        <v>467.07</v>
      </c>
      <c r="R88" t="n">
        <v>57.51</v>
      </c>
      <c r="S88" t="n">
        <v>39.61</v>
      </c>
      <c r="T88" t="n">
        <v>3998.71</v>
      </c>
      <c r="U88" t="n">
        <v>0.6899999999999999</v>
      </c>
      <c r="V88" t="n">
        <v>0.75</v>
      </c>
      <c r="W88" t="n">
        <v>2.62</v>
      </c>
      <c r="X88" t="n">
        <v>0.23</v>
      </c>
      <c r="Y88" t="n">
        <v>1</v>
      </c>
      <c r="Z88" t="n">
        <v>10</v>
      </c>
      <c r="AA88" t="n">
        <v>174.2252817630447</v>
      </c>
      <c r="AB88" t="n">
        <v>238.3827167850506</v>
      </c>
      <c r="AC88" t="n">
        <v>215.6318048673987</v>
      </c>
      <c r="AD88" t="n">
        <v>174225.2817630447</v>
      </c>
      <c r="AE88" t="n">
        <v>238382.7167850506</v>
      </c>
      <c r="AF88" t="n">
        <v>3.902432183766496e-06</v>
      </c>
      <c r="AG88" t="n">
        <v>8</v>
      </c>
      <c r="AH88" t="n">
        <v>215631.8048673987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5.3792</v>
      </c>
      <c r="E89" t="n">
        <v>18.59</v>
      </c>
      <c r="F89" t="n">
        <v>15.52</v>
      </c>
      <c r="G89" t="n">
        <v>116.38</v>
      </c>
      <c r="H89" t="n">
        <v>1.49</v>
      </c>
      <c r="I89" t="n">
        <v>8</v>
      </c>
      <c r="J89" t="n">
        <v>272</v>
      </c>
      <c r="K89" t="n">
        <v>57.72</v>
      </c>
      <c r="L89" t="n">
        <v>22.75</v>
      </c>
      <c r="M89" t="n">
        <v>6</v>
      </c>
      <c r="N89" t="n">
        <v>71.53</v>
      </c>
      <c r="O89" t="n">
        <v>33781.41</v>
      </c>
      <c r="P89" t="n">
        <v>221.88</v>
      </c>
      <c r="Q89" t="n">
        <v>467.07</v>
      </c>
      <c r="R89" t="n">
        <v>55.92</v>
      </c>
      <c r="S89" t="n">
        <v>39.61</v>
      </c>
      <c r="T89" t="n">
        <v>3212.71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173.1871657700234</v>
      </c>
      <c r="AB89" t="n">
        <v>236.9623206849543</v>
      </c>
      <c r="AC89" t="n">
        <v>214.3469693775566</v>
      </c>
      <c r="AD89" t="n">
        <v>173187.1657700234</v>
      </c>
      <c r="AE89" t="n">
        <v>236962.3206849543</v>
      </c>
      <c r="AF89" t="n">
        <v>3.921312686178009e-06</v>
      </c>
      <c r="AG89" t="n">
        <v>8</v>
      </c>
      <c r="AH89" t="n">
        <v>214346.9693775566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5.3767</v>
      </c>
      <c r="E90" t="n">
        <v>18.6</v>
      </c>
      <c r="F90" t="n">
        <v>15.53</v>
      </c>
      <c r="G90" t="n">
        <v>116.44</v>
      </c>
      <c r="H90" t="n">
        <v>1.5</v>
      </c>
      <c r="I90" t="n">
        <v>8</v>
      </c>
      <c r="J90" t="n">
        <v>272.49</v>
      </c>
      <c r="K90" t="n">
        <v>57.72</v>
      </c>
      <c r="L90" t="n">
        <v>23</v>
      </c>
      <c r="M90" t="n">
        <v>6</v>
      </c>
      <c r="N90" t="n">
        <v>71.76000000000001</v>
      </c>
      <c r="O90" t="n">
        <v>33840.76</v>
      </c>
      <c r="P90" t="n">
        <v>221.92</v>
      </c>
      <c r="Q90" t="n">
        <v>467.08</v>
      </c>
      <c r="R90" t="n">
        <v>56.3</v>
      </c>
      <c r="S90" t="n">
        <v>39.61</v>
      </c>
      <c r="T90" t="n">
        <v>3402.73</v>
      </c>
      <c r="U90" t="n">
        <v>0.7</v>
      </c>
      <c r="V90" t="n">
        <v>0.75</v>
      </c>
      <c r="W90" t="n">
        <v>2.62</v>
      </c>
      <c r="X90" t="n">
        <v>0.19</v>
      </c>
      <c r="Y90" t="n">
        <v>1</v>
      </c>
      <c r="Z90" t="n">
        <v>10</v>
      </c>
      <c r="AA90" t="n">
        <v>173.2623039412664</v>
      </c>
      <c r="AB90" t="n">
        <v>237.065128045711</v>
      </c>
      <c r="AC90" t="n">
        <v>214.4399649480938</v>
      </c>
      <c r="AD90" t="n">
        <v>173262.3039412664</v>
      </c>
      <c r="AE90" t="n">
        <v>237065.128045711</v>
      </c>
      <c r="AF90" t="n">
        <v>3.919490243860295e-06</v>
      </c>
      <c r="AG90" t="n">
        <v>8</v>
      </c>
      <c r="AH90" t="n">
        <v>214439.9649480938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5.3743</v>
      </c>
      <c r="E91" t="n">
        <v>18.61</v>
      </c>
      <c r="F91" t="n">
        <v>15.53</v>
      </c>
      <c r="G91" t="n">
        <v>116.5</v>
      </c>
      <c r="H91" t="n">
        <v>1.52</v>
      </c>
      <c r="I91" t="n">
        <v>8</v>
      </c>
      <c r="J91" t="n">
        <v>272.97</v>
      </c>
      <c r="K91" t="n">
        <v>57.72</v>
      </c>
      <c r="L91" t="n">
        <v>23.25</v>
      </c>
      <c r="M91" t="n">
        <v>6</v>
      </c>
      <c r="N91" t="n">
        <v>71.98999999999999</v>
      </c>
      <c r="O91" t="n">
        <v>33900.07</v>
      </c>
      <c r="P91" t="n">
        <v>222.15</v>
      </c>
      <c r="Q91" t="n">
        <v>467.07</v>
      </c>
      <c r="R91" t="n">
        <v>56.45</v>
      </c>
      <c r="S91" t="n">
        <v>39.61</v>
      </c>
      <c r="T91" t="n">
        <v>3476.25</v>
      </c>
      <c r="U91" t="n">
        <v>0.7</v>
      </c>
      <c r="V91" t="n">
        <v>0.75</v>
      </c>
      <c r="W91" t="n">
        <v>2.62</v>
      </c>
      <c r="X91" t="n">
        <v>0.2</v>
      </c>
      <c r="Y91" t="n">
        <v>1</v>
      </c>
      <c r="Z91" t="n">
        <v>10</v>
      </c>
      <c r="AA91" t="n">
        <v>173.4147276120133</v>
      </c>
      <c r="AB91" t="n">
        <v>237.2736808364846</v>
      </c>
      <c r="AC91" t="n">
        <v>214.6286137532217</v>
      </c>
      <c r="AD91" t="n">
        <v>173414.7276120133</v>
      </c>
      <c r="AE91" t="n">
        <v>237273.6808364846</v>
      </c>
      <c r="AF91" t="n">
        <v>3.91774069923529e-06</v>
      </c>
      <c r="AG91" t="n">
        <v>8</v>
      </c>
      <c r="AH91" t="n">
        <v>214628.6137532217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5.3761</v>
      </c>
      <c r="E92" t="n">
        <v>18.6</v>
      </c>
      <c r="F92" t="n">
        <v>15.53</v>
      </c>
      <c r="G92" t="n">
        <v>116.46</v>
      </c>
      <c r="H92" t="n">
        <v>1.53</v>
      </c>
      <c r="I92" t="n">
        <v>8</v>
      </c>
      <c r="J92" t="n">
        <v>273.45</v>
      </c>
      <c r="K92" t="n">
        <v>57.72</v>
      </c>
      <c r="L92" t="n">
        <v>23.5</v>
      </c>
      <c r="M92" t="n">
        <v>6</v>
      </c>
      <c r="N92" t="n">
        <v>72.22</v>
      </c>
      <c r="O92" t="n">
        <v>33959.47</v>
      </c>
      <c r="P92" t="n">
        <v>222.38</v>
      </c>
      <c r="Q92" t="n">
        <v>467.07</v>
      </c>
      <c r="R92" t="n">
        <v>56.3</v>
      </c>
      <c r="S92" t="n">
        <v>39.61</v>
      </c>
      <c r="T92" t="n">
        <v>3399.34</v>
      </c>
      <c r="U92" t="n">
        <v>0.7</v>
      </c>
      <c r="V92" t="n">
        <v>0.75</v>
      </c>
      <c r="W92" t="n">
        <v>2.62</v>
      </c>
      <c r="X92" t="n">
        <v>0.19</v>
      </c>
      <c r="Y92" t="n">
        <v>1</v>
      </c>
      <c r="Z92" t="n">
        <v>10</v>
      </c>
      <c r="AA92" t="n">
        <v>173.4814774229439</v>
      </c>
      <c r="AB92" t="n">
        <v>237.3650108725936</v>
      </c>
      <c r="AC92" t="n">
        <v>214.7112273788671</v>
      </c>
      <c r="AD92" t="n">
        <v>173481.4774229439</v>
      </c>
      <c r="AE92" t="n">
        <v>237365.0108725936</v>
      </c>
      <c r="AF92" t="n">
        <v>3.919052857704043e-06</v>
      </c>
      <c r="AG92" t="n">
        <v>8</v>
      </c>
      <c r="AH92" t="n">
        <v>214711.227378867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5.3755</v>
      </c>
      <c r="E93" t="n">
        <v>18.6</v>
      </c>
      <c r="F93" t="n">
        <v>15.53</v>
      </c>
      <c r="G93" t="n">
        <v>116.47</v>
      </c>
      <c r="H93" t="n">
        <v>1.54</v>
      </c>
      <c r="I93" t="n">
        <v>8</v>
      </c>
      <c r="J93" t="n">
        <v>273.93</v>
      </c>
      <c r="K93" t="n">
        <v>57.72</v>
      </c>
      <c r="L93" t="n">
        <v>23.75</v>
      </c>
      <c r="M93" t="n">
        <v>6</v>
      </c>
      <c r="N93" t="n">
        <v>72.45999999999999</v>
      </c>
      <c r="O93" t="n">
        <v>34018.96</v>
      </c>
      <c r="P93" t="n">
        <v>222.15</v>
      </c>
      <c r="Q93" t="n">
        <v>467.07</v>
      </c>
      <c r="R93" t="n">
        <v>56.38</v>
      </c>
      <c r="S93" t="n">
        <v>39.61</v>
      </c>
      <c r="T93" t="n">
        <v>3442.46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173.3902417732495</v>
      </c>
      <c r="AB93" t="n">
        <v>237.2401782316491</v>
      </c>
      <c r="AC93" t="n">
        <v>214.5983085899705</v>
      </c>
      <c r="AD93" t="n">
        <v>173390.2417732495</v>
      </c>
      <c r="AE93" t="n">
        <v>237240.178231649</v>
      </c>
      <c r="AF93" t="n">
        <v>3.918615471547792e-06</v>
      </c>
      <c r="AG93" t="n">
        <v>8</v>
      </c>
      <c r="AH93" t="n">
        <v>214598.3085899705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5.3775</v>
      </c>
      <c r="E94" t="n">
        <v>18.6</v>
      </c>
      <c r="F94" t="n">
        <v>15.52</v>
      </c>
      <c r="G94" t="n">
        <v>116.42</v>
      </c>
      <c r="H94" t="n">
        <v>1.56</v>
      </c>
      <c r="I94" t="n">
        <v>8</v>
      </c>
      <c r="J94" t="n">
        <v>274.41</v>
      </c>
      <c r="K94" t="n">
        <v>57.72</v>
      </c>
      <c r="L94" t="n">
        <v>24</v>
      </c>
      <c r="M94" t="n">
        <v>6</v>
      </c>
      <c r="N94" t="n">
        <v>72.69</v>
      </c>
      <c r="O94" t="n">
        <v>34078.55</v>
      </c>
      <c r="P94" t="n">
        <v>222.13</v>
      </c>
      <c r="Q94" t="n">
        <v>467.07</v>
      </c>
      <c r="R94" t="n">
        <v>56.02</v>
      </c>
      <c r="S94" t="n">
        <v>39.61</v>
      </c>
      <c r="T94" t="n">
        <v>3259.43</v>
      </c>
      <c r="U94" t="n">
        <v>0.71</v>
      </c>
      <c r="V94" t="n">
        <v>0.75</v>
      </c>
      <c r="W94" t="n">
        <v>2.62</v>
      </c>
      <c r="X94" t="n">
        <v>0.19</v>
      </c>
      <c r="Y94" t="n">
        <v>1</v>
      </c>
      <c r="Z94" t="n">
        <v>10</v>
      </c>
      <c r="AA94" t="n">
        <v>173.3342121692336</v>
      </c>
      <c r="AB94" t="n">
        <v>237.1635160555828</v>
      </c>
      <c r="AC94" t="n">
        <v>214.5289629443919</v>
      </c>
      <c r="AD94" t="n">
        <v>173334.2121692336</v>
      </c>
      <c r="AE94" t="n">
        <v>237163.5160555828</v>
      </c>
      <c r="AF94" t="n">
        <v>3.920073425401963e-06</v>
      </c>
      <c r="AG94" t="n">
        <v>8</v>
      </c>
      <c r="AH94" t="n">
        <v>214528.9629443919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5.3764</v>
      </c>
      <c r="E95" t="n">
        <v>18.6</v>
      </c>
      <c r="F95" t="n">
        <v>15.53</v>
      </c>
      <c r="G95" t="n">
        <v>116.45</v>
      </c>
      <c r="H95" t="n">
        <v>1.57</v>
      </c>
      <c r="I95" t="n">
        <v>8</v>
      </c>
      <c r="J95" t="n">
        <v>274.9</v>
      </c>
      <c r="K95" t="n">
        <v>57.72</v>
      </c>
      <c r="L95" t="n">
        <v>24.25</v>
      </c>
      <c r="M95" t="n">
        <v>6</v>
      </c>
      <c r="N95" t="n">
        <v>72.92</v>
      </c>
      <c r="O95" t="n">
        <v>34138.22</v>
      </c>
      <c r="P95" t="n">
        <v>222.2</v>
      </c>
      <c r="Q95" t="n">
        <v>467.07</v>
      </c>
      <c r="R95" t="n">
        <v>56.21</v>
      </c>
      <c r="S95" t="n">
        <v>39.61</v>
      </c>
      <c r="T95" t="n">
        <v>3356.33</v>
      </c>
      <c r="U95" t="n">
        <v>0.7</v>
      </c>
      <c r="V95" t="n">
        <v>0.75</v>
      </c>
      <c r="W95" t="n">
        <v>2.62</v>
      </c>
      <c r="X95" t="n">
        <v>0.19</v>
      </c>
      <c r="Y95" t="n">
        <v>1</v>
      </c>
      <c r="Z95" t="n">
        <v>10</v>
      </c>
      <c r="AA95" t="n">
        <v>173.3943777620428</v>
      </c>
      <c r="AB95" t="n">
        <v>237.2458372739829</v>
      </c>
      <c r="AC95" t="n">
        <v>214.6034275412465</v>
      </c>
      <c r="AD95" t="n">
        <v>173394.3777620428</v>
      </c>
      <c r="AE95" t="n">
        <v>237245.8372739829</v>
      </c>
      <c r="AF95" t="n">
        <v>3.91927155078217e-06</v>
      </c>
      <c r="AG95" t="n">
        <v>8</v>
      </c>
      <c r="AH95" t="n">
        <v>214603.4275412465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5.3747</v>
      </c>
      <c r="E96" t="n">
        <v>18.61</v>
      </c>
      <c r="F96" t="n">
        <v>15.53</v>
      </c>
      <c r="G96" t="n">
        <v>116.49</v>
      </c>
      <c r="H96" t="n">
        <v>1.58</v>
      </c>
      <c r="I96" t="n">
        <v>8</v>
      </c>
      <c r="J96" t="n">
        <v>275.38</v>
      </c>
      <c r="K96" t="n">
        <v>57.72</v>
      </c>
      <c r="L96" t="n">
        <v>24.5</v>
      </c>
      <c r="M96" t="n">
        <v>6</v>
      </c>
      <c r="N96" t="n">
        <v>73.16</v>
      </c>
      <c r="O96" t="n">
        <v>34197.98</v>
      </c>
      <c r="P96" t="n">
        <v>221.84</v>
      </c>
      <c r="Q96" t="n">
        <v>467.07</v>
      </c>
      <c r="R96" t="n">
        <v>56.57</v>
      </c>
      <c r="S96" t="n">
        <v>39.61</v>
      </c>
      <c r="T96" t="n">
        <v>3533.42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173.2670625329939</v>
      </c>
      <c r="AB96" t="n">
        <v>237.0716389608468</v>
      </c>
      <c r="AC96" t="n">
        <v>214.4458544706272</v>
      </c>
      <c r="AD96" t="n">
        <v>173267.0625329938</v>
      </c>
      <c r="AE96" t="n">
        <v>237071.6389608468</v>
      </c>
      <c r="AF96" t="n">
        <v>3.918032290006124e-06</v>
      </c>
      <c r="AG96" t="n">
        <v>8</v>
      </c>
      <c r="AH96" t="n">
        <v>214445.8544706271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5.3763</v>
      </c>
      <c r="E97" t="n">
        <v>18.6</v>
      </c>
      <c r="F97" t="n">
        <v>15.53</v>
      </c>
      <c r="G97" t="n">
        <v>116.45</v>
      </c>
      <c r="H97" t="n">
        <v>1.6</v>
      </c>
      <c r="I97" t="n">
        <v>8</v>
      </c>
      <c r="J97" t="n">
        <v>275.87</v>
      </c>
      <c r="K97" t="n">
        <v>57.72</v>
      </c>
      <c r="L97" t="n">
        <v>24.75</v>
      </c>
      <c r="M97" t="n">
        <v>6</v>
      </c>
      <c r="N97" t="n">
        <v>73.39</v>
      </c>
      <c r="O97" t="n">
        <v>34257.84</v>
      </c>
      <c r="P97" t="n">
        <v>221.2</v>
      </c>
      <c r="Q97" t="n">
        <v>467.07</v>
      </c>
      <c r="R97" t="n">
        <v>56.27</v>
      </c>
      <c r="S97" t="n">
        <v>39.61</v>
      </c>
      <c r="T97" t="n">
        <v>3387.11</v>
      </c>
      <c r="U97" t="n">
        <v>0.7</v>
      </c>
      <c r="V97" t="n">
        <v>0.75</v>
      </c>
      <c r="W97" t="n">
        <v>2.62</v>
      </c>
      <c r="X97" t="n">
        <v>0.19</v>
      </c>
      <c r="Y97" t="n">
        <v>1</v>
      </c>
      <c r="Z97" t="n">
        <v>10</v>
      </c>
      <c r="AA97" t="n">
        <v>172.9465453026481</v>
      </c>
      <c r="AB97" t="n">
        <v>236.6330931460657</v>
      </c>
      <c r="AC97" t="n">
        <v>214.0491628529057</v>
      </c>
      <c r="AD97" t="n">
        <v>172946.5453026481</v>
      </c>
      <c r="AE97" t="n">
        <v>236633.0931460657</v>
      </c>
      <c r="AF97" t="n">
        <v>3.91919865308946e-06</v>
      </c>
      <c r="AG97" t="n">
        <v>8</v>
      </c>
      <c r="AH97" t="n">
        <v>214049.1628529057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5.3733</v>
      </c>
      <c r="E98" t="n">
        <v>18.61</v>
      </c>
      <c r="F98" t="n">
        <v>15.54</v>
      </c>
      <c r="G98" t="n">
        <v>116.53</v>
      </c>
      <c r="H98" t="n">
        <v>1.61</v>
      </c>
      <c r="I98" t="n">
        <v>8</v>
      </c>
      <c r="J98" t="n">
        <v>276.35</v>
      </c>
      <c r="K98" t="n">
        <v>57.72</v>
      </c>
      <c r="L98" t="n">
        <v>25</v>
      </c>
      <c r="M98" t="n">
        <v>6</v>
      </c>
      <c r="N98" t="n">
        <v>73.63</v>
      </c>
      <c r="O98" t="n">
        <v>34317.79</v>
      </c>
      <c r="P98" t="n">
        <v>220.64</v>
      </c>
      <c r="Q98" t="n">
        <v>467.07</v>
      </c>
      <c r="R98" t="n">
        <v>56.7</v>
      </c>
      <c r="S98" t="n">
        <v>39.61</v>
      </c>
      <c r="T98" t="n">
        <v>3602.51</v>
      </c>
      <c r="U98" t="n">
        <v>0.7</v>
      </c>
      <c r="V98" t="n">
        <v>0.75</v>
      </c>
      <c r="W98" t="n">
        <v>2.62</v>
      </c>
      <c r="X98" t="n">
        <v>0.2</v>
      </c>
      <c r="Y98" t="n">
        <v>1</v>
      </c>
      <c r="Z98" t="n">
        <v>10</v>
      </c>
      <c r="AA98" t="n">
        <v>172.7617080498285</v>
      </c>
      <c r="AB98" t="n">
        <v>236.3801906623139</v>
      </c>
      <c r="AC98" t="n">
        <v>213.8203970272523</v>
      </c>
      <c r="AD98" t="n">
        <v>172761.7080498285</v>
      </c>
      <c r="AE98" t="n">
        <v>236380.1906623139</v>
      </c>
      <c r="AF98" t="n">
        <v>3.917011722308205e-06</v>
      </c>
      <c r="AG98" t="n">
        <v>8</v>
      </c>
      <c r="AH98" t="n">
        <v>213820.3970272523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5.3748</v>
      </c>
      <c r="E99" t="n">
        <v>18.61</v>
      </c>
      <c r="F99" t="n">
        <v>15.53</v>
      </c>
      <c r="G99" t="n">
        <v>116.49</v>
      </c>
      <c r="H99" t="n">
        <v>1.62</v>
      </c>
      <c r="I99" t="n">
        <v>8</v>
      </c>
      <c r="J99" t="n">
        <v>276.84</v>
      </c>
      <c r="K99" t="n">
        <v>57.72</v>
      </c>
      <c r="L99" t="n">
        <v>25.25</v>
      </c>
      <c r="M99" t="n">
        <v>6</v>
      </c>
      <c r="N99" t="n">
        <v>73.87</v>
      </c>
      <c r="O99" t="n">
        <v>34377.83</v>
      </c>
      <c r="P99" t="n">
        <v>220.25</v>
      </c>
      <c r="Q99" t="n">
        <v>467.07</v>
      </c>
      <c r="R99" t="n">
        <v>56.49</v>
      </c>
      <c r="S99" t="n">
        <v>39.61</v>
      </c>
      <c r="T99" t="n">
        <v>3495.43</v>
      </c>
      <c r="U99" t="n">
        <v>0.7</v>
      </c>
      <c r="V99" t="n">
        <v>0.75</v>
      </c>
      <c r="W99" t="n">
        <v>2.62</v>
      </c>
      <c r="X99" t="n">
        <v>0.2</v>
      </c>
      <c r="Y99" t="n">
        <v>1</v>
      </c>
      <c r="Z99" t="n">
        <v>10</v>
      </c>
      <c r="AA99" t="n">
        <v>172.5495280033991</v>
      </c>
      <c r="AB99" t="n">
        <v>236.0898765620664</v>
      </c>
      <c r="AC99" t="n">
        <v>213.5577900972739</v>
      </c>
      <c r="AD99" t="n">
        <v>172549.5280033991</v>
      </c>
      <c r="AE99" t="n">
        <v>236089.8765620664</v>
      </c>
      <c r="AF99" t="n">
        <v>3.918105187698832e-06</v>
      </c>
      <c r="AG99" t="n">
        <v>8</v>
      </c>
      <c r="AH99" t="n">
        <v>213557.7900972739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5.376</v>
      </c>
      <c r="E100" t="n">
        <v>18.6</v>
      </c>
      <c r="F100" t="n">
        <v>15.53</v>
      </c>
      <c r="G100" t="n">
        <v>116.46</v>
      </c>
      <c r="H100" t="n">
        <v>1.64</v>
      </c>
      <c r="I100" t="n">
        <v>8</v>
      </c>
      <c r="J100" t="n">
        <v>277.33</v>
      </c>
      <c r="K100" t="n">
        <v>57.72</v>
      </c>
      <c r="L100" t="n">
        <v>25.5</v>
      </c>
      <c r="M100" t="n">
        <v>6</v>
      </c>
      <c r="N100" t="n">
        <v>74.09999999999999</v>
      </c>
      <c r="O100" t="n">
        <v>34437.96</v>
      </c>
      <c r="P100" t="n">
        <v>220.21</v>
      </c>
      <c r="Q100" t="n">
        <v>467.07</v>
      </c>
      <c r="R100" t="n">
        <v>56.42</v>
      </c>
      <c r="S100" t="n">
        <v>39.61</v>
      </c>
      <c r="T100" t="n">
        <v>3462.3</v>
      </c>
      <c r="U100" t="n">
        <v>0.7</v>
      </c>
      <c r="V100" t="n">
        <v>0.75</v>
      </c>
      <c r="W100" t="n">
        <v>2.62</v>
      </c>
      <c r="X100" t="n">
        <v>0.19</v>
      </c>
      <c r="Y100" t="n">
        <v>1</v>
      </c>
      <c r="Z100" t="n">
        <v>10</v>
      </c>
      <c r="AA100" t="n">
        <v>172.5072416721448</v>
      </c>
      <c r="AB100" t="n">
        <v>236.032018538103</v>
      </c>
      <c r="AC100" t="n">
        <v>213.5054539619133</v>
      </c>
      <c r="AD100" t="n">
        <v>172507.2416721448</v>
      </c>
      <c r="AE100" t="n">
        <v>236032.018538103</v>
      </c>
      <c r="AF100" t="n">
        <v>3.918979960011335e-06</v>
      </c>
      <c r="AG100" t="n">
        <v>8</v>
      </c>
      <c r="AH100" t="n">
        <v>213505.4539619133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5.3739</v>
      </c>
      <c r="E101" t="n">
        <v>18.61</v>
      </c>
      <c r="F101" t="n">
        <v>15.54</v>
      </c>
      <c r="G101" t="n">
        <v>116.51</v>
      </c>
      <c r="H101" t="n">
        <v>1.65</v>
      </c>
      <c r="I101" t="n">
        <v>8</v>
      </c>
      <c r="J101" t="n">
        <v>277.82</v>
      </c>
      <c r="K101" t="n">
        <v>57.72</v>
      </c>
      <c r="L101" t="n">
        <v>25.75</v>
      </c>
      <c r="M101" t="n">
        <v>6</v>
      </c>
      <c r="N101" t="n">
        <v>74.34</v>
      </c>
      <c r="O101" t="n">
        <v>34498.19</v>
      </c>
      <c r="P101" t="n">
        <v>219.48</v>
      </c>
      <c r="Q101" t="n">
        <v>467.07</v>
      </c>
      <c r="R101" t="n">
        <v>56.54</v>
      </c>
      <c r="S101" t="n">
        <v>39.61</v>
      </c>
      <c r="T101" t="n">
        <v>3520.88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172.2274495087878</v>
      </c>
      <c r="AB101" t="n">
        <v>235.6491945566391</v>
      </c>
      <c r="AC101" t="n">
        <v>213.1591661639433</v>
      </c>
      <c r="AD101" t="n">
        <v>172227.4495087878</v>
      </c>
      <c r="AE101" t="n">
        <v>235649.1945566391</v>
      </c>
      <c r="AF101" t="n">
        <v>3.917449108464456e-06</v>
      </c>
      <c r="AG101" t="n">
        <v>8</v>
      </c>
      <c r="AH101" t="n">
        <v>213159.1661639433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5.3945</v>
      </c>
      <c r="E102" t="n">
        <v>18.54</v>
      </c>
      <c r="F102" t="n">
        <v>15.51</v>
      </c>
      <c r="G102" t="n">
        <v>132.94</v>
      </c>
      <c r="H102" t="n">
        <v>1.66</v>
      </c>
      <c r="I102" t="n">
        <v>7</v>
      </c>
      <c r="J102" t="n">
        <v>278.31</v>
      </c>
      <c r="K102" t="n">
        <v>57.72</v>
      </c>
      <c r="L102" t="n">
        <v>26</v>
      </c>
      <c r="M102" t="n">
        <v>5</v>
      </c>
      <c r="N102" t="n">
        <v>74.58</v>
      </c>
      <c r="O102" t="n">
        <v>34558.51</v>
      </c>
      <c r="P102" t="n">
        <v>217.93</v>
      </c>
      <c r="Q102" t="n">
        <v>467.07</v>
      </c>
      <c r="R102" t="n">
        <v>55.77</v>
      </c>
      <c r="S102" t="n">
        <v>39.61</v>
      </c>
      <c r="T102" t="n">
        <v>3142.92</v>
      </c>
      <c r="U102" t="n">
        <v>0.71</v>
      </c>
      <c r="V102" t="n">
        <v>0.75</v>
      </c>
      <c r="W102" t="n">
        <v>2.62</v>
      </c>
      <c r="X102" t="n">
        <v>0.18</v>
      </c>
      <c r="Y102" t="n">
        <v>1</v>
      </c>
      <c r="Z102" t="n">
        <v>10</v>
      </c>
      <c r="AA102" t="n">
        <v>171.0994870924962</v>
      </c>
      <c r="AB102" t="n">
        <v>234.10586661648</v>
      </c>
      <c r="AC102" t="n">
        <v>211.7631312763182</v>
      </c>
      <c r="AD102" t="n">
        <v>171099.4870924962</v>
      </c>
      <c r="AE102" t="n">
        <v>234105.86661648</v>
      </c>
      <c r="AF102" t="n">
        <v>3.932466033162415e-06</v>
      </c>
      <c r="AG102" t="n">
        <v>8</v>
      </c>
      <c r="AH102" t="n">
        <v>211763.1312763182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5.3925</v>
      </c>
      <c r="E103" t="n">
        <v>18.54</v>
      </c>
      <c r="F103" t="n">
        <v>15.52</v>
      </c>
      <c r="G103" t="n">
        <v>133</v>
      </c>
      <c r="H103" t="n">
        <v>1.68</v>
      </c>
      <c r="I103" t="n">
        <v>7</v>
      </c>
      <c r="J103" t="n">
        <v>278.79</v>
      </c>
      <c r="K103" t="n">
        <v>57.72</v>
      </c>
      <c r="L103" t="n">
        <v>26.25</v>
      </c>
      <c r="M103" t="n">
        <v>5</v>
      </c>
      <c r="N103" t="n">
        <v>74.81999999999999</v>
      </c>
      <c r="O103" t="n">
        <v>34618.92</v>
      </c>
      <c r="P103" t="n">
        <v>218.51</v>
      </c>
      <c r="Q103" t="n">
        <v>467.09</v>
      </c>
      <c r="R103" t="n">
        <v>55.94</v>
      </c>
      <c r="S103" t="n">
        <v>39.61</v>
      </c>
      <c r="T103" t="n">
        <v>3226.49</v>
      </c>
      <c r="U103" t="n">
        <v>0.71</v>
      </c>
      <c r="V103" t="n">
        <v>0.75</v>
      </c>
      <c r="W103" t="n">
        <v>2.62</v>
      </c>
      <c r="X103" t="n">
        <v>0.18</v>
      </c>
      <c r="Y103" t="n">
        <v>1</v>
      </c>
      <c r="Z103" t="n">
        <v>10</v>
      </c>
      <c r="AA103" t="n">
        <v>171.4056828657635</v>
      </c>
      <c r="AB103" t="n">
        <v>234.5248171818682</v>
      </c>
      <c r="AC103" t="n">
        <v>212.1420977877467</v>
      </c>
      <c r="AD103" t="n">
        <v>171405.6828657635</v>
      </c>
      <c r="AE103" t="n">
        <v>234524.8171818682</v>
      </c>
      <c r="AF103" t="n">
        <v>3.931008079308245e-06</v>
      </c>
      <c r="AG103" t="n">
        <v>8</v>
      </c>
      <c r="AH103" t="n">
        <v>212142.0977877467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5.392</v>
      </c>
      <c r="E104" t="n">
        <v>18.55</v>
      </c>
      <c r="F104" t="n">
        <v>15.52</v>
      </c>
      <c r="G104" t="n">
        <v>133.01</v>
      </c>
      <c r="H104" t="n">
        <v>1.69</v>
      </c>
      <c r="I104" t="n">
        <v>7</v>
      </c>
      <c r="J104" t="n">
        <v>279.29</v>
      </c>
      <c r="K104" t="n">
        <v>57.72</v>
      </c>
      <c r="L104" t="n">
        <v>26.5</v>
      </c>
      <c r="M104" t="n">
        <v>5</v>
      </c>
      <c r="N104" t="n">
        <v>75.06</v>
      </c>
      <c r="O104" t="n">
        <v>34679.43</v>
      </c>
      <c r="P104" t="n">
        <v>218.89</v>
      </c>
      <c r="Q104" t="n">
        <v>467.12</v>
      </c>
      <c r="R104" t="n">
        <v>55.98</v>
      </c>
      <c r="S104" t="n">
        <v>39.61</v>
      </c>
      <c r="T104" t="n">
        <v>3248.02</v>
      </c>
      <c r="U104" t="n">
        <v>0.71</v>
      </c>
      <c r="V104" t="n">
        <v>0.75</v>
      </c>
      <c r="W104" t="n">
        <v>2.62</v>
      </c>
      <c r="X104" t="n">
        <v>0.18</v>
      </c>
      <c r="Y104" t="n">
        <v>1</v>
      </c>
      <c r="Z104" t="n">
        <v>10</v>
      </c>
      <c r="AA104" t="n">
        <v>171.586121476853</v>
      </c>
      <c r="AB104" t="n">
        <v>234.7717012499503</v>
      </c>
      <c r="AC104" t="n">
        <v>212.3654195868751</v>
      </c>
      <c r="AD104" t="n">
        <v>171586.1214768529</v>
      </c>
      <c r="AE104" t="n">
        <v>234771.7012499503</v>
      </c>
      <c r="AF104" t="n">
        <v>3.930643590844702e-06</v>
      </c>
      <c r="AG104" t="n">
        <v>8</v>
      </c>
      <c r="AH104" t="n">
        <v>212365.4195868751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5.3934</v>
      </c>
      <c r="E105" t="n">
        <v>18.54</v>
      </c>
      <c r="F105" t="n">
        <v>15.51</v>
      </c>
      <c r="G105" t="n">
        <v>132.97</v>
      </c>
      <c r="H105" t="n">
        <v>1.7</v>
      </c>
      <c r="I105" t="n">
        <v>7</v>
      </c>
      <c r="J105" t="n">
        <v>279.78</v>
      </c>
      <c r="K105" t="n">
        <v>57.72</v>
      </c>
      <c r="L105" t="n">
        <v>26.75</v>
      </c>
      <c r="M105" t="n">
        <v>5</v>
      </c>
      <c r="N105" t="n">
        <v>75.3</v>
      </c>
      <c r="O105" t="n">
        <v>34740.03</v>
      </c>
      <c r="P105" t="n">
        <v>219.42</v>
      </c>
      <c r="Q105" t="n">
        <v>467.07</v>
      </c>
      <c r="R105" t="n">
        <v>55.97</v>
      </c>
      <c r="S105" t="n">
        <v>39.61</v>
      </c>
      <c r="T105" t="n">
        <v>3238.45</v>
      </c>
      <c r="U105" t="n">
        <v>0.71</v>
      </c>
      <c r="V105" t="n">
        <v>0.75</v>
      </c>
      <c r="W105" t="n">
        <v>2.62</v>
      </c>
      <c r="X105" t="n">
        <v>0.18</v>
      </c>
      <c r="Y105" t="n">
        <v>1</v>
      </c>
      <c r="Z105" t="n">
        <v>10</v>
      </c>
      <c r="AA105" t="n">
        <v>171.7895701795346</v>
      </c>
      <c r="AB105" t="n">
        <v>235.0500687404826</v>
      </c>
      <c r="AC105" t="n">
        <v>212.6172200748022</v>
      </c>
      <c r="AD105" t="n">
        <v>171789.5701795346</v>
      </c>
      <c r="AE105" t="n">
        <v>235050.0687404826</v>
      </c>
      <c r="AF105" t="n">
        <v>3.931664158542622e-06</v>
      </c>
      <c r="AG105" t="n">
        <v>8</v>
      </c>
      <c r="AH105" t="n">
        <v>212617.2200748022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5.3961</v>
      </c>
      <c r="E106" t="n">
        <v>18.53</v>
      </c>
      <c r="F106" t="n">
        <v>15.5</v>
      </c>
      <c r="G106" t="n">
        <v>132.89</v>
      </c>
      <c r="H106" t="n">
        <v>1.72</v>
      </c>
      <c r="I106" t="n">
        <v>7</v>
      </c>
      <c r="J106" t="n">
        <v>280.27</v>
      </c>
      <c r="K106" t="n">
        <v>57.72</v>
      </c>
      <c r="L106" t="n">
        <v>27</v>
      </c>
      <c r="M106" t="n">
        <v>5</v>
      </c>
      <c r="N106" t="n">
        <v>75.54000000000001</v>
      </c>
      <c r="O106" t="n">
        <v>34800.73</v>
      </c>
      <c r="P106" t="n">
        <v>219.15</v>
      </c>
      <c r="Q106" t="n">
        <v>467.07</v>
      </c>
      <c r="R106" t="n">
        <v>55.59</v>
      </c>
      <c r="S106" t="n">
        <v>39.61</v>
      </c>
      <c r="T106" t="n">
        <v>3051.47</v>
      </c>
      <c r="U106" t="n">
        <v>0.71</v>
      </c>
      <c r="V106" t="n">
        <v>0.75</v>
      </c>
      <c r="W106" t="n">
        <v>2.62</v>
      </c>
      <c r="X106" t="n">
        <v>0.17</v>
      </c>
      <c r="Y106" t="n">
        <v>1</v>
      </c>
      <c r="Z106" t="n">
        <v>10</v>
      </c>
      <c r="AA106" t="n">
        <v>171.6082535334641</v>
      </c>
      <c r="AB106" t="n">
        <v>234.8019833062032</v>
      </c>
      <c r="AC106" t="n">
        <v>212.3928115661803</v>
      </c>
      <c r="AD106" t="n">
        <v>171608.2535334641</v>
      </c>
      <c r="AE106" t="n">
        <v>234801.9833062032</v>
      </c>
      <c r="AF106" t="n">
        <v>3.933632396245752e-06</v>
      </c>
      <c r="AG106" t="n">
        <v>8</v>
      </c>
      <c r="AH106" t="n">
        <v>212392.8115661803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5.3925</v>
      </c>
      <c r="E107" t="n">
        <v>18.54</v>
      </c>
      <c r="F107" t="n">
        <v>15.52</v>
      </c>
      <c r="G107" t="n">
        <v>133</v>
      </c>
      <c r="H107" t="n">
        <v>1.73</v>
      </c>
      <c r="I107" t="n">
        <v>7</v>
      </c>
      <c r="J107" t="n">
        <v>280.76</v>
      </c>
      <c r="K107" t="n">
        <v>57.72</v>
      </c>
      <c r="L107" t="n">
        <v>27.25</v>
      </c>
      <c r="M107" t="n">
        <v>5</v>
      </c>
      <c r="N107" t="n">
        <v>75.79000000000001</v>
      </c>
      <c r="O107" t="n">
        <v>34861.53</v>
      </c>
      <c r="P107" t="n">
        <v>219.62</v>
      </c>
      <c r="Q107" t="n">
        <v>467.07</v>
      </c>
      <c r="R107" t="n">
        <v>55.96</v>
      </c>
      <c r="S107" t="n">
        <v>39.61</v>
      </c>
      <c r="T107" t="n">
        <v>3235.33</v>
      </c>
      <c r="U107" t="n">
        <v>0.71</v>
      </c>
      <c r="V107" t="n">
        <v>0.75</v>
      </c>
      <c r="W107" t="n">
        <v>2.62</v>
      </c>
      <c r="X107" t="n">
        <v>0.18</v>
      </c>
      <c r="Y107" t="n">
        <v>1</v>
      </c>
      <c r="Z107" t="n">
        <v>10</v>
      </c>
      <c r="AA107" t="n">
        <v>171.9035409204134</v>
      </c>
      <c r="AB107" t="n">
        <v>235.2060085361871</v>
      </c>
      <c r="AC107" t="n">
        <v>212.7582771952676</v>
      </c>
      <c r="AD107" t="n">
        <v>171903.5409204134</v>
      </c>
      <c r="AE107" t="n">
        <v>235206.0085361871</v>
      </c>
      <c r="AF107" t="n">
        <v>3.931008079308245e-06</v>
      </c>
      <c r="AG107" t="n">
        <v>8</v>
      </c>
      <c r="AH107" t="n">
        <v>212758.2771952676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5.3942</v>
      </c>
      <c r="E108" t="n">
        <v>18.54</v>
      </c>
      <c r="F108" t="n">
        <v>15.51</v>
      </c>
      <c r="G108" t="n">
        <v>132.95</v>
      </c>
      <c r="H108" t="n">
        <v>1.74</v>
      </c>
      <c r="I108" t="n">
        <v>7</v>
      </c>
      <c r="J108" t="n">
        <v>281.26</v>
      </c>
      <c r="K108" t="n">
        <v>57.72</v>
      </c>
      <c r="L108" t="n">
        <v>27.5</v>
      </c>
      <c r="M108" t="n">
        <v>5</v>
      </c>
      <c r="N108" t="n">
        <v>76.03</v>
      </c>
      <c r="O108" t="n">
        <v>34922.42</v>
      </c>
      <c r="P108" t="n">
        <v>219.81</v>
      </c>
      <c r="Q108" t="n">
        <v>467.07</v>
      </c>
      <c r="R108" t="n">
        <v>55.84</v>
      </c>
      <c r="S108" t="n">
        <v>39.61</v>
      </c>
      <c r="T108" t="n">
        <v>3175.98</v>
      </c>
      <c r="U108" t="n">
        <v>0.71</v>
      </c>
      <c r="V108" t="n">
        <v>0.75</v>
      </c>
      <c r="W108" t="n">
        <v>2.62</v>
      </c>
      <c r="X108" t="n">
        <v>0.18</v>
      </c>
      <c r="Y108" t="n">
        <v>1</v>
      </c>
      <c r="Z108" t="n">
        <v>10</v>
      </c>
      <c r="AA108" t="n">
        <v>171.9484118724707</v>
      </c>
      <c r="AB108" t="n">
        <v>235.2674029523585</v>
      </c>
      <c r="AC108" t="n">
        <v>212.8138122145273</v>
      </c>
      <c r="AD108" t="n">
        <v>171948.4118724707</v>
      </c>
      <c r="AE108" t="n">
        <v>235267.4029523585</v>
      </c>
      <c r="AF108" t="n">
        <v>3.93224734008429e-06</v>
      </c>
      <c r="AG108" t="n">
        <v>8</v>
      </c>
      <c r="AH108" t="n">
        <v>212813.8122145273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5.3955</v>
      </c>
      <c r="E109" t="n">
        <v>18.53</v>
      </c>
      <c r="F109" t="n">
        <v>15.51</v>
      </c>
      <c r="G109" t="n">
        <v>132.91</v>
      </c>
      <c r="H109" t="n">
        <v>1.75</v>
      </c>
      <c r="I109" t="n">
        <v>7</v>
      </c>
      <c r="J109" t="n">
        <v>281.75</v>
      </c>
      <c r="K109" t="n">
        <v>57.72</v>
      </c>
      <c r="L109" t="n">
        <v>27.75</v>
      </c>
      <c r="M109" t="n">
        <v>5</v>
      </c>
      <c r="N109" t="n">
        <v>76.28</v>
      </c>
      <c r="O109" t="n">
        <v>34983.41</v>
      </c>
      <c r="P109" t="n">
        <v>219.75</v>
      </c>
      <c r="Q109" t="n">
        <v>467.11</v>
      </c>
      <c r="R109" t="n">
        <v>55.66</v>
      </c>
      <c r="S109" t="n">
        <v>39.61</v>
      </c>
      <c r="T109" t="n">
        <v>3085.46</v>
      </c>
      <c r="U109" t="n">
        <v>0.71</v>
      </c>
      <c r="V109" t="n">
        <v>0.75</v>
      </c>
      <c r="W109" t="n">
        <v>2.62</v>
      </c>
      <c r="X109" t="n">
        <v>0.17</v>
      </c>
      <c r="Y109" t="n">
        <v>1</v>
      </c>
      <c r="Z109" t="n">
        <v>10</v>
      </c>
      <c r="AA109" t="n">
        <v>171.8954408880476</v>
      </c>
      <c r="AB109" t="n">
        <v>235.1949257145559</v>
      </c>
      <c r="AC109" t="n">
        <v>212.7482521025781</v>
      </c>
      <c r="AD109" t="n">
        <v>171895.4408880476</v>
      </c>
      <c r="AE109" t="n">
        <v>235194.9257145559</v>
      </c>
      <c r="AF109" t="n">
        <v>3.933195010089501e-06</v>
      </c>
      <c r="AG109" t="n">
        <v>8</v>
      </c>
      <c r="AH109" t="n">
        <v>212748.2521025781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5.3941</v>
      </c>
      <c r="E110" t="n">
        <v>18.54</v>
      </c>
      <c r="F110" t="n">
        <v>15.51</v>
      </c>
      <c r="G110" t="n">
        <v>132.95</v>
      </c>
      <c r="H110" t="n">
        <v>1.77</v>
      </c>
      <c r="I110" t="n">
        <v>7</v>
      </c>
      <c r="J110" t="n">
        <v>282.25</v>
      </c>
      <c r="K110" t="n">
        <v>57.72</v>
      </c>
      <c r="L110" t="n">
        <v>28</v>
      </c>
      <c r="M110" t="n">
        <v>5</v>
      </c>
      <c r="N110" t="n">
        <v>76.52</v>
      </c>
      <c r="O110" t="n">
        <v>35044.49</v>
      </c>
      <c r="P110" t="n">
        <v>219.31</v>
      </c>
      <c r="Q110" t="n">
        <v>467.08</v>
      </c>
      <c r="R110" t="n">
        <v>55.82</v>
      </c>
      <c r="S110" t="n">
        <v>39.61</v>
      </c>
      <c r="T110" t="n">
        <v>3166.98</v>
      </c>
      <c r="U110" t="n">
        <v>0.71</v>
      </c>
      <c r="V110" t="n">
        <v>0.75</v>
      </c>
      <c r="W110" t="n">
        <v>2.62</v>
      </c>
      <c r="X110" t="n">
        <v>0.18</v>
      </c>
      <c r="Y110" t="n">
        <v>1</v>
      </c>
      <c r="Z110" t="n">
        <v>10</v>
      </c>
      <c r="AA110" t="n">
        <v>171.7262242745318</v>
      </c>
      <c r="AB110" t="n">
        <v>234.9633960786337</v>
      </c>
      <c r="AC110" t="n">
        <v>212.5388193301544</v>
      </c>
      <c r="AD110" t="n">
        <v>171726.2242745318</v>
      </c>
      <c r="AE110" t="n">
        <v>234963.3960786337</v>
      </c>
      <c r="AF110" t="n">
        <v>3.932174442391581e-06</v>
      </c>
      <c r="AG110" t="n">
        <v>8</v>
      </c>
      <c r="AH110" t="n">
        <v>212538.8193301544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5.3992</v>
      </c>
      <c r="E111" t="n">
        <v>18.52</v>
      </c>
      <c r="F111" t="n">
        <v>15.49</v>
      </c>
      <c r="G111" t="n">
        <v>132.8</v>
      </c>
      <c r="H111" t="n">
        <v>1.78</v>
      </c>
      <c r="I111" t="n">
        <v>7</v>
      </c>
      <c r="J111" t="n">
        <v>282.74</v>
      </c>
      <c r="K111" t="n">
        <v>57.72</v>
      </c>
      <c r="L111" t="n">
        <v>28.25</v>
      </c>
      <c r="M111" t="n">
        <v>5</v>
      </c>
      <c r="N111" t="n">
        <v>76.77</v>
      </c>
      <c r="O111" t="n">
        <v>35105.68</v>
      </c>
      <c r="P111" t="n">
        <v>218.59</v>
      </c>
      <c r="Q111" t="n">
        <v>467.07</v>
      </c>
      <c r="R111" t="n">
        <v>55.23</v>
      </c>
      <c r="S111" t="n">
        <v>39.61</v>
      </c>
      <c r="T111" t="n">
        <v>2872.63</v>
      </c>
      <c r="U111" t="n">
        <v>0.72</v>
      </c>
      <c r="V111" t="n">
        <v>0.75</v>
      </c>
      <c r="W111" t="n">
        <v>2.62</v>
      </c>
      <c r="X111" t="n">
        <v>0.16</v>
      </c>
      <c r="Y111" t="n">
        <v>1</v>
      </c>
      <c r="Z111" t="n">
        <v>10</v>
      </c>
      <c r="AA111" t="n">
        <v>171.2892297624515</v>
      </c>
      <c r="AB111" t="n">
        <v>234.3654809083684</v>
      </c>
      <c r="AC111" t="n">
        <v>211.9979683445598</v>
      </c>
      <c r="AD111" t="n">
        <v>171289.2297624515</v>
      </c>
      <c r="AE111" t="n">
        <v>234365.4809083684</v>
      </c>
      <c r="AF111" t="n">
        <v>3.935892224719718e-06</v>
      </c>
      <c r="AG111" t="n">
        <v>8</v>
      </c>
      <c r="AH111" t="n">
        <v>211997.9683445598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5.3982</v>
      </c>
      <c r="E112" t="n">
        <v>18.52</v>
      </c>
      <c r="F112" t="n">
        <v>15.5</v>
      </c>
      <c r="G112" t="n">
        <v>132.83</v>
      </c>
      <c r="H112" t="n">
        <v>1.79</v>
      </c>
      <c r="I112" t="n">
        <v>7</v>
      </c>
      <c r="J112" t="n">
        <v>283.24</v>
      </c>
      <c r="K112" t="n">
        <v>57.72</v>
      </c>
      <c r="L112" t="n">
        <v>28.5</v>
      </c>
      <c r="M112" t="n">
        <v>5</v>
      </c>
      <c r="N112" t="n">
        <v>77.01000000000001</v>
      </c>
      <c r="O112" t="n">
        <v>35166.96</v>
      </c>
      <c r="P112" t="n">
        <v>218.29</v>
      </c>
      <c r="Q112" t="n">
        <v>467.11</v>
      </c>
      <c r="R112" t="n">
        <v>55.3</v>
      </c>
      <c r="S112" t="n">
        <v>39.61</v>
      </c>
      <c r="T112" t="n">
        <v>2903.78</v>
      </c>
      <c r="U112" t="n">
        <v>0.72</v>
      </c>
      <c r="V112" t="n">
        <v>0.75</v>
      </c>
      <c r="W112" t="n">
        <v>2.62</v>
      </c>
      <c r="X112" t="n">
        <v>0.16</v>
      </c>
      <c r="Y112" t="n">
        <v>1</v>
      </c>
      <c r="Z112" t="n">
        <v>10</v>
      </c>
      <c r="AA112" t="n">
        <v>171.180965688049</v>
      </c>
      <c r="AB112" t="n">
        <v>234.2173492254972</v>
      </c>
      <c r="AC112" t="n">
        <v>211.8639741415977</v>
      </c>
      <c r="AD112" t="n">
        <v>171180.965688049</v>
      </c>
      <c r="AE112" t="n">
        <v>234217.3492254972</v>
      </c>
      <c r="AF112" t="n">
        <v>3.935163247792632e-06</v>
      </c>
      <c r="AG112" t="n">
        <v>8</v>
      </c>
      <c r="AH112" t="n">
        <v>211863.9741415977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5.3967</v>
      </c>
      <c r="E113" t="n">
        <v>18.53</v>
      </c>
      <c r="F113" t="n">
        <v>15.5</v>
      </c>
      <c r="G113" t="n">
        <v>132.88</v>
      </c>
      <c r="H113" t="n">
        <v>1.8</v>
      </c>
      <c r="I113" t="n">
        <v>7</v>
      </c>
      <c r="J113" t="n">
        <v>283.74</v>
      </c>
      <c r="K113" t="n">
        <v>57.72</v>
      </c>
      <c r="L113" t="n">
        <v>28.75</v>
      </c>
      <c r="M113" t="n">
        <v>5</v>
      </c>
      <c r="N113" t="n">
        <v>77.26000000000001</v>
      </c>
      <c r="O113" t="n">
        <v>35228.34</v>
      </c>
      <c r="P113" t="n">
        <v>218.4</v>
      </c>
      <c r="Q113" t="n">
        <v>467.07</v>
      </c>
      <c r="R113" t="n">
        <v>55.38</v>
      </c>
      <c r="S113" t="n">
        <v>39.61</v>
      </c>
      <c r="T113" t="n">
        <v>2945.15</v>
      </c>
      <c r="U113" t="n">
        <v>0.72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171.2601307699834</v>
      </c>
      <c r="AB113" t="n">
        <v>234.3256663831167</v>
      </c>
      <c r="AC113" t="n">
        <v>211.9619536617181</v>
      </c>
      <c r="AD113" t="n">
        <v>171260.1307699834</v>
      </c>
      <c r="AE113" t="n">
        <v>234325.6663831167</v>
      </c>
      <c r="AF113" t="n">
        <v>3.934069782402004e-06</v>
      </c>
      <c r="AG113" t="n">
        <v>8</v>
      </c>
      <c r="AH113" t="n">
        <v>211961.9536617181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5.3961</v>
      </c>
      <c r="E114" t="n">
        <v>18.53</v>
      </c>
      <c r="F114" t="n">
        <v>15.5</v>
      </c>
      <c r="G114" t="n">
        <v>132.89</v>
      </c>
      <c r="H114" t="n">
        <v>1.82</v>
      </c>
      <c r="I114" t="n">
        <v>7</v>
      </c>
      <c r="J114" t="n">
        <v>284.23</v>
      </c>
      <c r="K114" t="n">
        <v>57.72</v>
      </c>
      <c r="L114" t="n">
        <v>29</v>
      </c>
      <c r="M114" t="n">
        <v>5</v>
      </c>
      <c r="N114" t="n">
        <v>77.51000000000001</v>
      </c>
      <c r="O114" t="n">
        <v>35289.82</v>
      </c>
      <c r="P114" t="n">
        <v>217.73</v>
      </c>
      <c r="Q114" t="n">
        <v>467.07</v>
      </c>
      <c r="R114" t="n">
        <v>55.43</v>
      </c>
      <c r="S114" t="n">
        <v>39.61</v>
      </c>
      <c r="T114" t="n">
        <v>2968.43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170.9717789466674</v>
      </c>
      <c r="AB114" t="n">
        <v>233.9311306972713</v>
      </c>
      <c r="AC114" t="n">
        <v>211.6050719079953</v>
      </c>
      <c r="AD114" t="n">
        <v>170971.7789466674</v>
      </c>
      <c r="AE114" t="n">
        <v>233931.1306972713</v>
      </c>
      <c r="AF114" t="n">
        <v>3.933632396245752e-06</v>
      </c>
      <c r="AG114" t="n">
        <v>8</v>
      </c>
      <c r="AH114" t="n">
        <v>211605.0719079953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5.3988</v>
      </c>
      <c r="E115" t="n">
        <v>18.52</v>
      </c>
      <c r="F115" t="n">
        <v>15.49</v>
      </c>
      <c r="G115" t="n">
        <v>132.81</v>
      </c>
      <c r="H115" t="n">
        <v>1.83</v>
      </c>
      <c r="I115" t="n">
        <v>7</v>
      </c>
      <c r="J115" t="n">
        <v>284.73</v>
      </c>
      <c r="K115" t="n">
        <v>57.72</v>
      </c>
      <c r="L115" t="n">
        <v>29.25</v>
      </c>
      <c r="M115" t="n">
        <v>5</v>
      </c>
      <c r="N115" t="n">
        <v>77.76000000000001</v>
      </c>
      <c r="O115" t="n">
        <v>35351.4</v>
      </c>
      <c r="P115" t="n">
        <v>217.45</v>
      </c>
      <c r="Q115" t="n">
        <v>467.1</v>
      </c>
      <c r="R115" t="n">
        <v>55.18</v>
      </c>
      <c r="S115" t="n">
        <v>39.61</v>
      </c>
      <c r="T115" t="n">
        <v>2844.03</v>
      </c>
      <c r="U115" t="n">
        <v>0.72</v>
      </c>
      <c r="V115" t="n">
        <v>0.75</v>
      </c>
      <c r="W115" t="n">
        <v>2.62</v>
      </c>
      <c r="X115" t="n">
        <v>0.16</v>
      </c>
      <c r="Y115" t="n">
        <v>1</v>
      </c>
      <c r="Z115" t="n">
        <v>10</v>
      </c>
      <c r="AA115" t="n">
        <v>170.7864819917789</v>
      </c>
      <c r="AB115" t="n">
        <v>233.6775992288683</v>
      </c>
      <c r="AC115" t="n">
        <v>211.3757371271029</v>
      </c>
      <c r="AD115" t="n">
        <v>170786.4819917789</v>
      </c>
      <c r="AE115" t="n">
        <v>233677.5992288683</v>
      </c>
      <c r="AF115" t="n">
        <v>3.935600633948883e-06</v>
      </c>
      <c r="AG115" t="n">
        <v>8</v>
      </c>
      <c r="AH115" t="n">
        <v>211375.7371271029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5.3994</v>
      </c>
      <c r="E116" t="n">
        <v>18.52</v>
      </c>
      <c r="F116" t="n">
        <v>15.49</v>
      </c>
      <c r="G116" t="n">
        <v>132.8</v>
      </c>
      <c r="H116" t="n">
        <v>1.84</v>
      </c>
      <c r="I116" t="n">
        <v>7</v>
      </c>
      <c r="J116" t="n">
        <v>285.23</v>
      </c>
      <c r="K116" t="n">
        <v>57.72</v>
      </c>
      <c r="L116" t="n">
        <v>29.5</v>
      </c>
      <c r="M116" t="n">
        <v>5</v>
      </c>
      <c r="N116" t="n">
        <v>78.01000000000001</v>
      </c>
      <c r="O116" t="n">
        <v>35413.08</v>
      </c>
      <c r="P116" t="n">
        <v>217.04</v>
      </c>
      <c r="Q116" t="n">
        <v>467.07</v>
      </c>
      <c r="R116" t="n">
        <v>55.11</v>
      </c>
      <c r="S116" t="n">
        <v>39.61</v>
      </c>
      <c r="T116" t="n">
        <v>2813.26</v>
      </c>
      <c r="U116" t="n">
        <v>0.72</v>
      </c>
      <c r="V116" t="n">
        <v>0.75</v>
      </c>
      <c r="W116" t="n">
        <v>2.62</v>
      </c>
      <c r="X116" t="n">
        <v>0.16</v>
      </c>
      <c r="Y116" t="n">
        <v>1</v>
      </c>
      <c r="Z116" t="n">
        <v>10</v>
      </c>
      <c r="AA116" t="n">
        <v>170.5909268098925</v>
      </c>
      <c r="AB116" t="n">
        <v>233.4100320017257</v>
      </c>
      <c r="AC116" t="n">
        <v>211.1337061405857</v>
      </c>
      <c r="AD116" t="n">
        <v>170590.9268098925</v>
      </c>
      <c r="AE116" t="n">
        <v>233410.0320017257</v>
      </c>
      <c r="AF116" t="n">
        <v>3.936038020105134e-06</v>
      </c>
      <c r="AG116" t="n">
        <v>8</v>
      </c>
      <c r="AH116" t="n">
        <v>211133.7061405857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5.3967</v>
      </c>
      <c r="E117" t="n">
        <v>18.53</v>
      </c>
      <c r="F117" t="n">
        <v>15.5</v>
      </c>
      <c r="G117" t="n">
        <v>132.87</v>
      </c>
      <c r="H117" t="n">
        <v>1.85</v>
      </c>
      <c r="I117" t="n">
        <v>7</v>
      </c>
      <c r="J117" t="n">
        <v>285.73</v>
      </c>
      <c r="K117" t="n">
        <v>57.72</v>
      </c>
      <c r="L117" t="n">
        <v>29.75</v>
      </c>
      <c r="M117" t="n">
        <v>5</v>
      </c>
      <c r="N117" t="n">
        <v>78.26000000000001</v>
      </c>
      <c r="O117" t="n">
        <v>35474.86</v>
      </c>
      <c r="P117" t="n">
        <v>217.08</v>
      </c>
      <c r="Q117" t="n">
        <v>467.12</v>
      </c>
      <c r="R117" t="n">
        <v>55.44</v>
      </c>
      <c r="S117" t="n">
        <v>39.61</v>
      </c>
      <c r="T117" t="n">
        <v>2976.05</v>
      </c>
      <c r="U117" t="n">
        <v>0.71</v>
      </c>
      <c r="V117" t="n">
        <v>0.75</v>
      </c>
      <c r="W117" t="n">
        <v>2.62</v>
      </c>
      <c r="X117" t="n">
        <v>0.17</v>
      </c>
      <c r="Y117" t="n">
        <v>1</v>
      </c>
      <c r="Z117" t="n">
        <v>10</v>
      </c>
      <c r="AA117" t="n">
        <v>170.6685441165442</v>
      </c>
      <c r="AB117" t="n">
        <v>233.5162314249203</v>
      </c>
      <c r="AC117" t="n">
        <v>211.2297700398826</v>
      </c>
      <c r="AD117" t="n">
        <v>170668.5441165442</v>
      </c>
      <c r="AE117" t="n">
        <v>233516.2314249203</v>
      </c>
      <c r="AF117" t="n">
        <v>3.934069782402004e-06</v>
      </c>
      <c r="AG117" t="n">
        <v>8</v>
      </c>
      <c r="AH117" t="n">
        <v>211229.7700398826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5.3956</v>
      </c>
      <c r="E118" t="n">
        <v>18.53</v>
      </c>
      <c r="F118" t="n">
        <v>15.51</v>
      </c>
      <c r="G118" t="n">
        <v>132.91</v>
      </c>
      <c r="H118" t="n">
        <v>1.87</v>
      </c>
      <c r="I118" t="n">
        <v>7</v>
      </c>
      <c r="J118" t="n">
        <v>286.24</v>
      </c>
      <c r="K118" t="n">
        <v>57.72</v>
      </c>
      <c r="L118" t="n">
        <v>30</v>
      </c>
      <c r="M118" t="n">
        <v>5</v>
      </c>
      <c r="N118" t="n">
        <v>78.51000000000001</v>
      </c>
      <c r="O118" t="n">
        <v>35536.74</v>
      </c>
      <c r="P118" t="n">
        <v>216.76</v>
      </c>
      <c r="Q118" t="n">
        <v>467.07</v>
      </c>
      <c r="R118" t="n">
        <v>55.66</v>
      </c>
      <c r="S118" t="n">
        <v>39.61</v>
      </c>
      <c r="T118" t="n">
        <v>3086.74</v>
      </c>
      <c r="U118" t="n">
        <v>0.71</v>
      </c>
      <c r="V118" t="n">
        <v>0.75</v>
      </c>
      <c r="W118" t="n">
        <v>2.62</v>
      </c>
      <c r="X118" t="n">
        <v>0.17</v>
      </c>
      <c r="Y118" t="n">
        <v>1</v>
      </c>
      <c r="Z118" t="n">
        <v>10</v>
      </c>
      <c r="AA118" t="n">
        <v>170.5531295639548</v>
      </c>
      <c r="AB118" t="n">
        <v>233.3583161423369</v>
      </c>
      <c r="AC118" t="n">
        <v>211.0869259702334</v>
      </c>
      <c r="AD118" t="n">
        <v>170553.1295639548</v>
      </c>
      <c r="AE118" t="n">
        <v>233358.3161423369</v>
      </c>
      <c r="AF118" t="n">
        <v>3.933267907782209e-06</v>
      </c>
      <c r="AG118" t="n">
        <v>8</v>
      </c>
      <c r="AH118" t="n">
        <v>211086.9259702334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5.3976</v>
      </c>
      <c r="E119" t="n">
        <v>18.53</v>
      </c>
      <c r="F119" t="n">
        <v>15.5</v>
      </c>
      <c r="G119" t="n">
        <v>132.85</v>
      </c>
      <c r="H119" t="n">
        <v>1.88</v>
      </c>
      <c r="I119" t="n">
        <v>7</v>
      </c>
      <c r="J119" t="n">
        <v>286.74</v>
      </c>
      <c r="K119" t="n">
        <v>57.72</v>
      </c>
      <c r="L119" t="n">
        <v>30.25</v>
      </c>
      <c r="M119" t="n">
        <v>5</v>
      </c>
      <c r="N119" t="n">
        <v>78.77</v>
      </c>
      <c r="O119" t="n">
        <v>35598.85</v>
      </c>
      <c r="P119" t="n">
        <v>216.33</v>
      </c>
      <c r="Q119" t="n">
        <v>467.07</v>
      </c>
      <c r="R119" t="n">
        <v>55.39</v>
      </c>
      <c r="S119" t="n">
        <v>39.61</v>
      </c>
      <c r="T119" t="n">
        <v>2948.8</v>
      </c>
      <c r="U119" t="n">
        <v>0.72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170.3146400955819</v>
      </c>
      <c r="AB119" t="n">
        <v>233.0320043302965</v>
      </c>
      <c r="AC119" t="n">
        <v>210.7917568995525</v>
      </c>
      <c r="AD119" t="n">
        <v>170314.6400955819</v>
      </c>
      <c r="AE119" t="n">
        <v>233032.0043302965</v>
      </c>
      <c r="AF119" t="n">
        <v>3.93472586163638e-06</v>
      </c>
      <c r="AG119" t="n">
        <v>8</v>
      </c>
      <c r="AH119" t="n">
        <v>210791.7568995525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5.3962</v>
      </c>
      <c r="E120" t="n">
        <v>18.53</v>
      </c>
      <c r="F120" t="n">
        <v>15.5</v>
      </c>
      <c r="G120" t="n">
        <v>132.89</v>
      </c>
      <c r="H120" t="n">
        <v>1.89</v>
      </c>
      <c r="I120" t="n">
        <v>7</v>
      </c>
      <c r="J120" t="n">
        <v>287.24</v>
      </c>
      <c r="K120" t="n">
        <v>57.72</v>
      </c>
      <c r="L120" t="n">
        <v>30.5</v>
      </c>
      <c r="M120" t="n">
        <v>5</v>
      </c>
      <c r="N120" t="n">
        <v>79.02</v>
      </c>
      <c r="O120" t="n">
        <v>35660.94</v>
      </c>
      <c r="P120" t="n">
        <v>215.46</v>
      </c>
      <c r="Q120" t="n">
        <v>467.07</v>
      </c>
      <c r="R120" t="n">
        <v>55.49</v>
      </c>
      <c r="S120" t="n">
        <v>39.61</v>
      </c>
      <c r="T120" t="n">
        <v>3001.7</v>
      </c>
      <c r="U120" t="n">
        <v>0.71</v>
      </c>
      <c r="V120" t="n">
        <v>0.75</v>
      </c>
      <c r="W120" t="n">
        <v>2.62</v>
      </c>
      <c r="X120" t="n">
        <v>0.17</v>
      </c>
      <c r="Y120" t="n">
        <v>1</v>
      </c>
      <c r="Z120" t="n">
        <v>10</v>
      </c>
      <c r="AA120" t="n">
        <v>169.9523475185041</v>
      </c>
      <c r="AB120" t="n">
        <v>232.5362996431185</v>
      </c>
      <c r="AC120" t="n">
        <v>210.3433615719927</v>
      </c>
      <c r="AD120" t="n">
        <v>169952.3475185041</v>
      </c>
      <c r="AE120" t="n">
        <v>232536.2996431185</v>
      </c>
      <c r="AF120" t="n">
        <v>3.933705293938461e-06</v>
      </c>
      <c r="AG120" t="n">
        <v>8</v>
      </c>
      <c r="AH120" t="n">
        <v>210343.3615719927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5.4189</v>
      </c>
      <c r="E121" t="n">
        <v>18.45</v>
      </c>
      <c r="F121" t="n">
        <v>15.47</v>
      </c>
      <c r="G121" t="n">
        <v>154.72</v>
      </c>
      <c r="H121" t="n">
        <v>1.9</v>
      </c>
      <c r="I121" t="n">
        <v>6</v>
      </c>
      <c r="J121" t="n">
        <v>287.75</v>
      </c>
      <c r="K121" t="n">
        <v>57.72</v>
      </c>
      <c r="L121" t="n">
        <v>30.75</v>
      </c>
      <c r="M121" t="n">
        <v>4</v>
      </c>
      <c r="N121" t="n">
        <v>79.27</v>
      </c>
      <c r="O121" t="n">
        <v>35723.13</v>
      </c>
      <c r="P121" t="n">
        <v>214.24</v>
      </c>
      <c r="Q121" t="n">
        <v>467.08</v>
      </c>
      <c r="R121" t="n">
        <v>54.42</v>
      </c>
      <c r="S121" t="n">
        <v>39.61</v>
      </c>
      <c r="T121" t="n">
        <v>2472.81</v>
      </c>
      <c r="U121" t="n">
        <v>0.73</v>
      </c>
      <c r="V121" t="n">
        <v>0.75</v>
      </c>
      <c r="W121" t="n">
        <v>2.62</v>
      </c>
      <c r="X121" t="n">
        <v>0.14</v>
      </c>
      <c r="Y121" t="n">
        <v>1</v>
      </c>
      <c r="Z121" t="n">
        <v>10</v>
      </c>
      <c r="AA121" t="n">
        <v>168.9442383859652</v>
      </c>
      <c r="AB121" t="n">
        <v>231.1569602533434</v>
      </c>
      <c r="AC121" t="n">
        <v>209.0956643976624</v>
      </c>
      <c r="AD121" t="n">
        <v>168944.2383859652</v>
      </c>
      <c r="AE121" t="n">
        <v>231156.9602533435</v>
      </c>
      <c r="AF121" t="n">
        <v>3.9502530701833e-06</v>
      </c>
      <c r="AG121" t="n">
        <v>8</v>
      </c>
      <c r="AH121" t="n">
        <v>209095.6643976624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5.4198</v>
      </c>
      <c r="E122" t="n">
        <v>18.45</v>
      </c>
      <c r="F122" t="n">
        <v>15.47</v>
      </c>
      <c r="G122" t="n">
        <v>154.69</v>
      </c>
      <c r="H122" t="n">
        <v>1.92</v>
      </c>
      <c r="I122" t="n">
        <v>6</v>
      </c>
      <c r="J122" t="n">
        <v>288.25</v>
      </c>
      <c r="K122" t="n">
        <v>57.72</v>
      </c>
      <c r="L122" t="n">
        <v>31</v>
      </c>
      <c r="M122" t="n">
        <v>4</v>
      </c>
      <c r="N122" t="n">
        <v>79.53</v>
      </c>
      <c r="O122" t="n">
        <v>35785.42</v>
      </c>
      <c r="P122" t="n">
        <v>214.19</v>
      </c>
      <c r="Q122" t="n">
        <v>467.08</v>
      </c>
      <c r="R122" t="n">
        <v>54.32</v>
      </c>
      <c r="S122" t="n">
        <v>39.61</v>
      </c>
      <c r="T122" t="n">
        <v>2421.01</v>
      </c>
      <c r="U122" t="n">
        <v>0.73</v>
      </c>
      <c r="V122" t="n">
        <v>0.75</v>
      </c>
      <c r="W122" t="n">
        <v>2.62</v>
      </c>
      <c r="X122" t="n">
        <v>0.14</v>
      </c>
      <c r="Y122" t="n">
        <v>1</v>
      </c>
      <c r="Z122" t="n">
        <v>10</v>
      </c>
      <c r="AA122" t="n">
        <v>168.9044533953749</v>
      </c>
      <c r="AB122" t="n">
        <v>231.1025246740278</v>
      </c>
      <c r="AC122" t="n">
        <v>209.0464240736358</v>
      </c>
      <c r="AD122" t="n">
        <v>168904.4533953749</v>
      </c>
      <c r="AE122" t="n">
        <v>231102.5246740278</v>
      </c>
      <c r="AF122" t="n">
        <v>3.950909149417678e-06</v>
      </c>
      <c r="AG122" t="n">
        <v>8</v>
      </c>
      <c r="AH122" t="n">
        <v>209046.4240736358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5.4183</v>
      </c>
      <c r="E123" t="n">
        <v>18.46</v>
      </c>
      <c r="F123" t="n">
        <v>15.47</v>
      </c>
      <c r="G123" t="n">
        <v>154.74</v>
      </c>
      <c r="H123" t="n">
        <v>1.93</v>
      </c>
      <c r="I123" t="n">
        <v>6</v>
      </c>
      <c r="J123" t="n">
        <v>288.76</v>
      </c>
      <c r="K123" t="n">
        <v>57.72</v>
      </c>
      <c r="L123" t="n">
        <v>31.25</v>
      </c>
      <c r="M123" t="n">
        <v>4</v>
      </c>
      <c r="N123" t="n">
        <v>79.78</v>
      </c>
      <c r="O123" t="n">
        <v>35847.82</v>
      </c>
      <c r="P123" t="n">
        <v>214.53</v>
      </c>
      <c r="Q123" t="n">
        <v>467.07</v>
      </c>
      <c r="R123" t="n">
        <v>54.43</v>
      </c>
      <c r="S123" t="n">
        <v>39.61</v>
      </c>
      <c r="T123" t="n">
        <v>2473.94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169.0853412249878</v>
      </c>
      <c r="AB123" t="n">
        <v>231.350023382712</v>
      </c>
      <c r="AC123" t="n">
        <v>209.2703018529298</v>
      </c>
      <c r="AD123" t="n">
        <v>169085.3412249878</v>
      </c>
      <c r="AE123" t="n">
        <v>231350.023382712</v>
      </c>
      <c r="AF123" t="n">
        <v>3.94981568402705e-06</v>
      </c>
      <c r="AG123" t="n">
        <v>8</v>
      </c>
      <c r="AH123" t="n">
        <v>209270.3018529298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5.4176</v>
      </c>
      <c r="E124" t="n">
        <v>18.46</v>
      </c>
      <c r="F124" t="n">
        <v>15.48</v>
      </c>
      <c r="G124" t="n">
        <v>154.76</v>
      </c>
      <c r="H124" t="n">
        <v>1.94</v>
      </c>
      <c r="I124" t="n">
        <v>6</v>
      </c>
      <c r="J124" t="n">
        <v>289.27</v>
      </c>
      <c r="K124" t="n">
        <v>57.72</v>
      </c>
      <c r="L124" t="n">
        <v>31.5</v>
      </c>
      <c r="M124" t="n">
        <v>4</v>
      </c>
      <c r="N124" t="n">
        <v>80.04000000000001</v>
      </c>
      <c r="O124" t="n">
        <v>35910.33</v>
      </c>
      <c r="P124" t="n">
        <v>214.51</v>
      </c>
      <c r="Q124" t="n">
        <v>467.07</v>
      </c>
      <c r="R124" t="n">
        <v>54.67</v>
      </c>
      <c r="S124" t="n">
        <v>39.61</v>
      </c>
      <c r="T124" t="n">
        <v>2594.27</v>
      </c>
      <c r="U124" t="n">
        <v>0.72</v>
      </c>
      <c r="V124" t="n">
        <v>0.75</v>
      </c>
      <c r="W124" t="n">
        <v>2.62</v>
      </c>
      <c r="X124" t="n">
        <v>0.14</v>
      </c>
      <c r="Y124" t="n">
        <v>1</v>
      </c>
      <c r="Z124" t="n">
        <v>10</v>
      </c>
      <c r="AA124" t="n">
        <v>169.0962278546625</v>
      </c>
      <c r="AB124" t="n">
        <v>231.3649189497171</v>
      </c>
      <c r="AC124" t="n">
        <v>209.283775807926</v>
      </c>
      <c r="AD124" t="n">
        <v>169096.2278546625</v>
      </c>
      <c r="AE124" t="n">
        <v>231364.9189497171</v>
      </c>
      <c r="AF124" t="n">
        <v>3.94930540017809e-06</v>
      </c>
      <c r="AG124" t="n">
        <v>8</v>
      </c>
      <c r="AH124" t="n">
        <v>209283.775807926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5.4159</v>
      </c>
      <c r="E125" t="n">
        <v>18.46</v>
      </c>
      <c r="F125" t="n">
        <v>15.48</v>
      </c>
      <c r="G125" t="n">
        <v>154.82</v>
      </c>
      <c r="H125" t="n">
        <v>1.95</v>
      </c>
      <c r="I125" t="n">
        <v>6</v>
      </c>
      <c r="J125" t="n">
        <v>289.77</v>
      </c>
      <c r="K125" t="n">
        <v>57.72</v>
      </c>
      <c r="L125" t="n">
        <v>31.75</v>
      </c>
      <c r="M125" t="n">
        <v>4</v>
      </c>
      <c r="N125" t="n">
        <v>80.3</v>
      </c>
      <c r="O125" t="n">
        <v>35972.93</v>
      </c>
      <c r="P125" t="n">
        <v>214.47</v>
      </c>
      <c r="Q125" t="n">
        <v>467.07</v>
      </c>
      <c r="R125" t="n">
        <v>54.89</v>
      </c>
      <c r="S125" t="n">
        <v>39.61</v>
      </c>
      <c r="T125" t="n">
        <v>2704.8</v>
      </c>
      <c r="U125" t="n">
        <v>0.72</v>
      </c>
      <c r="V125" t="n">
        <v>0.75</v>
      </c>
      <c r="W125" t="n">
        <v>2.62</v>
      </c>
      <c r="X125" t="n">
        <v>0.15</v>
      </c>
      <c r="Y125" t="n">
        <v>1</v>
      </c>
      <c r="Z125" t="n">
        <v>10</v>
      </c>
      <c r="AA125" t="n">
        <v>169.1114385166434</v>
      </c>
      <c r="AB125" t="n">
        <v>231.3857308484863</v>
      </c>
      <c r="AC125" t="n">
        <v>209.3026014482864</v>
      </c>
      <c r="AD125" t="n">
        <v>169111.4385166434</v>
      </c>
      <c r="AE125" t="n">
        <v>231385.7308484863</v>
      </c>
      <c r="AF125" t="n">
        <v>3.948066139402044e-06</v>
      </c>
      <c r="AG125" t="n">
        <v>8</v>
      </c>
      <c r="AH125" t="n">
        <v>209302.6014482864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5.4176</v>
      </c>
      <c r="E126" t="n">
        <v>18.46</v>
      </c>
      <c r="F126" t="n">
        <v>15.48</v>
      </c>
      <c r="G126" t="n">
        <v>154.76</v>
      </c>
      <c r="H126" t="n">
        <v>1.96</v>
      </c>
      <c r="I126" t="n">
        <v>6</v>
      </c>
      <c r="J126" t="n">
        <v>290.28</v>
      </c>
      <c r="K126" t="n">
        <v>57.72</v>
      </c>
      <c r="L126" t="n">
        <v>32</v>
      </c>
      <c r="M126" t="n">
        <v>4</v>
      </c>
      <c r="N126" t="n">
        <v>80.56</v>
      </c>
      <c r="O126" t="n">
        <v>36035.65</v>
      </c>
      <c r="P126" t="n">
        <v>214.31</v>
      </c>
      <c r="Q126" t="n">
        <v>467.07</v>
      </c>
      <c r="R126" t="n">
        <v>54.63</v>
      </c>
      <c r="S126" t="n">
        <v>39.61</v>
      </c>
      <c r="T126" t="n">
        <v>2577.19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169.0069393043088</v>
      </c>
      <c r="AB126" t="n">
        <v>231.2427504159903</v>
      </c>
      <c r="AC126" t="n">
        <v>209.1732668675935</v>
      </c>
      <c r="AD126" t="n">
        <v>169006.9393043088</v>
      </c>
      <c r="AE126" t="n">
        <v>231242.7504159903</v>
      </c>
      <c r="AF126" t="n">
        <v>3.94930540017809e-06</v>
      </c>
      <c r="AG126" t="n">
        <v>8</v>
      </c>
      <c r="AH126" t="n">
        <v>209173.2668675935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5.4202</v>
      </c>
      <c r="E127" t="n">
        <v>18.45</v>
      </c>
      <c r="F127" t="n">
        <v>15.47</v>
      </c>
      <c r="G127" t="n">
        <v>154.67</v>
      </c>
      <c r="H127" t="n">
        <v>1.97</v>
      </c>
      <c r="I127" t="n">
        <v>6</v>
      </c>
      <c r="J127" t="n">
        <v>290.79</v>
      </c>
      <c r="K127" t="n">
        <v>57.72</v>
      </c>
      <c r="L127" t="n">
        <v>32.25</v>
      </c>
      <c r="M127" t="n">
        <v>4</v>
      </c>
      <c r="N127" t="n">
        <v>80.81999999999999</v>
      </c>
      <c r="O127" t="n">
        <v>36098.46</v>
      </c>
      <c r="P127" t="n">
        <v>214.22</v>
      </c>
      <c r="Q127" t="n">
        <v>467.07</v>
      </c>
      <c r="R127" t="n">
        <v>54.32</v>
      </c>
      <c r="S127" t="n">
        <v>39.61</v>
      </c>
      <c r="T127" t="n">
        <v>2420.19</v>
      </c>
      <c r="U127" t="n">
        <v>0.73</v>
      </c>
      <c r="V127" t="n">
        <v>0.75</v>
      </c>
      <c r="W127" t="n">
        <v>2.62</v>
      </c>
      <c r="X127" t="n">
        <v>0.13</v>
      </c>
      <c r="Y127" t="n">
        <v>1</v>
      </c>
      <c r="Z127" t="n">
        <v>10</v>
      </c>
      <c r="AA127" t="n">
        <v>168.9100784673565</v>
      </c>
      <c r="AB127" t="n">
        <v>231.1102211456737</v>
      </c>
      <c r="AC127" t="n">
        <v>209.0533860048299</v>
      </c>
      <c r="AD127" t="n">
        <v>168910.0784673565</v>
      </c>
      <c r="AE127" t="n">
        <v>231110.2211456737</v>
      </c>
      <c r="AF127" t="n">
        <v>3.951200740188512e-06</v>
      </c>
      <c r="AG127" t="n">
        <v>8</v>
      </c>
      <c r="AH127" t="n">
        <v>209053.3860048299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5.4225</v>
      </c>
      <c r="E128" t="n">
        <v>18.44</v>
      </c>
      <c r="F128" t="n">
        <v>15.46</v>
      </c>
      <c r="G128" t="n">
        <v>154.59</v>
      </c>
      <c r="H128" t="n">
        <v>1.99</v>
      </c>
      <c r="I128" t="n">
        <v>6</v>
      </c>
      <c r="J128" t="n">
        <v>291.3</v>
      </c>
      <c r="K128" t="n">
        <v>57.72</v>
      </c>
      <c r="L128" t="n">
        <v>32.5</v>
      </c>
      <c r="M128" t="n">
        <v>4</v>
      </c>
      <c r="N128" t="n">
        <v>81.08</v>
      </c>
      <c r="O128" t="n">
        <v>36161.39</v>
      </c>
      <c r="P128" t="n">
        <v>214.28</v>
      </c>
      <c r="Q128" t="n">
        <v>467.08</v>
      </c>
      <c r="R128" t="n">
        <v>54.09</v>
      </c>
      <c r="S128" t="n">
        <v>39.61</v>
      </c>
      <c r="T128" t="n">
        <v>2304.04</v>
      </c>
      <c r="U128" t="n">
        <v>0.73</v>
      </c>
      <c r="V128" t="n">
        <v>0.75</v>
      </c>
      <c r="W128" t="n">
        <v>2.62</v>
      </c>
      <c r="X128" t="n">
        <v>0.13</v>
      </c>
      <c r="Y128" t="n">
        <v>1</v>
      </c>
      <c r="Z128" t="n">
        <v>10</v>
      </c>
      <c r="AA128" t="n">
        <v>168.8860302385597</v>
      </c>
      <c r="AB128" t="n">
        <v>231.077317298101</v>
      </c>
      <c r="AC128" t="n">
        <v>209.0236224542886</v>
      </c>
      <c r="AD128" t="n">
        <v>168886.0302385597</v>
      </c>
      <c r="AE128" t="n">
        <v>231077.317298101</v>
      </c>
      <c r="AF128" t="n">
        <v>3.952877387120808e-06</v>
      </c>
      <c r="AG128" t="n">
        <v>8</v>
      </c>
      <c r="AH128" t="n">
        <v>209023.6224542886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5.4208</v>
      </c>
      <c r="E129" t="n">
        <v>18.45</v>
      </c>
      <c r="F129" t="n">
        <v>15.47</v>
      </c>
      <c r="G129" t="n">
        <v>154.65</v>
      </c>
      <c r="H129" t="n">
        <v>2</v>
      </c>
      <c r="I129" t="n">
        <v>6</v>
      </c>
      <c r="J129" t="n">
        <v>291.81</v>
      </c>
      <c r="K129" t="n">
        <v>57.72</v>
      </c>
      <c r="L129" t="n">
        <v>32.75</v>
      </c>
      <c r="M129" t="n">
        <v>4</v>
      </c>
      <c r="N129" t="n">
        <v>81.34</v>
      </c>
      <c r="O129" t="n">
        <v>36224.42</v>
      </c>
      <c r="P129" t="n">
        <v>213.94</v>
      </c>
      <c r="Q129" t="n">
        <v>467.07</v>
      </c>
      <c r="R129" t="n">
        <v>54.25</v>
      </c>
      <c r="S129" t="n">
        <v>39.61</v>
      </c>
      <c r="T129" t="n">
        <v>2387.08</v>
      </c>
      <c r="U129" t="n">
        <v>0.73</v>
      </c>
      <c r="V129" t="n">
        <v>0.75</v>
      </c>
      <c r="W129" t="n">
        <v>2.62</v>
      </c>
      <c r="X129" t="n">
        <v>0.13</v>
      </c>
      <c r="Y129" t="n">
        <v>1</v>
      </c>
      <c r="Z129" t="n">
        <v>10</v>
      </c>
      <c r="AA129" t="n">
        <v>168.7735062761291</v>
      </c>
      <c r="AB129" t="n">
        <v>230.9233570484967</v>
      </c>
      <c r="AC129" t="n">
        <v>208.8843559548219</v>
      </c>
      <c r="AD129" t="n">
        <v>168773.5062761291</v>
      </c>
      <c r="AE129" t="n">
        <v>230923.3570484967</v>
      </c>
      <c r="AF129" t="n">
        <v>3.951638126344763e-06</v>
      </c>
      <c r="AG129" t="n">
        <v>8</v>
      </c>
      <c r="AH129" t="n">
        <v>208884.3559548219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5.4191</v>
      </c>
      <c r="E130" t="n">
        <v>18.45</v>
      </c>
      <c r="F130" t="n">
        <v>15.47</v>
      </c>
      <c r="G130" t="n">
        <v>154.71</v>
      </c>
      <c r="H130" t="n">
        <v>2.01</v>
      </c>
      <c r="I130" t="n">
        <v>6</v>
      </c>
      <c r="J130" t="n">
        <v>292.32</v>
      </c>
      <c r="K130" t="n">
        <v>57.72</v>
      </c>
      <c r="L130" t="n">
        <v>33</v>
      </c>
      <c r="M130" t="n">
        <v>4</v>
      </c>
      <c r="N130" t="n">
        <v>81.59999999999999</v>
      </c>
      <c r="O130" t="n">
        <v>36287.56</v>
      </c>
      <c r="P130" t="n">
        <v>213.91</v>
      </c>
      <c r="Q130" t="n">
        <v>467.07</v>
      </c>
      <c r="R130" t="n">
        <v>54.44</v>
      </c>
      <c r="S130" t="n">
        <v>39.61</v>
      </c>
      <c r="T130" t="n">
        <v>2480.02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168.7930699084774</v>
      </c>
      <c r="AB130" t="n">
        <v>230.9501248733621</v>
      </c>
      <c r="AC130" t="n">
        <v>208.9085690960511</v>
      </c>
      <c r="AD130" t="n">
        <v>168793.0699084774</v>
      </c>
      <c r="AE130" t="n">
        <v>230950.124873362</v>
      </c>
      <c r="AF130" t="n">
        <v>3.950398865568718e-06</v>
      </c>
      <c r="AG130" t="n">
        <v>8</v>
      </c>
      <c r="AH130" t="n">
        <v>208908.569096051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5.4192</v>
      </c>
      <c r="E131" t="n">
        <v>18.45</v>
      </c>
      <c r="F131" t="n">
        <v>15.47</v>
      </c>
      <c r="G131" t="n">
        <v>154.71</v>
      </c>
      <c r="H131" t="n">
        <v>2.02</v>
      </c>
      <c r="I131" t="n">
        <v>6</v>
      </c>
      <c r="J131" t="n">
        <v>292.84</v>
      </c>
      <c r="K131" t="n">
        <v>57.72</v>
      </c>
      <c r="L131" t="n">
        <v>33.25</v>
      </c>
      <c r="M131" t="n">
        <v>4</v>
      </c>
      <c r="N131" t="n">
        <v>81.86</v>
      </c>
      <c r="O131" t="n">
        <v>36350.81</v>
      </c>
      <c r="P131" t="n">
        <v>213.49</v>
      </c>
      <c r="Q131" t="n">
        <v>467.07</v>
      </c>
      <c r="R131" t="n">
        <v>54.41</v>
      </c>
      <c r="S131" t="n">
        <v>39.61</v>
      </c>
      <c r="T131" t="n">
        <v>2465.48</v>
      </c>
      <c r="U131" t="n">
        <v>0.73</v>
      </c>
      <c r="V131" t="n">
        <v>0.75</v>
      </c>
      <c r="W131" t="n">
        <v>2.62</v>
      </c>
      <c r="X131" t="n">
        <v>0.14</v>
      </c>
      <c r="Y131" t="n">
        <v>1</v>
      </c>
      <c r="Z131" t="n">
        <v>10</v>
      </c>
      <c r="AA131" t="n">
        <v>168.6036805640013</v>
      </c>
      <c r="AB131" t="n">
        <v>230.6909940169818</v>
      </c>
      <c r="AC131" t="n">
        <v>208.6741693249112</v>
      </c>
      <c r="AD131" t="n">
        <v>168603.6805640013</v>
      </c>
      <c r="AE131" t="n">
        <v>230690.9940169819</v>
      </c>
      <c r="AF131" t="n">
        <v>3.950471763261426e-06</v>
      </c>
      <c r="AG131" t="n">
        <v>8</v>
      </c>
      <c r="AH131" t="n">
        <v>208674.1693249113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5.419</v>
      </c>
      <c r="E132" t="n">
        <v>18.45</v>
      </c>
      <c r="F132" t="n">
        <v>15.47</v>
      </c>
      <c r="G132" t="n">
        <v>154.71</v>
      </c>
      <c r="H132" t="n">
        <v>2.03</v>
      </c>
      <c r="I132" t="n">
        <v>6</v>
      </c>
      <c r="J132" t="n">
        <v>293.35</v>
      </c>
      <c r="K132" t="n">
        <v>57.72</v>
      </c>
      <c r="L132" t="n">
        <v>33.5</v>
      </c>
      <c r="M132" t="n">
        <v>4</v>
      </c>
      <c r="N132" t="n">
        <v>82.13</v>
      </c>
      <c r="O132" t="n">
        <v>36414.16</v>
      </c>
      <c r="P132" t="n">
        <v>213.07</v>
      </c>
      <c r="Q132" t="n">
        <v>467.07</v>
      </c>
      <c r="R132" t="n">
        <v>54.46</v>
      </c>
      <c r="S132" t="n">
        <v>39.61</v>
      </c>
      <c r="T132" t="n">
        <v>2492.62</v>
      </c>
      <c r="U132" t="n">
        <v>0.73</v>
      </c>
      <c r="V132" t="n">
        <v>0.75</v>
      </c>
      <c r="W132" t="n">
        <v>2.62</v>
      </c>
      <c r="X132" t="n">
        <v>0.14</v>
      </c>
      <c r="Y132" t="n">
        <v>1</v>
      </c>
      <c r="Z132" t="n">
        <v>10</v>
      </c>
      <c r="AA132" t="n">
        <v>168.4200937021825</v>
      </c>
      <c r="AB132" t="n">
        <v>230.4398023733608</v>
      </c>
      <c r="AC132" t="n">
        <v>208.4469510592076</v>
      </c>
      <c r="AD132" t="n">
        <v>168420.0937021825</v>
      </c>
      <c r="AE132" t="n">
        <v>230439.8023733608</v>
      </c>
      <c r="AF132" t="n">
        <v>3.950325967876008e-06</v>
      </c>
      <c r="AG132" t="n">
        <v>8</v>
      </c>
      <c r="AH132" t="n">
        <v>208446.9510592076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5.4182</v>
      </c>
      <c r="E133" t="n">
        <v>18.46</v>
      </c>
      <c r="F133" t="n">
        <v>15.47</v>
      </c>
      <c r="G133" t="n">
        <v>154.74</v>
      </c>
      <c r="H133" t="n">
        <v>2.05</v>
      </c>
      <c r="I133" t="n">
        <v>6</v>
      </c>
      <c r="J133" t="n">
        <v>293.87</v>
      </c>
      <c r="K133" t="n">
        <v>57.72</v>
      </c>
      <c r="L133" t="n">
        <v>33.75</v>
      </c>
      <c r="M133" t="n">
        <v>4</v>
      </c>
      <c r="N133" t="n">
        <v>82.39</v>
      </c>
      <c r="O133" t="n">
        <v>36477.63</v>
      </c>
      <c r="P133" t="n">
        <v>212.6</v>
      </c>
      <c r="Q133" t="n">
        <v>467.07</v>
      </c>
      <c r="R133" t="n">
        <v>54.56</v>
      </c>
      <c r="S133" t="n">
        <v>39.61</v>
      </c>
      <c r="T133" t="n">
        <v>2543.33</v>
      </c>
      <c r="U133" t="n">
        <v>0.73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168.2257466309455</v>
      </c>
      <c r="AB133" t="n">
        <v>230.1738881365068</v>
      </c>
      <c r="AC133" t="n">
        <v>208.2064153039059</v>
      </c>
      <c r="AD133" t="n">
        <v>168225.7466309455</v>
      </c>
      <c r="AE133" t="n">
        <v>230173.8881365068</v>
      </c>
      <c r="AF133" t="n">
        <v>3.94974278633434e-06</v>
      </c>
      <c r="AG133" t="n">
        <v>8</v>
      </c>
      <c r="AH133" t="n">
        <v>208206.4153039059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5.4167</v>
      </c>
      <c r="E134" t="n">
        <v>18.46</v>
      </c>
      <c r="F134" t="n">
        <v>15.48</v>
      </c>
      <c r="G134" t="n">
        <v>154.79</v>
      </c>
      <c r="H134" t="n">
        <v>2.06</v>
      </c>
      <c r="I134" t="n">
        <v>6</v>
      </c>
      <c r="J134" t="n">
        <v>294.38</v>
      </c>
      <c r="K134" t="n">
        <v>57.72</v>
      </c>
      <c r="L134" t="n">
        <v>34</v>
      </c>
      <c r="M134" t="n">
        <v>4</v>
      </c>
      <c r="N134" t="n">
        <v>82.66</v>
      </c>
      <c r="O134" t="n">
        <v>36541.2</v>
      </c>
      <c r="P134" t="n">
        <v>212.47</v>
      </c>
      <c r="Q134" t="n">
        <v>467.07</v>
      </c>
      <c r="R134" t="n">
        <v>54.73</v>
      </c>
      <c r="S134" t="n">
        <v>39.61</v>
      </c>
      <c r="T134" t="n">
        <v>2623.73</v>
      </c>
      <c r="U134" t="n">
        <v>0.72</v>
      </c>
      <c r="V134" t="n">
        <v>0.75</v>
      </c>
      <c r="W134" t="n">
        <v>2.62</v>
      </c>
      <c r="X134" t="n">
        <v>0.15</v>
      </c>
      <c r="Y134" t="n">
        <v>1</v>
      </c>
      <c r="Z134" t="n">
        <v>10</v>
      </c>
      <c r="AA134" t="n">
        <v>168.2028404852092</v>
      </c>
      <c r="AB134" t="n">
        <v>230.1425469373625</v>
      </c>
      <c r="AC134" t="n">
        <v>208.1780652648204</v>
      </c>
      <c r="AD134" t="n">
        <v>168202.8404852092</v>
      </c>
      <c r="AE134" t="n">
        <v>230142.5469373625</v>
      </c>
      <c r="AF134" t="n">
        <v>3.948649320943712e-06</v>
      </c>
      <c r="AG134" t="n">
        <v>8</v>
      </c>
      <c r="AH134" t="n">
        <v>208178.0652648204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5.417</v>
      </c>
      <c r="E135" t="n">
        <v>18.46</v>
      </c>
      <c r="F135" t="n">
        <v>15.48</v>
      </c>
      <c r="G135" t="n">
        <v>154.78</v>
      </c>
      <c r="H135" t="n">
        <v>2.07</v>
      </c>
      <c r="I135" t="n">
        <v>6</v>
      </c>
      <c r="J135" t="n">
        <v>294.9</v>
      </c>
      <c r="K135" t="n">
        <v>57.72</v>
      </c>
      <c r="L135" t="n">
        <v>34.25</v>
      </c>
      <c r="M135" t="n">
        <v>4</v>
      </c>
      <c r="N135" t="n">
        <v>82.92</v>
      </c>
      <c r="O135" t="n">
        <v>36604.89</v>
      </c>
      <c r="P135" t="n">
        <v>212.45</v>
      </c>
      <c r="Q135" t="n">
        <v>467.08</v>
      </c>
      <c r="R135" t="n">
        <v>54.61</v>
      </c>
      <c r="S135" t="n">
        <v>39.61</v>
      </c>
      <c r="T135" t="n">
        <v>2563.55</v>
      </c>
      <c r="U135" t="n">
        <v>0.73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168.1881247190157</v>
      </c>
      <c r="AB135" t="n">
        <v>230.1224121768428</v>
      </c>
      <c r="AC135" t="n">
        <v>208.1598521375853</v>
      </c>
      <c r="AD135" t="n">
        <v>168188.1247190157</v>
      </c>
      <c r="AE135" t="n">
        <v>230122.4121768428</v>
      </c>
      <c r="AF135" t="n">
        <v>3.948868014021838e-06</v>
      </c>
      <c r="AG135" t="n">
        <v>8</v>
      </c>
      <c r="AH135" t="n">
        <v>208159.8521375853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5.4179</v>
      </c>
      <c r="E136" t="n">
        <v>18.46</v>
      </c>
      <c r="F136" t="n">
        <v>15.48</v>
      </c>
      <c r="G136" t="n">
        <v>154.75</v>
      </c>
      <c r="H136" t="n">
        <v>2.08</v>
      </c>
      <c r="I136" t="n">
        <v>6</v>
      </c>
      <c r="J136" t="n">
        <v>295.41</v>
      </c>
      <c r="K136" t="n">
        <v>57.72</v>
      </c>
      <c r="L136" t="n">
        <v>34.5</v>
      </c>
      <c r="M136" t="n">
        <v>4</v>
      </c>
      <c r="N136" t="n">
        <v>83.19</v>
      </c>
      <c r="O136" t="n">
        <v>36668.68</v>
      </c>
      <c r="P136" t="n">
        <v>211.47</v>
      </c>
      <c r="Q136" t="n">
        <v>467.12</v>
      </c>
      <c r="R136" t="n">
        <v>54.6</v>
      </c>
      <c r="S136" t="n">
        <v>39.61</v>
      </c>
      <c r="T136" t="n">
        <v>2562.69</v>
      </c>
      <c r="U136" t="n">
        <v>0.73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167.7332826097031</v>
      </c>
      <c r="AB136" t="n">
        <v>229.5000771366641</v>
      </c>
      <c r="AC136" t="n">
        <v>207.5969118801883</v>
      </c>
      <c r="AD136" t="n">
        <v>167733.2826097031</v>
      </c>
      <c r="AE136" t="n">
        <v>229500.0771366641</v>
      </c>
      <c r="AF136" t="n">
        <v>3.949524093256216e-06</v>
      </c>
      <c r="AG136" t="n">
        <v>8</v>
      </c>
      <c r="AH136" t="n">
        <v>207596.9118801883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5.4156</v>
      </c>
      <c r="E137" t="n">
        <v>18.47</v>
      </c>
      <c r="F137" t="n">
        <v>15.48</v>
      </c>
      <c r="G137" t="n">
        <v>154.83</v>
      </c>
      <c r="H137" t="n">
        <v>2.09</v>
      </c>
      <c r="I137" t="n">
        <v>6</v>
      </c>
      <c r="J137" t="n">
        <v>295.93</v>
      </c>
      <c r="K137" t="n">
        <v>57.72</v>
      </c>
      <c r="L137" t="n">
        <v>34.75</v>
      </c>
      <c r="M137" t="n">
        <v>4</v>
      </c>
      <c r="N137" t="n">
        <v>83.45999999999999</v>
      </c>
      <c r="O137" t="n">
        <v>36732.59</v>
      </c>
      <c r="P137" t="n">
        <v>211.5</v>
      </c>
      <c r="Q137" t="n">
        <v>467.07</v>
      </c>
      <c r="R137" t="n">
        <v>54.82</v>
      </c>
      <c r="S137" t="n">
        <v>39.61</v>
      </c>
      <c r="T137" t="n">
        <v>2669.08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167.7908516216465</v>
      </c>
      <c r="AB137" t="n">
        <v>229.5788455985704</v>
      </c>
      <c r="AC137" t="n">
        <v>207.6681627906426</v>
      </c>
      <c r="AD137" t="n">
        <v>167790.8516216465</v>
      </c>
      <c r="AE137" t="n">
        <v>229578.8455985704</v>
      </c>
      <c r="AF137" t="n">
        <v>3.947847446323919e-06</v>
      </c>
      <c r="AG137" t="n">
        <v>8</v>
      </c>
      <c r="AH137" t="n">
        <v>207668.1627906426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5.4182</v>
      </c>
      <c r="E138" t="n">
        <v>18.46</v>
      </c>
      <c r="F138" t="n">
        <v>15.47</v>
      </c>
      <c r="G138" t="n">
        <v>154.74</v>
      </c>
      <c r="H138" t="n">
        <v>2.1</v>
      </c>
      <c r="I138" t="n">
        <v>6</v>
      </c>
      <c r="J138" t="n">
        <v>296.45</v>
      </c>
      <c r="K138" t="n">
        <v>57.72</v>
      </c>
      <c r="L138" t="n">
        <v>35</v>
      </c>
      <c r="M138" t="n">
        <v>4</v>
      </c>
      <c r="N138" t="n">
        <v>83.73</v>
      </c>
      <c r="O138" t="n">
        <v>36796.61</v>
      </c>
      <c r="P138" t="n">
        <v>210.85</v>
      </c>
      <c r="Q138" t="n">
        <v>467.07</v>
      </c>
      <c r="R138" t="n">
        <v>54.61</v>
      </c>
      <c r="S138" t="n">
        <v>39.61</v>
      </c>
      <c r="T138" t="n">
        <v>2563.45</v>
      </c>
      <c r="U138" t="n">
        <v>0.73</v>
      </c>
      <c r="V138" t="n">
        <v>0.75</v>
      </c>
      <c r="W138" t="n">
        <v>2.62</v>
      </c>
      <c r="X138" t="n">
        <v>0.14</v>
      </c>
      <c r="Y138" t="n">
        <v>1</v>
      </c>
      <c r="Z138" t="n">
        <v>10</v>
      </c>
      <c r="AA138" t="n">
        <v>167.4445583320699</v>
      </c>
      <c r="AB138" t="n">
        <v>229.1050318423903</v>
      </c>
      <c r="AC138" t="n">
        <v>207.2395691543504</v>
      </c>
      <c r="AD138" t="n">
        <v>167444.5583320699</v>
      </c>
      <c r="AE138" t="n">
        <v>229105.0318423903</v>
      </c>
      <c r="AF138" t="n">
        <v>3.94974278633434e-06</v>
      </c>
      <c r="AG138" t="n">
        <v>8</v>
      </c>
      <c r="AH138" t="n">
        <v>207239.5691543504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5.4195</v>
      </c>
      <c r="E139" t="n">
        <v>18.45</v>
      </c>
      <c r="F139" t="n">
        <v>15.47</v>
      </c>
      <c r="G139" t="n">
        <v>154.7</v>
      </c>
      <c r="H139" t="n">
        <v>2.11</v>
      </c>
      <c r="I139" t="n">
        <v>6</v>
      </c>
      <c r="J139" t="n">
        <v>296.97</v>
      </c>
      <c r="K139" t="n">
        <v>57.72</v>
      </c>
      <c r="L139" t="n">
        <v>35.25</v>
      </c>
      <c r="M139" t="n">
        <v>4</v>
      </c>
      <c r="N139" t="n">
        <v>84</v>
      </c>
      <c r="O139" t="n">
        <v>36860.74</v>
      </c>
      <c r="P139" t="n">
        <v>209.78</v>
      </c>
      <c r="Q139" t="n">
        <v>467.07</v>
      </c>
      <c r="R139" t="n">
        <v>54.42</v>
      </c>
      <c r="S139" t="n">
        <v>39.61</v>
      </c>
      <c r="T139" t="n">
        <v>2473.4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166.9421531892793</v>
      </c>
      <c r="AB139" t="n">
        <v>228.4176189614739</v>
      </c>
      <c r="AC139" t="n">
        <v>206.6177619939984</v>
      </c>
      <c r="AD139" t="n">
        <v>166942.1531892793</v>
      </c>
      <c r="AE139" t="n">
        <v>228417.618961474</v>
      </c>
      <c r="AF139" t="n">
        <v>3.950690456339552e-06</v>
      </c>
      <c r="AG139" t="n">
        <v>8</v>
      </c>
      <c r="AH139" t="n">
        <v>206617.7619939984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5.419</v>
      </c>
      <c r="E140" t="n">
        <v>18.45</v>
      </c>
      <c r="F140" t="n">
        <v>15.47</v>
      </c>
      <c r="G140" t="n">
        <v>154.71</v>
      </c>
      <c r="H140" t="n">
        <v>2.13</v>
      </c>
      <c r="I140" t="n">
        <v>6</v>
      </c>
      <c r="J140" t="n">
        <v>297.49</v>
      </c>
      <c r="K140" t="n">
        <v>57.72</v>
      </c>
      <c r="L140" t="n">
        <v>35.5</v>
      </c>
      <c r="M140" t="n">
        <v>4</v>
      </c>
      <c r="N140" t="n">
        <v>84.27</v>
      </c>
      <c r="O140" t="n">
        <v>36924.99</v>
      </c>
      <c r="P140" t="n">
        <v>208.77</v>
      </c>
      <c r="Q140" t="n">
        <v>467.07</v>
      </c>
      <c r="R140" t="n">
        <v>54.43</v>
      </c>
      <c r="S140" t="n">
        <v>39.61</v>
      </c>
      <c r="T140" t="n">
        <v>2478</v>
      </c>
      <c r="U140" t="n">
        <v>0.73</v>
      </c>
      <c r="V140" t="n">
        <v>0.75</v>
      </c>
      <c r="W140" t="n">
        <v>2.62</v>
      </c>
      <c r="X140" t="n">
        <v>0.14</v>
      </c>
      <c r="Y140" t="n">
        <v>1</v>
      </c>
      <c r="Z140" t="n">
        <v>10</v>
      </c>
      <c r="AA140" t="n">
        <v>166.5008858255409</v>
      </c>
      <c r="AB140" t="n">
        <v>227.8138574870652</v>
      </c>
      <c r="AC140" t="n">
        <v>206.0716226673225</v>
      </c>
      <c r="AD140" t="n">
        <v>166500.8858255409</v>
      </c>
      <c r="AE140" t="n">
        <v>227813.8574870652</v>
      </c>
      <c r="AF140" t="n">
        <v>3.950325967876008e-06</v>
      </c>
      <c r="AG140" t="n">
        <v>8</v>
      </c>
      <c r="AH140" t="n">
        <v>206071.6226673225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5.4195</v>
      </c>
      <c r="E141" t="n">
        <v>18.45</v>
      </c>
      <c r="F141" t="n">
        <v>15.47</v>
      </c>
      <c r="G141" t="n">
        <v>154.7</v>
      </c>
      <c r="H141" t="n">
        <v>2.14</v>
      </c>
      <c r="I141" t="n">
        <v>6</v>
      </c>
      <c r="J141" t="n">
        <v>298.01</v>
      </c>
      <c r="K141" t="n">
        <v>57.72</v>
      </c>
      <c r="L141" t="n">
        <v>35.75</v>
      </c>
      <c r="M141" t="n">
        <v>4</v>
      </c>
      <c r="N141" t="n">
        <v>84.54000000000001</v>
      </c>
      <c r="O141" t="n">
        <v>36989.35</v>
      </c>
      <c r="P141" t="n">
        <v>207.93</v>
      </c>
      <c r="Q141" t="n">
        <v>467.07</v>
      </c>
      <c r="R141" t="n">
        <v>54.38</v>
      </c>
      <c r="S141" t="n">
        <v>39.61</v>
      </c>
      <c r="T141" t="n">
        <v>2451.15</v>
      </c>
      <c r="U141" t="n">
        <v>0.73</v>
      </c>
      <c r="V141" t="n">
        <v>0.75</v>
      </c>
      <c r="W141" t="n">
        <v>2.62</v>
      </c>
      <c r="X141" t="n">
        <v>0.14</v>
      </c>
      <c r="Y141" t="n">
        <v>1</v>
      </c>
      <c r="Z141" t="n">
        <v>10</v>
      </c>
      <c r="AA141" t="n">
        <v>166.1165236540517</v>
      </c>
      <c r="AB141" t="n">
        <v>227.2879562071717</v>
      </c>
      <c r="AC141" t="n">
        <v>205.5959126674748</v>
      </c>
      <c r="AD141" t="n">
        <v>166116.5236540517</v>
      </c>
      <c r="AE141" t="n">
        <v>227287.9562071717</v>
      </c>
      <c r="AF141" t="n">
        <v>3.950690456339552e-06</v>
      </c>
      <c r="AG141" t="n">
        <v>8</v>
      </c>
      <c r="AH141" t="n">
        <v>205595.9126674748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5.419</v>
      </c>
      <c r="E142" t="n">
        <v>18.45</v>
      </c>
      <c r="F142" t="n">
        <v>15.47</v>
      </c>
      <c r="G142" t="n">
        <v>154.71</v>
      </c>
      <c r="H142" t="n">
        <v>2.15</v>
      </c>
      <c r="I142" t="n">
        <v>6</v>
      </c>
      <c r="J142" t="n">
        <v>298.54</v>
      </c>
      <c r="K142" t="n">
        <v>57.72</v>
      </c>
      <c r="L142" t="n">
        <v>36</v>
      </c>
      <c r="M142" t="n">
        <v>4</v>
      </c>
      <c r="N142" t="n">
        <v>84.81</v>
      </c>
      <c r="O142" t="n">
        <v>37053.82</v>
      </c>
      <c r="P142" t="n">
        <v>206.33</v>
      </c>
      <c r="Q142" t="n">
        <v>467.07</v>
      </c>
      <c r="R142" t="n">
        <v>54.44</v>
      </c>
      <c r="S142" t="n">
        <v>39.61</v>
      </c>
      <c r="T142" t="n">
        <v>2480.93</v>
      </c>
      <c r="U142" t="n">
        <v>0.73</v>
      </c>
      <c r="V142" t="n">
        <v>0.75</v>
      </c>
      <c r="W142" t="n">
        <v>2.62</v>
      </c>
      <c r="X142" t="n">
        <v>0.14</v>
      </c>
      <c r="Y142" t="n">
        <v>1</v>
      </c>
      <c r="Z142" t="n">
        <v>10</v>
      </c>
      <c r="AA142" t="n">
        <v>165.4118469374001</v>
      </c>
      <c r="AB142" t="n">
        <v>226.3237864353069</v>
      </c>
      <c r="AC142" t="n">
        <v>204.7237619054156</v>
      </c>
      <c r="AD142" t="n">
        <v>165411.8469374001</v>
      </c>
      <c r="AE142" t="n">
        <v>226323.7864353069</v>
      </c>
      <c r="AF142" t="n">
        <v>3.950325967876008e-06</v>
      </c>
      <c r="AG142" t="n">
        <v>8</v>
      </c>
      <c r="AH142" t="n">
        <v>204723.7619054156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5.4184</v>
      </c>
      <c r="E143" t="n">
        <v>18.46</v>
      </c>
      <c r="F143" t="n">
        <v>15.47</v>
      </c>
      <c r="G143" t="n">
        <v>154.73</v>
      </c>
      <c r="H143" t="n">
        <v>2.16</v>
      </c>
      <c r="I143" t="n">
        <v>6</v>
      </c>
      <c r="J143" t="n">
        <v>299.06</v>
      </c>
      <c r="K143" t="n">
        <v>57.72</v>
      </c>
      <c r="L143" t="n">
        <v>36.25</v>
      </c>
      <c r="M143" t="n">
        <v>3</v>
      </c>
      <c r="N143" t="n">
        <v>85.09</v>
      </c>
      <c r="O143" t="n">
        <v>37118.41</v>
      </c>
      <c r="P143" t="n">
        <v>206.13</v>
      </c>
      <c r="Q143" t="n">
        <v>467.07</v>
      </c>
      <c r="R143" t="n">
        <v>54.52</v>
      </c>
      <c r="S143" t="n">
        <v>39.61</v>
      </c>
      <c r="T143" t="n">
        <v>2520.92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165.3338313671831</v>
      </c>
      <c r="AB143" t="n">
        <v>226.2170420903319</v>
      </c>
      <c r="AC143" t="n">
        <v>204.6272050909084</v>
      </c>
      <c r="AD143" t="n">
        <v>165333.8313671831</v>
      </c>
      <c r="AE143" t="n">
        <v>226217.0420903319</v>
      </c>
      <c r="AF143" t="n">
        <v>3.949888581719758e-06</v>
      </c>
      <c r="AG143" t="n">
        <v>8</v>
      </c>
      <c r="AH143" t="n">
        <v>204627.2050909084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5.4167</v>
      </c>
      <c r="E144" t="n">
        <v>18.46</v>
      </c>
      <c r="F144" t="n">
        <v>15.48</v>
      </c>
      <c r="G144" t="n">
        <v>154.79</v>
      </c>
      <c r="H144" t="n">
        <v>2.17</v>
      </c>
      <c r="I144" t="n">
        <v>6</v>
      </c>
      <c r="J144" t="n">
        <v>299.59</v>
      </c>
      <c r="K144" t="n">
        <v>57.72</v>
      </c>
      <c r="L144" t="n">
        <v>36.5</v>
      </c>
      <c r="M144" t="n">
        <v>3</v>
      </c>
      <c r="N144" t="n">
        <v>85.36</v>
      </c>
      <c r="O144" t="n">
        <v>37183.24</v>
      </c>
      <c r="P144" t="n">
        <v>205.84</v>
      </c>
      <c r="Q144" t="n">
        <v>467.07</v>
      </c>
      <c r="R144" t="n">
        <v>54.69</v>
      </c>
      <c r="S144" t="n">
        <v>39.61</v>
      </c>
      <c r="T144" t="n">
        <v>2604.05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165.2424332426745</v>
      </c>
      <c r="AB144" t="n">
        <v>226.0919871441786</v>
      </c>
      <c r="AC144" t="n">
        <v>204.5140852133002</v>
      </c>
      <c r="AD144" t="n">
        <v>165242.4332426745</v>
      </c>
      <c r="AE144" t="n">
        <v>226091.9871441786</v>
      </c>
      <c r="AF144" t="n">
        <v>3.948649320943712e-06</v>
      </c>
      <c r="AG144" t="n">
        <v>8</v>
      </c>
      <c r="AH144" t="n">
        <v>204514.0852133002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5.4409</v>
      </c>
      <c r="E145" t="n">
        <v>18.38</v>
      </c>
      <c r="F145" t="n">
        <v>15.44</v>
      </c>
      <c r="G145" t="n">
        <v>185.31</v>
      </c>
      <c r="H145" t="n">
        <v>2.18</v>
      </c>
      <c r="I145" t="n">
        <v>5</v>
      </c>
      <c r="J145" t="n">
        <v>300.11</v>
      </c>
      <c r="K145" t="n">
        <v>57.72</v>
      </c>
      <c r="L145" t="n">
        <v>36.75</v>
      </c>
      <c r="M145" t="n">
        <v>2</v>
      </c>
      <c r="N145" t="n">
        <v>85.64</v>
      </c>
      <c r="O145" t="n">
        <v>37248.06</v>
      </c>
      <c r="P145" t="n">
        <v>204.88</v>
      </c>
      <c r="Q145" t="n">
        <v>467.07</v>
      </c>
      <c r="R145" t="n">
        <v>53.51</v>
      </c>
      <c r="S145" t="n">
        <v>39.61</v>
      </c>
      <c r="T145" t="n">
        <v>2018.8</v>
      </c>
      <c r="U145" t="n">
        <v>0.74</v>
      </c>
      <c r="V145" t="n">
        <v>0.76</v>
      </c>
      <c r="W145" t="n">
        <v>2.62</v>
      </c>
      <c r="X145" t="n">
        <v>0.11</v>
      </c>
      <c r="Y145" t="n">
        <v>1</v>
      </c>
      <c r="Z145" t="n">
        <v>10</v>
      </c>
      <c r="AA145" t="n">
        <v>164.339466350836</v>
      </c>
      <c r="AB145" t="n">
        <v>224.8565080066781</v>
      </c>
      <c r="AC145" t="n">
        <v>203.3965184706765</v>
      </c>
      <c r="AD145" t="n">
        <v>164339.466350836</v>
      </c>
      <c r="AE145" t="n">
        <v>224856.5080066781</v>
      </c>
      <c r="AF145" t="n">
        <v>3.96629056257918e-06</v>
      </c>
      <c r="AG145" t="n">
        <v>8</v>
      </c>
      <c r="AH145" t="n">
        <v>203396.5184706765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5.4401</v>
      </c>
      <c r="E146" t="n">
        <v>18.38</v>
      </c>
      <c r="F146" t="n">
        <v>15.45</v>
      </c>
      <c r="G146" t="n">
        <v>185.34</v>
      </c>
      <c r="H146" t="n">
        <v>2.19</v>
      </c>
      <c r="I146" t="n">
        <v>5</v>
      </c>
      <c r="J146" t="n">
        <v>300.64</v>
      </c>
      <c r="K146" t="n">
        <v>57.72</v>
      </c>
      <c r="L146" t="n">
        <v>37</v>
      </c>
      <c r="M146" t="n">
        <v>2</v>
      </c>
      <c r="N146" t="n">
        <v>85.91</v>
      </c>
      <c r="O146" t="n">
        <v>37313</v>
      </c>
      <c r="P146" t="n">
        <v>205.34</v>
      </c>
      <c r="Q146" t="n">
        <v>467.09</v>
      </c>
      <c r="R146" t="n">
        <v>53.6</v>
      </c>
      <c r="S146" t="n">
        <v>39.61</v>
      </c>
      <c r="T146" t="n">
        <v>2064.63</v>
      </c>
      <c r="U146" t="n">
        <v>0.74</v>
      </c>
      <c r="V146" t="n">
        <v>0.76</v>
      </c>
      <c r="W146" t="n">
        <v>2.62</v>
      </c>
      <c r="X146" t="n">
        <v>0.11</v>
      </c>
      <c r="Y146" t="n">
        <v>1</v>
      </c>
      <c r="Z146" t="n">
        <v>10</v>
      </c>
      <c r="AA146" t="n">
        <v>164.5649529343293</v>
      </c>
      <c r="AB146" t="n">
        <v>225.1650286979794</v>
      </c>
      <c r="AC146" t="n">
        <v>203.6755943802116</v>
      </c>
      <c r="AD146" t="n">
        <v>164564.9529343293</v>
      </c>
      <c r="AE146" t="n">
        <v>225165.0286979793</v>
      </c>
      <c r="AF146" t="n">
        <v>3.965707381037512e-06</v>
      </c>
      <c r="AG146" t="n">
        <v>8</v>
      </c>
      <c r="AH146" t="n">
        <v>203675.5943802116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5.4398</v>
      </c>
      <c r="E147" t="n">
        <v>18.38</v>
      </c>
      <c r="F147" t="n">
        <v>15.45</v>
      </c>
      <c r="G147" t="n">
        <v>185.36</v>
      </c>
      <c r="H147" t="n">
        <v>2.2</v>
      </c>
      <c r="I147" t="n">
        <v>5</v>
      </c>
      <c r="J147" t="n">
        <v>301.17</v>
      </c>
      <c r="K147" t="n">
        <v>57.72</v>
      </c>
      <c r="L147" t="n">
        <v>37.25</v>
      </c>
      <c r="M147" t="n">
        <v>1</v>
      </c>
      <c r="N147" t="n">
        <v>86.19</v>
      </c>
      <c r="O147" t="n">
        <v>37378.06</v>
      </c>
      <c r="P147" t="n">
        <v>205.72</v>
      </c>
      <c r="Q147" t="n">
        <v>467.07</v>
      </c>
      <c r="R147" t="n">
        <v>53.56</v>
      </c>
      <c r="S147" t="n">
        <v>39.61</v>
      </c>
      <c r="T147" t="n">
        <v>2046.44</v>
      </c>
      <c r="U147" t="n">
        <v>0.74</v>
      </c>
      <c r="V147" t="n">
        <v>0.76</v>
      </c>
      <c r="W147" t="n">
        <v>2.62</v>
      </c>
      <c r="X147" t="n">
        <v>0.11</v>
      </c>
      <c r="Y147" t="n">
        <v>1</v>
      </c>
      <c r="Z147" t="n">
        <v>10</v>
      </c>
      <c r="AA147" t="n">
        <v>164.7394698853051</v>
      </c>
      <c r="AB147" t="n">
        <v>225.4038104894489</v>
      </c>
      <c r="AC147" t="n">
        <v>203.8915871726357</v>
      </c>
      <c r="AD147" t="n">
        <v>164739.4698853051</v>
      </c>
      <c r="AE147" t="n">
        <v>225403.8104894489</v>
      </c>
      <c r="AF147" t="n">
        <v>3.965488687959386e-06</v>
      </c>
      <c r="AG147" t="n">
        <v>8</v>
      </c>
      <c r="AH147" t="n">
        <v>203891.5871726357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5.4399</v>
      </c>
      <c r="E148" t="n">
        <v>18.38</v>
      </c>
      <c r="F148" t="n">
        <v>15.45</v>
      </c>
      <c r="G148" t="n">
        <v>185.35</v>
      </c>
      <c r="H148" t="n">
        <v>2.21</v>
      </c>
      <c r="I148" t="n">
        <v>5</v>
      </c>
      <c r="J148" t="n">
        <v>301.69</v>
      </c>
      <c r="K148" t="n">
        <v>57.72</v>
      </c>
      <c r="L148" t="n">
        <v>37.5</v>
      </c>
      <c r="M148" t="n">
        <v>1</v>
      </c>
      <c r="N148" t="n">
        <v>86.47</v>
      </c>
      <c r="O148" t="n">
        <v>37443.23</v>
      </c>
      <c r="P148" t="n">
        <v>206.16</v>
      </c>
      <c r="Q148" t="n">
        <v>467.07</v>
      </c>
      <c r="R148" t="n">
        <v>53.52</v>
      </c>
      <c r="S148" t="n">
        <v>39.61</v>
      </c>
      <c r="T148" t="n">
        <v>2025.23</v>
      </c>
      <c r="U148" t="n">
        <v>0.74</v>
      </c>
      <c r="V148" t="n">
        <v>0.76</v>
      </c>
      <c r="W148" t="n">
        <v>2.62</v>
      </c>
      <c r="X148" t="n">
        <v>0.11</v>
      </c>
      <c r="Y148" t="n">
        <v>1</v>
      </c>
      <c r="Z148" t="n">
        <v>10</v>
      </c>
      <c r="AA148" t="n">
        <v>164.9332425872154</v>
      </c>
      <c r="AB148" t="n">
        <v>225.6689388488507</v>
      </c>
      <c r="AC148" t="n">
        <v>204.1314120535262</v>
      </c>
      <c r="AD148" t="n">
        <v>164933.2425872154</v>
      </c>
      <c r="AE148" t="n">
        <v>225668.9388488507</v>
      </c>
      <c r="AF148" t="n">
        <v>3.965561585652095e-06</v>
      </c>
      <c r="AG148" t="n">
        <v>8</v>
      </c>
      <c r="AH148" t="n">
        <v>204131.4120535262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5.44</v>
      </c>
      <c r="E149" t="n">
        <v>18.38</v>
      </c>
      <c r="F149" t="n">
        <v>15.45</v>
      </c>
      <c r="G149" t="n">
        <v>185.35</v>
      </c>
      <c r="H149" t="n">
        <v>2.22</v>
      </c>
      <c r="I149" t="n">
        <v>5</v>
      </c>
      <c r="J149" t="n">
        <v>302.22</v>
      </c>
      <c r="K149" t="n">
        <v>57.72</v>
      </c>
      <c r="L149" t="n">
        <v>37.75</v>
      </c>
      <c r="M149" t="n">
        <v>1</v>
      </c>
      <c r="N149" t="n">
        <v>86.75</v>
      </c>
      <c r="O149" t="n">
        <v>37508.53</v>
      </c>
      <c r="P149" t="n">
        <v>206.41</v>
      </c>
      <c r="Q149" t="n">
        <v>467.07</v>
      </c>
      <c r="R149" t="n">
        <v>53.52</v>
      </c>
      <c r="S149" t="n">
        <v>39.61</v>
      </c>
      <c r="T149" t="n">
        <v>2024.03</v>
      </c>
      <c r="U149" t="n">
        <v>0.74</v>
      </c>
      <c r="V149" t="n">
        <v>0.76</v>
      </c>
      <c r="W149" t="n">
        <v>2.62</v>
      </c>
      <c r="X149" t="n">
        <v>0.11</v>
      </c>
      <c r="Y149" t="n">
        <v>1</v>
      </c>
      <c r="Z149" t="n">
        <v>10</v>
      </c>
      <c r="AA149" t="n">
        <v>165.0425333180931</v>
      </c>
      <c r="AB149" t="n">
        <v>225.8184752484043</v>
      </c>
      <c r="AC149" t="n">
        <v>204.2666769089821</v>
      </c>
      <c r="AD149" t="n">
        <v>165042.5333180931</v>
      </c>
      <c r="AE149" t="n">
        <v>225818.4752484043</v>
      </c>
      <c r="AF149" t="n">
        <v>3.965634483344804e-06</v>
      </c>
      <c r="AG149" t="n">
        <v>8</v>
      </c>
      <c r="AH149" t="n">
        <v>204266.6769089821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5.4403</v>
      </c>
      <c r="E150" t="n">
        <v>18.38</v>
      </c>
      <c r="F150" t="n">
        <v>15.44</v>
      </c>
      <c r="G150" t="n">
        <v>185.34</v>
      </c>
      <c r="H150" t="n">
        <v>2.24</v>
      </c>
      <c r="I150" t="n">
        <v>5</v>
      </c>
      <c r="J150" t="n">
        <v>302.75</v>
      </c>
      <c r="K150" t="n">
        <v>57.72</v>
      </c>
      <c r="L150" t="n">
        <v>38</v>
      </c>
      <c r="M150" t="n">
        <v>1</v>
      </c>
      <c r="N150" t="n">
        <v>87.03</v>
      </c>
      <c r="O150" t="n">
        <v>37573.94</v>
      </c>
      <c r="P150" t="n">
        <v>206.84</v>
      </c>
      <c r="Q150" t="n">
        <v>467.07</v>
      </c>
      <c r="R150" t="n">
        <v>53.48</v>
      </c>
      <c r="S150" t="n">
        <v>39.61</v>
      </c>
      <c r="T150" t="n">
        <v>2007.35</v>
      </c>
      <c r="U150" t="n">
        <v>0.74</v>
      </c>
      <c r="V150" t="n">
        <v>0.76</v>
      </c>
      <c r="W150" t="n">
        <v>2.62</v>
      </c>
      <c r="X150" t="n">
        <v>0.11</v>
      </c>
      <c r="Y150" t="n">
        <v>1</v>
      </c>
      <c r="Z150" t="n">
        <v>10</v>
      </c>
      <c r="AA150" t="n">
        <v>165.2219392347329</v>
      </c>
      <c r="AB150" t="n">
        <v>226.0639463383812</v>
      </c>
      <c r="AC150" t="n">
        <v>204.4887205826526</v>
      </c>
      <c r="AD150" t="n">
        <v>165221.9392347329</v>
      </c>
      <c r="AE150" t="n">
        <v>226063.9463383812</v>
      </c>
      <c r="AF150" t="n">
        <v>3.965853176422929e-06</v>
      </c>
      <c r="AG150" t="n">
        <v>8</v>
      </c>
      <c r="AH150" t="n">
        <v>204488.7205826526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5.4405</v>
      </c>
      <c r="E151" t="n">
        <v>18.38</v>
      </c>
      <c r="F151" t="n">
        <v>15.44</v>
      </c>
      <c r="G151" t="n">
        <v>185.33</v>
      </c>
      <c r="H151" t="n">
        <v>2.25</v>
      </c>
      <c r="I151" t="n">
        <v>5</v>
      </c>
      <c r="J151" t="n">
        <v>303.29</v>
      </c>
      <c r="K151" t="n">
        <v>57.72</v>
      </c>
      <c r="L151" t="n">
        <v>38.25</v>
      </c>
      <c r="M151" t="n">
        <v>1</v>
      </c>
      <c r="N151" t="n">
        <v>87.31</v>
      </c>
      <c r="O151" t="n">
        <v>37639.48</v>
      </c>
      <c r="P151" t="n">
        <v>207.11</v>
      </c>
      <c r="Q151" t="n">
        <v>467.07</v>
      </c>
      <c r="R151" t="n">
        <v>53.5</v>
      </c>
      <c r="S151" t="n">
        <v>39.61</v>
      </c>
      <c r="T151" t="n">
        <v>2016.18</v>
      </c>
      <c r="U151" t="n">
        <v>0.74</v>
      </c>
      <c r="V151" t="n">
        <v>0.76</v>
      </c>
      <c r="W151" t="n">
        <v>2.62</v>
      </c>
      <c r="X151" t="n">
        <v>0.11</v>
      </c>
      <c r="Y151" t="n">
        <v>1</v>
      </c>
      <c r="Z151" t="n">
        <v>10</v>
      </c>
      <c r="AA151" t="n">
        <v>165.3382403678392</v>
      </c>
      <c r="AB151" t="n">
        <v>226.223074679541</v>
      </c>
      <c r="AC151" t="n">
        <v>204.6326619382701</v>
      </c>
      <c r="AD151" t="n">
        <v>165338.2403678392</v>
      </c>
      <c r="AE151" t="n">
        <v>226223.074679541</v>
      </c>
      <c r="AF151" t="n">
        <v>3.965998971808346e-06</v>
      </c>
      <c r="AG151" t="n">
        <v>8</v>
      </c>
      <c r="AH151" t="n">
        <v>204632.6619382701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5.4395</v>
      </c>
      <c r="E152" t="n">
        <v>18.38</v>
      </c>
      <c r="F152" t="n">
        <v>15.45</v>
      </c>
      <c r="G152" t="n">
        <v>185.37</v>
      </c>
      <c r="H152" t="n">
        <v>2.26</v>
      </c>
      <c r="I152" t="n">
        <v>5</v>
      </c>
      <c r="J152" t="n">
        <v>303.82</v>
      </c>
      <c r="K152" t="n">
        <v>57.72</v>
      </c>
      <c r="L152" t="n">
        <v>38.5</v>
      </c>
      <c r="M152" t="n">
        <v>0</v>
      </c>
      <c r="N152" t="n">
        <v>87.59</v>
      </c>
      <c r="O152" t="n">
        <v>37705.13</v>
      </c>
      <c r="P152" t="n">
        <v>207.56</v>
      </c>
      <c r="Q152" t="n">
        <v>467.07</v>
      </c>
      <c r="R152" t="n">
        <v>53.47</v>
      </c>
      <c r="S152" t="n">
        <v>39.61</v>
      </c>
      <c r="T152" t="n">
        <v>2000.06</v>
      </c>
      <c r="U152" t="n">
        <v>0.74</v>
      </c>
      <c r="V152" t="n">
        <v>0.76</v>
      </c>
      <c r="W152" t="n">
        <v>2.62</v>
      </c>
      <c r="X152" t="n">
        <v>0.11</v>
      </c>
      <c r="Y152" t="n">
        <v>1</v>
      </c>
      <c r="Z152" t="n">
        <v>10</v>
      </c>
      <c r="AA152" t="n">
        <v>165.5631882625266</v>
      </c>
      <c r="AB152" t="n">
        <v>226.5308583130529</v>
      </c>
      <c r="AC152" t="n">
        <v>204.9110711337769</v>
      </c>
      <c r="AD152" t="n">
        <v>165563.1882625266</v>
      </c>
      <c r="AE152" t="n">
        <v>226530.8583130529</v>
      </c>
      <c r="AF152" t="n">
        <v>3.96526999488126e-06</v>
      </c>
      <c r="AG152" t="n">
        <v>8</v>
      </c>
      <c r="AH152" t="n">
        <v>204911.0711337769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2.1756</v>
      </c>
      <c r="E2" t="n">
        <v>45.96</v>
      </c>
      <c r="F2" t="n">
        <v>25.34</v>
      </c>
      <c r="G2" t="n">
        <v>4.64</v>
      </c>
      <c r="H2" t="n">
        <v>0.06</v>
      </c>
      <c r="I2" t="n">
        <v>328</v>
      </c>
      <c r="J2" t="n">
        <v>285.18</v>
      </c>
      <c r="K2" t="n">
        <v>61.2</v>
      </c>
      <c r="L2" t="n">
        <v>1</v>
      </c>
      <c r="M2" t="n">
        <v>326</v>
      </c>
      <c r="N2" t="n">
        <v>77.98</v>
      </c>
      <c r="O2" t="n">
        <v>35406.83</v>
      </c>
      <c r="P2" t="n">
        <v>450.95</v>
      </c>
      <c r="Q2" t="n">
        <v>467.36</v>
      </c>
      <c r="R2" t="n">
        <v>377.31</v>
      </c>
      <c r="S2" t="n">
        <v>39.61</v>
      </c>
      <c r="T2" t="n">
        <v>162306.73</v>
      </c>
      <c r="U2" t="n">
        <v>0.1</v>
      </c>
      <c r="V2" t="n">
        <v>0.46</v>
      </c>
      <c r="W2" t="n">
        <v>3.15</v>
      </c>
      <c r="X2" t="n">
        <v>9.99</v>
      </c>
      <c r="Y2" t="n">
        <v>1</v>
      </c>
      <c r="Z2" t="n">
        <v>10</v>
      </c>
      <c r="AA2" t="n">
        <v>686.6266701038725</v>
      </c>
      <c r="AB2" t="n">
        <v>939.4729018669135</v>
      </c>
      <c r="AC2" t="n">
        <v>849.8109266712339</v>
      </c>
      <c r="AD2" t="n">
        <v>686626.6701038724</v>
      </c>
      <c r="AE2" t="n">
        <v>939472.9018669135</v>
      </c>
      <c r="AF2" t="n">
        <v>1.567370168619708e-06</v>
      </c>
      <c r="AG2" t="n">
        <v>18</v>
      </c>
      <c r="AH2" t="n">
        <v>849810.926671234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2.6633</v>
      </c>
      <c r="E3" t="n">
        <v>37.55</v>
      </c>
      <c r="F3" t="n">
        <v>22.2</v>
      </c>
      <c r="G3" t="n">
        <v>5.79</v>
      </c>
      <c r="H3" t="n">
        <v>0.08</v>
      </c>
      <c r="I3" t="n">
        <v>230</v>
      </c>
      <c r="J3" t="n">
        <v>285.68</v>
      </c>
      <c r="K3" t="n">
        <v>61.2</v>
      </c>
      <c r="L3" t="n">
        <v>1.25</v>
      </c>
      <c r="M3" t="n">
        <v>228</v>
      </c>
      <c r="N3" t="n">
        <v>78.23999999999999</v>
      </c>
      <c r="O3" t="n">
        <v>35468.6</v>
      </c>
      <c r="P3" t="n">
        <v>394.97</v>
      </c>
      <c r="Q3" t="n">
        <v>467.36</v>
      </c>
      <c r="R3" t="n">
        <v>274.38</v>
      </c>
      <c r="S3" t="n">
        <v>39.61</v>
      </c>
      <c r="T3" t="n">
        <v>111329.49</v>
      </c>
      <c r="U3" t="n">
        <v>0.14</v>
      </c>
      <c r="V3" t="n">
        <v>0.53</v>
      </c>
      <c r="W3" t="n">
        <v>2.98</v>
      </c>
      <c r="X3" t="n">
        <v>6.86</v>
      </c>
      <c r="Y3" t="n">
        <v>1</v>
      </c>
      <c r="Z3" t="n">
        <v>10</v>
      </c>
      <c r="AA3" t="n">
        <v>508.3761231316524</v>
      </c>
      <c r="AB3" t="n">
        <v>695.5826396403933</v>
      </c>
      <c r="AC3" t="n">
        <v>629.1972087694797</v>
      </c>
      <c r="AD3" t="n">
        <v>508376.1231316524</v>
      </c>
      <c r="AE3" t="n">
        <v>695582.6396403933</v>
      </c>
      <c r="AF3" t="n">
        <v>1.918724476045628e-06</v>
      </c>
      <c r="AG3" t="n">
        <v>15</v>
      </c>
      <c r="AH3" t="n">
        <v>629197.2087694798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3.0246</v>
      </c>
      <c r="E4" t="n">
        <v>33.06</v>
      </c>
      <c r="F4" t="n">
        <v>20.57</v>
      </c>
      <c r="G4" t="n">
        <v>6.97</v>
      </c>
      <c r="H4" t="n">
        <v>0.09</v>
      </c>
      <c r="I4" t="n">
        <v>177</v>
      </c>
      <c r="J4" t="n">
        <v>286.19</v>
      </c>
      <c r="K4" t="n">
        <v>61.2</v>
      </c>
      <c r="L4" t="n">
        <v>1.5</v>
      </c>
      <c r="M4" t="n">
        <v>175</v>
      </c>
      <c r="N4" t="n">
        <v>78.48999999999999</v>
      </c>
      <c r="O4" t="n">
        <v>35530.47</v>
      </c>
      <c r="P4" t="n">
        <v>365.83</v>
      </c>
      <c r="Q4" t="n">
        <v>467.26</v>
      </c>
      <c r="R4" t="n">
        <v>221.2</v>
      </c>
      <c r="S4" t="n">
        <v>39.61</v>
      </c>
      <c r="T4" t="n">
        <v>85005.34</v>
      </c>
      <c r="U4" t="n">
        <v>0.18</v>
      </c>
      <c r="V4" t="n">
        <v>0.57</v>
      </c>
      <c r="W4" t="n">
        <v>2.89</v>
      </c>
      <c r="X4" t="n">
        <v>5.24</v>
      </c>
      <c r="Y4" t="n">
        <v>1</v>
      </c>
      <c r="Z4" t="n">
        <v>10</v>
      </c>
      <c r="AA4" t="n">
        <v>420.9290135627024</v>
      </c>
      <c r="AB4" t="n">
        <v>575.9336464339585</v>
      </c>
      <c r="AC4" t="n">
        <v>520.9673475462504</v>
      </c>
      <c r="AD4" t="n">
        <v>420929.0135627025</v>
      </c>
      <c r="AE4" t="n">
        <v>575933.6464339586</v>
      </c>
      <c r="AF4" t="n">
        <v>2.179016276892429e-06</v>
      </c>
      <c r="AG4" t="n">
        <v>13</v>
      </c>
      <c r="AH4" t="n">
        <v>520967.3475462503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3.3047</v>
      </c>
      <c r="E5" t="n">
        <v>30.26</v>
      </c>
      <c r="F5" t="n">
        <v>19.55</v>
      </c>
      <c r="G5" t="n">
        <v>8.15</v>
      </c>
      <c r="H5" t="n">
        <v>0.11</v>
      </c>
      <c r="I5" t="n">
        <v>144</v>
      </c>
      <c r="J5" t="n">
        <v>286.69</v>
      </c>
      <c r="K5" t="n">
        <v>61.2</v>
      </c>
      <c r="L5" t="n">
        <v>1.75</v>
      </c>
      <c r="M5" t="n">
        <v>142</v>
      </c>
      <c r="N5" t="n">
        <v>78.73999999999999</v>
      </c>
      <c r="O5" t="n">
        <v>35592.57</v>
      </c>
      <c r="P5" t="n">
        <v>347.46</v>
      </c>
      <c r="Q5" t="n">
        <v>467.23</v>
      </c>
      <c r="R5" t="n">
        <v>187.24</v>
      </c>
      <c r="S5" t="n">
        <v>39.61</v>
      </c>
      <c r="T5" t="n">
        <v>68192.17</v>
      </c>
      <c r="U5" t="n">
        <v>0.21</v>
      </c>
      <c r="V5" t="n">
        <v>0.6</v>
      </c>
      <c r="W5" t="n">
        <v>2.85</v>
      </c>
      <c r="X5" t="n">
        <v>4.21</v>
      </c>
      <c r="Y5" t="n">
        <v>1</v>
      </c>
      <c r="Z5" t="n">
        <v>10</v>
      </c>
      <c r="AA5" t="n">
        <v>371.6129569345109</v>
      </c>
      <c r="AB5" t="n">
        <v>508.4572420843996</v>
      </c>
      <c r="AC5" t="n">
        <v>459.9307965240849</v>
      </c>
      <c r="AD5" t="n">
        <v>371612.9569345108</v>
      </c>
      <c r="AE5" t="n">
        <v>508457.2420843996</v>
      </c>
      <c r="AF5" t="n">
        <v>2.380809062436822e-06</v>
      </c>
      <c r="AG5" t="n">
        <v>12</v>
      </c>
      <c r="AH5" t="n">
        <v>459930.7965240849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3.5207</v>
      </c>
      <c r="E6" t="n">
        <v>28.4</v>
      </c>
      <c r="F6" t="n">
        <v>18.88</v>
      </c>
      <c r="G6" t="n">
        <v>9.289999999999999</v>
      </c>
      <c r="H6" t="n">
        <v>0.12</v>
      </c>
      <c r="I6" t="n">
        <v>122</v>
      </c>
      <c r="J6" t="n">
        <v>287.19</v>
      </c>
      <c r="K6" t="n">
        <v>61.2</v>
      </c>
      <c r="L6" t="n">
        <v>2</v>
      </c>
      <c r="M6" t="n">
        <v>120</v>
      </c>
      <c r="N6" t="n">
        <v>78.98999999999999</v>
      </c>
      <c r="O6" t="n">
        <v>35654.65</v>
      </c>
      <c r="P6" t="n">
        <v>335.35</v>
      </c>
      <c r="Q6" t="n">
        <v>467.2</v>
      </c>
      <c r="R6" t="n">
        <v>165.39</v>
      </c>
      <c r="S6" t="n">
        <v>39.61</v>
      </c>
      <c r="T6" t="n">
        <v>57373.68</v>
      </c>
      <c r="U6" t="n">
        <v>0.24</v>
      </c>
      <c r="V6" t="n">
        <v>0.62</v>
      </c>
      <c r="W6" t="n">
        <v>2.81</v>
      </c>
      <c r="X6" t="n">
        <v>3.54</v>
      </c>
      <c r="Y6" t="n">
        <v>1</v>
      </c>
      <c r="Z6" t="n">
        <v>10</v>
      </c>
      <c r="AA6" t="n">
        <v>337.819167388906</v>
      </c>
      <c r="AB6" t="n">
        <v>462.219088351329</v>
      </c>
      <c r="AC6" t="n">
        <v>418.1055472876424</v>
      </c>
      <c r="AD6" t="n">
        <v>337819.167388906</v>
      </c>
      <c r="AE6" t="n">
        <v>462219.088351329</v>
      </c>
      <c r="AF6" t="n">
        <v>2.536422206591012e-06</v>
      </c>
      <c r="AG6" t="n">
        <v>11</v>
      </c>
      <c r="AH6" t="n">
        <v>418105.5472876424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3.6955</v>
      </c>
      <c r="E7" t="n">
        <v>27.06</v>
      </c>
      <c r="F7" t="n">
        <v>18.4</v>
      </c>
      <c r="G7" t="n">
        <v>10.41</v>
      </c>
      <c r="H7" t="n">
        <v>0.14</v>
      </c>
      <c r="I7" t="n">
        <v>106</v>
      </c>
      <c r="J7" t="n">
        <v>287.7</v>
      </c>
      <c r="K7" t="n">
        <v>61.2</v>
      </c>
      <c r="L7" t="n">
        <v>2.25</v>
      </c>
      <c r="M7" t="n">
        <v>104</v>
      </c>
      <c r="N7" t="n">
        <v>79.25</v>
      </c>
      <c r="O7" t="n">
        <v>35716.83</v>
      </c>
      <c r="P7" t="n">
        <v>326.61</v>
      </c>
      <c r="Q7" t="n">
        <v>467.23</v>
      </c>
      <c r="R7" t="n">
        <v>149.77</v>
      </c>
      <c r="S7" t="n">
        <v>39.61</v>
      </c>
      <c r="T7" t="n">
        <v>49647.39</v>
      </c>
      <c r="U7" t="n">
        <v>0.26</v>
      </c>
      <c r="V7" t="n">
        <v>0.63</v>
      </c>
      <c r="W7" t="n">
        <v>2.78</v>
      </c>
      <c r="X7" t="n">
        <v>3.06</v>
      </c>
      <c r="Y7" t="n">
        <v>1</v>
      </c>
      <c r="Z7" t="n">
        <v>10</v>
      </c>
      <c r="AA7" t="n">
        <v>319.810854477657</v>
      </c>
      <c r="AB7" t="n">
        <v>437.5793201554634</v>
      </c>
      <c r="AC7" t="n">
        <v>395.8173639862584</v>
      </c>
      <c r="AD7" t="n">
        <v>319810.854477657</v>
      </c>
      <c r="AE7" t="n">
        <v>437579.3201554635</v>
      </c>
      <c r="AF7" t="n">
        <v>2.662353584360237e-06</v>
      </c>
      <c r="AG7" t="n">
        <v>11</v>
      </c>
      <c r="AH7" t="n">
        <v>395817.3639862584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3.8316</v>
      </c>
      <c r="E8" t="n">
        <v>26.1</v>
      </c>
      <c r="F8" t="n">
        <v>18.08</v>
      </c>
      <c r="G8" t="n">
        <v>11.54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320.94</v>
      </c>
      <c r="Q8" t="n">
        <v>467.28</v>
      </c>
      <c r="R8" t="n">
        <v>139.48</v>
      </c>
      <c r="S8" t="n">
        <v>39.61</v>
      </c>
      <c r="T8" t="n">
        <v>44558.49</v>
      </c>
      <c r="U8" t="n">
        <v>0.28</v>
      </c>
      <c r="V8" t="n">
        <v>0.65</v>
      </c>
      <c r="W8" t="n">
        <v>2.77</v>
      </c>
      <c r="X8" t="n">
        <v>2.75</v>
      </c>
      <c r="Y8" t="n">
        <v>1</v>
      </c>
      <c r="Z8" t="n">
        <v>10</v>
      </c>
      <c r="AA8" t="n">
        <v>307.6945269760833</v>
      </c>
      <c r="AB8" t="n">
        <v>421.0012263331665</v>
      </c>
      <c r="AC8" t="n">
        <v>380.8214601708606</v>
      </c>
      <c r="AD8" t="n">
        <v>307694.5269760833</v>
      </c>
      <c r="AE8" t="n">
        <v>421001.2263331665</v>
      </c>
      <c r="AF8" t="n">
        <v>2.760404273801836e-06</v>
      </c>
      <c r="AG8" t="n">
        <v>11</v>
      </c>
      <c r="AH8" t="n">
        <v>380821.4601708606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3.9648</v>
      </c>
      <c r="E9" t="n">
        <v>25.22</v>
      </c>
      <c r="F9" t="n">
        <v>17.75</v>
      </c>
      <c r="G9" t="n">
        <v>12.68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314.77</v>
      </c>
      <c r="Q9" t="n">
        <v>467.18</v>
      </c>
      <c r="R9" t="n">
        <v>128.78</v>
      </c>
      <c r="S9" t="n">
        <v>39.61</v>
      </c>
      <c r="T9" t="n">
        <v>39261.01</v>
      </c>
      <c r="U9" t="n">
        <v>0.31</v>
      </c>
      <c r="V9" t="n">
        <v>0.66</v>
      </c>
      <c r="W9" t="n">
        <v>2.74</v>
      </c>
      <c r="X9" t="n">
        <v>2.41</v>
      </c>
      <c r="Y9" t="n">
        <v>1</v>
      </c>
      <c r="Z9" t="n">
        <v>10</v>
      </c>
      <c r="AA9" t="n">
        <v>288.3814040702284</v>
      </c>
      <c r="AB9" t="n">
        <v>394.576159538527</v>
      </c>
      <c r="AC9" t="n">
        <v>356.9183646632872</v>
      </c>
      <c r="AD9" t="n">
        <v>288381.4040702285</v>
      </c>
      <c r="AE9" t="n">
        <v>394576.159538527</v>
      </c>
      <c r="AF9" t="n">
        <v>2.85636571269692e-06</v>
      </c>
      <c r="AG9" t="n">
        <v>10</v>
      </c>
      <c r="AH9" t="n">
        <v>356918.3646632872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4.0705</v>
      </c>
      <c r="E10" t="n">
        <v>24.57</v>
      </c>
      <c r="F10" t="n">
        <v>17.52</v>
      </c>
      <c r="G10" t="n">
        <v>13.83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310.71</v>
      </c>
      <c r="Q10" t="n">
        <v>467.16</v>
      </c>
      <c r="R10" t="n">
        <v>120.79</v>
      </c>
      <c r="S10" t="n">
        <v>39.61</v>
      </c>
      <c r="T10" t="n">
        <v>35306.17</v>
      </c>
      <c r="U10" t="n">
        <v>0.33</v>
      </c>
      <c r="V10" t="n">
        <v>0.67</v>
      </c>
      <c r="W10" t="n">
        <v>2.74</v>
      </c>
      <c r="X10" t="n">
        <v>2.19</v>
      </c>
      <c r="Y10" t="n">
        <v>1</v>
      </c>
      <c r="Z10" t="n">
        <v>10</v>
      </c>
      <c r="AA10" t="n">
        <v>280.3562099088355</v>
      </c>
      <c r="AB10" t="n">
        <v>383.5957348403301</v>
      </c>
      <c r="AC10" t="n">
        <v>346.9858962871634</v>
      </c>
      <c r="AD10" t="n">
        <v>280356.2099088355</v>
      </c>
      <c r="AE10" t="n">
        <v>383595.7348403301</v>
      </c>
      <c r="AF10" t="n">
        <v>2.932515292961262e-06</v>
      </c>
      <c r="AG10" t="n">
        <v>10</v>
      </c>
      <c r="AH10" t="n">
        <v>346985.8962871634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4.1667</v>
      </c>
      <c r="E11" t="n">
        <v>24</v>
      </c>
      <c r="F11" t="n">
        <v>17.33</v>
      </c>
      <c r="G11" t="n">
        <v>15.07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307.06</v>
      </c>
      <c r="Q11" t="n">
        <v>467.17</v>
      </c>
      <c r="R11" t="n">
        <v>114.89</v>
      </c>
      <c r="S11" t="n">
        <v>39.61</v>
      </c>
      <c r="T11" t="n">
        <v>32388.82</v>
      </c>
      <c r="U11" t="n">
        <v>0.34</v>
      </c>
      <c r="V11" t="n">
        <v>0.67</v>
      </c>
      <c r="W11" t="n">
        <v>2.72</v>
      </c>
      <c r="X11" t="n">
        <v>2</v>
      </c>
      <c r="Y11" t="n">
        <v>1</v>
      </c>
      <c r="Z11" t="n">
        <v>10</v>
      </c>
      <c r="AA11" t="n">
        <v>273.4492145759221</v>
      </c>
      <c r="AB11" t="n">
        <v>374.1452791107096</v>
      </c>
      <c r="AC11" t="n">
        <v>338.43737878858</v>
      </c>
      <c r="AD11" t="n">
        <v>273449.2145759221</v>
      </c>
      <c r="AE11" t="n">
        <v>374145.2791107096</v>
      </c>
      <c r="AF11" t="n">
        <v>3.001820776607712e-06</v>
      </c>
      <c r="AG11" t="n">
        <v>10</v>
      </c>
      <c r="AH11" t="n">
        <v>338437.37878858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4.243</v>
      </c>
      <c r="E12" t="n">
        <v>23.57</v>
      </c>
      <c r="F12" t="n">
        <v>17.17</v>
      </c>
      <c r="G12" t="n">
        <v>16.1</v>
      </c>
      <c r="H12" t="n">
        <v>0.21</v>
      </c>
      <c r="I12" t="n">
        <v>64</v>
      </c>
      <c r="J12" t="n">
        <v>290.23</v>
      </c>
      <c r="K12" t="n">
        <v>61.2</v>
      </c>
      <c r="L12" t="n">
        <v>3.5</v>
      </c>
      <c r="M12" t="n">
        <v>62</v>
      </c>
      <c r="N12" t="n">
        <v>80.53</v>
      </c>
      <c r="O12" t="n">
        <v>36029.29</v>
      </c>
      <c r="P12" t="n">
        <v>304.15</v>
      </c>
      <c r="Q12" t="n">
        <v>467.11</v>
      </c>
      <c r="R12" t="n">
        <v>109.48</v>
      </c>
      <c r="S12" t="n">
        <v>39.61</v>
      </c>
      <c r="T12" t="n">
        <v>29709.79</v>
      </c>
      <c r="U12" t="n">
        <v>0.36</v>
      </c>
      <c r="V12" t="n">
        <v>0.68</v>
      </c>
      <c r="W12" t="n">
        <v>2.72</v>
      </c>
      <c r="X12" t="n">
        <v>1.84</v>
      </c>
      <c r="Y12" t="n">
        <v>1</v>
      </c>
      <c r="Z12" t="n">
        <v>10</v>
      </c>
      <c r="AA12" t="n">
        <v>268.1771962274356</v>
      </c>
      <c r="AB12" t="n">
        <v>366.9318710212758</v>
      </c>
      <c r="AC12" t="n">
        <v>331.9124082431199</v>
      </c>
      <c r="AD12" t="n">
        <v>268177.1962274356</v>
      </c>
      <c r="AE12" t="n">
        <v>366931.8710212758</v>
      </c>
      <c r="AF12" t="n">
        <v>3.056789678917734e-06</v>
      </c>
      <c r="AG12" t="n">
        <v>10</v>
      </c>
      <c r="AH12" t="n">
        <v>331912.4082431199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4.3176</v>
      </c>
      <c r="E13" t="n">
        <v>23.16</v>
      </c>
      <c r="F13" t="n">
        <v>17.03</v>
      </c>
      <c r="G13" t="n">
        <v>17.32</v>
      </c>
      <c r="H13" t="n">
        <v>0.23</v>
      </c>
      <c r="I13" t="n">
        <v>59</v>
      </c>
      <c r="J13" t="n">
        <v>290.74</v>
      </c>
      <c r="K13" t="n">
        <v>61.2</v>
      </c>
      <c r="L13" t="n">
        <v>3.75</v>
      </c>
      <c r="M13" t="n">
        <v>57</v>
      </c>
      <c r="N13" t="n">
        <v>80.79000000000001</v>
      </c>
      <c r="O13" t="n">
        <v>36092.1</v>
      </c>
      <c r="P13" t="n">
        <v>301.48</v>
      </c>
      <c r="Q13" t="n">
        <v>467.15</v>
      </c>
      <c r="R13" t="n">
        <v>105.08</v>
      </c>
      <c r="S13" t="n">
        <v>39.61</v>
      </c>
      <c r="T13" t="n">
        <v>27537.38</v>
      </c>
      <c r="U13" t="n">
        <v>0.38</v>
      </c>
      <c r="V13" t="n">
        <v>0.68</v>
      </c>
      <c r="W13" t="n">
        <v>2.71</v>
      </c>
      <c r="X13" t="n">
        <v>1.7</v>
      </c>
      <c r="Y13" t="n">
        <v>1</v>
      </c>
      <c r="Z13" t="n">
        <v>10</v>
      </c>
      <c r="AA13" t="n">
        <v>255.4484166079089</v>
      </c>
      <c r="AB13" t="n">
        <v>349.5157931915499</v>
      </c>
      <c r="AC13" t="n">
        <v>316.1584964379494</v>
      </c>
      <c r="AD13" t="n">
        <v>255448.4166079089</v>
      </c>
      <c r="AE13" t="n">
        <v>349515.7931915499</v>
      </c>
      <c r="AF13" t="n">
        <v>3.110533848148764e-06</v>
      </c>
      <c r="AG13" t="n">
        <v>9</v>
      </c>
      <c r="AH13" t="n">
        <v>316158.4964379494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4.3847</v>
      </c>
      <c r="E14" t="n">
        <v>22.81</v>
      </c>
      <c r="F14" t="n">
        <v>16.89</v>
      </c>
      <c r="G14" t="n">
        <v>18.43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298.98</v>
      </c>
      <c r="Q14" t="n">
        <v>467.15</v>
      </c>
      <c r="R14" t="n">
        <v>100.54</v>
      </c>
      <c r="S14" t="n">
        <v>39.61</v>
      </c>
      <c r="T14" t="n">
        <v>25286.92</v>
      </c>
      <c r="U14" t="n">
        <v>0.39</v>
      </c>
      <c r="V14" t="n">
        <v>0.6899999999999999</v>
      </c>
      <c r="W14" t="n">
        <v>2.7</v>
      </c>
      <c r="X14" t="n">
        <v>1.56</v>
      </c>
      <c r="Y14" t="n">
        <v>1</v>
      </c>
      <c r="Z14" t="n">
        <v>10</v>
      </c>
      <c r="AA14" t="n">
        <v>251.1502007621806</v>
      </c>
      <c r="AB14" t="n">
        <v>343.6347846475273</v>
      </c>
      <c r="AC14" t="n">
        <v>310.8387630953191</v>
      </c>
      <c r="AD14" t="n">
        <v>251150.2007621806</v>
      </c>
      <c r="AE14" t="n">
        <v>343634.7846475273</v>
      </c>
      <c r="AF14" t="n">
        <v>3.158874783207774e-06</v>
      </c>
      <c r="AG14" t="n">
        <v>9</v>
      </c>
      <c r="AH14" t="n">
        <v>310838.7630953191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4.4295</v>
      </c>
      <c r="E15" t="n">
        <v>22.58</v>
      </c>
      <c r="F15" t="n">
        <v>16.82</v>
      </c>
      <c r="G15" t="n">
        <v>19.41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297.63</v>
      </c>
      <c r="Q15" t="n">
        <v>467.16</v>
      </c>
      <c r="R15" t="n">
        <v>98.56999999999999</v>
      </c>
      <c r="S15" t="n">
        <v>39.61</v>
      </c>
      <c r="T15" t="n">
        <v>24317.85</v>
      </c>
      <c r="U15" t="n">
        <v>0.4</v>
      </c>
      <c r="V15" t="n">
        <v>0.6899999999999999</v>
      </c>
      <c r="W15" t="n">
        <v>2.69</v>
      </c>
      <c r="X15" t="n">
        <v>1.49</v>
      </c>
      <c r="Y15" t="n">
        <v>1</v>
      </c>
      <c r="Z15" t="n">
        <v>10</v>
      </c>
      <c r="AA15" t="n">
        <v>248.5464351978917</v>
      </c>
      <c r="AB15" t="n">
        <v>340.0721977324395</v>
      </c>
      <c r="AC15" t="n">
        <v>307.616184475284</v>
      </c>
      <c r="AD15" t="n">
        <v>248546.4351978917</v>
      </c>
      <c r="AE15" t="n">
        <v>340072.1977324395</v>
      </c>
      <c r="AF15" t="n">
        <v>3.19115010199531e-06</v>
      </c>
      <c r="AG15" t="n">
        <v>9</v>
      </c>
      <c r="AH15" t="n">
        <v>307616.184475284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4.4757</v>
      </c>
      <c r="E16" t="n">
        <v>22.34</v>
      </c>
      <c r="F16" t="n">
        <v>16.75</v>
      </c>
      <c r="G16" t="n">
        <v>20.51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296.21</v>
      </c>
      <c r="Q16" t="n">
        <v>467.13</v>
      </c>
      <c r="R16" t="n">
        <v>96.09999999999999</v>
      </c>
      <c r="S16" t="n">
        <v>39.61</v>
      </c>
      <c r="T16" t="n">
        <v>23093.72</v>
      </c>
      <c r="U16" t="n">
        <v>0.41</v>
      </c>
      <c r="V16" t="n">
        <v>0.7</v>
      </c>
      <c r="W16" t="n">
        <v>2.69</v>
      </c>
      <c r="X16" t="n">
        <v>1.42</v>
      </c>
      <c r="Y16" t="n">
        <v>1</v>
      </c>
      <c r="Z16" t="n">
        <v>10</v>
      </c>
      <c r="AA16" t="n">
        <v>245.902638986766</v>
      </c>
      <c r="AB16" t="n">
        <v>336.4548391203219</v>
      </c>
      <c r="AC16" t="n">
        <v>304.3440614921111</v>
      </c>
      <c r="AD16" t="n">
        <v>245902.638986766</v>
      </c>
      <c r="AE16" t="n">
        <v>336454.8391203219</v>
      </c>
      <c r="AF16" t="n">
        <v>3.224434024494956e-06</v>
      </c>
      <c r="AG16" t="n">
        <v>9</v>
      </c>
      <c r="AH16" t="n">
        <v>304344.0614921111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4.5326</v>
      </c>
      <c r="E17" t="n">
        <v>22.06</v>
      </c>
      <c r="F17" t="n">
        <v>16.63</v>
      </c>
      <c r="G17" t="n">
        <v>21.7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293.91</v>
      </c>
      <c r="Q17" t="n">
        <v>467.08</v>
      </c>
      <c r="R17" t="n">
        <v>92.34</v>
      </c>
      <c r="S17" t="n">
        <v>39.61</v>
      </c>
      <c r="T17" t="n">
        <v>21228.94</v>
      </c>
      <c r="U17" t="n">
        <v>0.43</v>
      </c>
      <c r="V17" t="n">
        <v>0.7</v>
      </c>
      <c r="W17" t="n">
        <v>2.68</v>
      </c>
      <c r="X17" t="n">
        <v>1.3</v>
      </c>
      <c r="Y17" t="n">
        <v>1</v>
      </c>
      <c r="Z17" t="n">
        <v>10</v>
      </c>
      <c r="AA17" t="n">
        <v>242.3994765844816</v>
      </c>
      <c r="AB17" t="n">
        <v>331.6616577729013</v>
      </c>
      <c r="AC17" t="n">
        <v>300.0083346452145</v>
      </c>
      <c r="AD17" t="n">
        <v>242399.4765844817</v>
      </c>
      <c r="AE17" t="n">
        <v>331661.6577729013</v>
      </c>
      <c r="AF17" t="n">
        <v>3.265426561080019e-06</v>
      </c>
      <c r="AG17" t="n">
        <v>9</v>
      </c>
      <c r="AH17" t="n">
        <v>300008.3346452145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4.5874</v>
      </c>
      <c r="E18" t="n">
        <v>21.8</v>
      </c>
      <c r="F18" t="n">
        <v>16.53</v>
      </c>
      <c r="G18" t="n">
        <v>23.07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291.96</v>
      </c>
      <c r="Q18" t="n">
        <v>467.15</v>
      </c>
      <c r="R18" t="n">
        <v>88.90000000000001</v>
      </c>
      <c r="S18" t="n">
        <v>39.61</v>
      </c>
      <c r="T18" t="n">
        <v>19526.78</v>
      </c>
      <c r="U18" t="n">
        <v>0.45</v>
      </c>
      <c r="V18" t="n">
        <v>0.71</v>
      </c>
      <c r="W18" t="n">
        <v>2.68</v>
      </c>
      <c r="X18" t="n">
        <v>1.2</v>
      </c>
      <c r="Y18" t="n">
        <v>1</v>
      </c>
      <c r="Z18" t="n">
        <v>10</v>
      </c>
      <c r="AA18" t="n">
        <v>239.2598450567531</v>
      </c>
      <c r="AB18" t="n">
        <v>327.3658754058978</v>
      </c>
      <c r="AC18" t="n">
        <v>296.1225357181481</v>
      </c>
      <c r="AD18" t="n">
        <v>239259.8450567531</v>
      </c>
      <c r="AE18" t="n">
        <v>327365.8754058978</v>
      </c>
      <c r="AF18" t="n">
        <v>3.304906192096915e-06</v>
      </c>
      <c r="AG18" t="n">
        <v>9</v>
      </c>
      <c r="AH18" t="n">
        <v>296122.5357181481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4.6218</v>
      </c>
      <c r="E19" t="n">
        <v>21.64</v>
      </c>
      <c r="F19" t="n">
        <v>16.48</v>
      </c>
      <c r="G19" t="n">
        <v>24.11</v>
      </c>
      <c r="H19" t="n">
        <v>0.32</v>
      </c>
      <c r="I19" t="n">
        <v>41</v>
      </c>
      <c r="J19" t="n">
        <v>293.81</v>
      </c>
      <c r="K19" t="n">
        <v>61.2</v>
      </c>
      <c r="L19" t="n">
        <v>5.25</v>
      </c>
      <c r="M19" t="n">
        <v>39</v>
      </c>
      <c r="N19" t="n">
        <v>82.36</v>
      </c>
      <c r="O19" t="n">
        <v>36471.2</v>
      </c>
      <c r="P19" t="n">
        <v>290.85</v>
      </c>
      <c r="Q19" t="n">
        <v>467.14</v>
      </c>
      <c r="R19" t="n">
        <v>87.13</v>
      </c>
      <c r="S19" t="n">
        <v>39.61</v>
      </c>
      <c r="T19" t="n">
        <v>18650.25</v>
      </c>
      <c r="U19" t="n">
        <v>0.45</v>
      </c>
      <c r="V19" t="n">
        <v>0.71</v>
      </c>
      <c r="W19" t="n">
        <v>2.68</v>
      </c>
      <c r="X19" t="n">
        <v>1.14</v>
      </c>
      <c r="Y19" t="n">
        <v>1</v>
      </c>
      <c r="Z19" t="n">
        <v>10</v>
      </c>
      <c r="AA19" t="n">
        <v>237.3967461368258</v>
      </c>
      <c r="AB19" t="n">
        <v>324.8167012695312</v>
      </c>
      <c r="AC19" t="n">
        <v>293.816651183567</v>
      </c>
      <c r="AD19" t="n">
        <v>237396.7461368258</v>
      </c>
      <c r="AE19" t="n">
        <v>324816.7012695312</v>
      </c>
      <c r="AF19" t="n">
        <v>3.329689026165916e-06</v>
      </c>
      <c r="AG19" t="n">
        <v>9</v>
      </c>
      <c r="AH19" t="n">
        <v>293816.6511835671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4.6521</v>
      </c>
      <c r="E20" t="n">
        <v>21.5</v>
      </c>
      <c r="F20" t="n">
        <v>16.45</v>
      </c>
      <c r="G20" t="n">
        <v>25.3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290.16</v>
      </c>
      <c r="Q20" t="n">
        <v>467.12</v>
      </c>
      <c r="R20" t="n">
        <v>85.91</v>
      </c>
      <c r="S20" t="n">
        <v>39.61</v>
      </c>
      <c r="T20" t="n">
        <v>18050.12</v>
      </c>
      <c r="U20" t="n">
        <v>0.46</v>
      </c>
      <c r="V20" t="n">
        <v>0.71</v>
      </c>
      <c r="W20" t="n">
        <v>2.68</v>
      </c>
      <c r="X20" t="n">
        <v>1.11</v>
      </c>
      <c r="Y20" t="n">
        <v>1</v>
      </c>
      <c r="Z20" t="n">
        <v>10</v>
      </c>
      <c r="AA20" t="n">
        <v>235.9390503670176</v>
      </c>
      <c r="AB20" t="n">
        <v>322.822217608282</v>
      </c>
      <c r="AC20" t="n">
        <v>292.0125182436715</v>
      </c>
      <c r="AD20" t="n">
        <v>235939.0503670176</v>
      </c>
      <c r="AE20" t="n">
        <v>322822.2176082819</v>
      </c>
      <c r="AF20" t="n">
        <v>3.351518092220879e-06</v>
      </c>
      <c r="AG20" t="n">
        <v>9</v>
      </c>
      <c r="AH20" t="n">
        <v>292012.5182436715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4.6886</v>
      </c>
      <c r="E21" t="n">
        <v>21.33</v>
      </c>
      <c r="F21" t="n">
        <v>16.39</v>
      </c>
      <c r="G21" t="n">
        <v>26.57</v>
      </c>
      <c r="H21" t="n">
        <v>0.35</v>
      </c>
      <c r="I21" t="n">
        <v>37</v>
      </c>
      <c r="J21" t="n">
        <v>294.84</v>
      </c>
      <c r="K21" t="n">
        <v>61.2</v>
      </c>
      <c r="L21" t="n">
        <v>5.75</v>
      </c>
      <c r="M21" t="n">
        <v>35</v>
      </c>
      <c r="N21" t="n">
        <v>82.90000000000001</v>
      </c>
      <c r="O21" t="n">
        <v>36598.44</v>
      </c>
      <c r="P21" t="n">
        <v>288.81</v>
      </c>
      <c r="Q21" t="n">
        <v>467.17</v>
      </c>
      <c r="R21" t="n">
        <v>84.08</v>
      </c>
      <c r="S21" t="n">
        <v>39.61</v>
      </c>
      <c r="T21" t="n">
        <v>17147.53</v>
      </c>
      <c r="U21" t="n">
        <v>0.47</v>
      </c>
      <c r="V21" t="n">
        <v>0.71</v>
      </c>
      <c r="W21" t="n">
        <v>2.67</v>
      </c>
      <c r="X21" t="n">
        <v>1.05</v>
      </c>
      <c r="Y21" t="n">
        <v>1</v>
      </c>
      <c r="Z21" t="n">
        <v>10</v>
      </c>
      <c r="AA21" t="n">
        <v>233.9220075027422</v>
      </c>
      <c r="AB21" t="n">
        <v>320.0624105757308</v>
      </c>
      <c r="AC21" t="n">
        <v>289.5161033208926</v>
      </c>
      <c r="AD21" t="n">
        <v>233922.0075027422</v>
      </c>
      <c r="AE21" t="n">
        <v>320062.4105757308</v>
      </c>
      <c r="AF21" t="n">
        <v>3.377813831858046e-06</v>
      </c>
      <c r="AG21" t="n">
        <v>9</v>
      </c>
      <c r="AH21" t="n">
        <v>289516.1033208926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4.7079</v>
      </c>
      <c r="E22" t="n">
        <v>21.24</v>
      </c>
      <c r="F22" t="n">
        <v>16.35</v>
      </c>
      <c r="G22" t="n">
        <v>27.25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288.29</v>
      </c>
      <c r="Q22" t="n">
        <v>467.07</v>
      </c>
      <c r="R22" t="n">
        <v>83.09999999999999</v>
      </c>
      <c r="S22" t="n">
        <v>39.61</v>
      </c>
      <c r="T22" t="n">
        <v>16662.65</v>
      </c>
      <c r="U22" t="n">
        <v>0.48</v>
      </c>
      <c r="V22" t="n">
        <v>0.71</v>
      </c>
      <c r="W22" t="n">
        <v>2.67</v>
      </c>
      <c r="X22" t="n">
        <v>1.02</v>
      </c>
      <c r="Y22" t="n">
        <v>1</v>
      </c>
      <c r="Z22" t="n">
        <v>10</v>
      </c>
      <c r="AA22" t="n">
        <v>232.9613102841184</v>
      </c>
      <c r="AB22" t="n">
        <v>318.7479422582404</v>
      </c>
      <c r="AC22" t="n">
        <v>288.3270860147551</v>
      </c>
      <c r="AD22" t="n">
        <v>232961.3102841184</v>
      </c>
      <c r="AE22" t="n">
        <v>318747.9422582404</v>
      </c>
      <c r="AF22" t="n">
        <v>3.391718154460711e-06</v>
      </c>
      <c r="AG22" t="n">
        <v>9</v>
      </c>
      <c r="AH22" t="n">
        <v>288327.0860147551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4.7466</v>
      </c>
      <c r="E23" t="n">
        <v>21.07</v>
      </c>
      <c r="F23" t="n">
        <v>16.29</v>
      </c>
      <c r="G23" t="n">
        <v>28.74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286.96</v>
      </c>
      <c r="Q23" t="n">
        <v>467.2</v>
      </c>
      <c r="R23" t="n">
        <v>80.59</v>
      </c>
      <c r="S23" t="n">
        <v>39.61</v>
      </c>
      <c r="T23" t="n">
        <v>15415.63</v>
      </c>
      <c r="U23" t="n">
        <v>0.49</v>
      </c>
      <c r="V23" t="n">
        <v>0.72</v>
      </c>
      <c r="W23" t="n">
        <v>2.67</v>
      </c>
      <c r="X23" t="n">
        <v>0.95</v>
      </c>
      <c r="Y23" t="n">
        <v>1</v>
      </c>
      <c r="Z23" t="n">
        <v>10</v>
      </c>
      <c r="AA23" t="n">
        <v>230.9275193918009</v>
      </c>
      <c r="AB23" t="n">
        <v>315.9652198348512</v>
      </c>
      <c r="AC23" t="n">
        <v>285.8099427138779</v>
      </c>
      <c r="AD23" t="n">
        <v>230927.5193918009</v>
      </c>
      <c r="AE23" t="n">
        <v>315965.2198348512</v>
      </c>
      <c r="AF23" t="n">
        <v>3.419598842788337e-06</v>
      </c>
      <c r="AG23" t="n">
        <v>9</v>
      </c>
      <c r="AH23" t="n">
        <v>285809.9427138779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4.7688</v>
      </c>
      <c r="E24" t="n">
        <v>20.97</v>
      </c>
      <c r="F24" t="n">
        <v>16.24</v>
      </c>
      <c r="G24" t="n">
        <v>29.53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286.04</v>
      </c>
      <c r="Q24" t="n">
        <v>467.1</v>
      </c>
      <c r="R24" t="n">
        <v>79.76000000000001</v>
      </c>
      <c r="S24" t="n">
        <v>39.61</v>
      </c>
      <c r="T24" t="n">
        <v>15006.58</v>
      </c>
      <c r="U24" t="n">
        <v>0.5</v>
      </c>
      <c r="V24" t="n">
        <v>0.72</v>
      </c>
      <c r="W24" t="n">
        <v>2.66</v>
      </c>
      <c r="X24" t="n">
        <v>0.91</v>
      </c>
      <c r="Y24" t="n">
        <v>1</v>
      </c>
      <c r="Z24" t="n">
        <v>10</v>
      </c>
      <c r="AA24" t="n">
        <v>229.6842424490817</v>
      </c>
      <c r="AB24" t="n">
        <v>314.2641134723161</v>
      </c>
      <c r="AC24" t="n">
        <v>284.2711875550648</v>
      </c>
      <c r="AD24" t="n">
        <v>229684.2424490817</v>
      </c>
      <c r="AE24" t="n">
        <v>314264.1134723161</v>
      </c>
      <c r="AF24" t="n">
        <v>3.435592415937518e-06</v>
      </c>
      <c r="AG24" t="n">
        <v>9</v>
      </c>
      <c r="AH24" t="n">
        <v>284271.1875550648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4.7856</v>
      </c>
      <c r="E25" t="n">
        <v>20.9</v>
      </c>
      <c r="F25" t="n">
        <v>16.22</v>
      </c>
      <c r="G25" t="n">
        <v>30.42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285.76</v>
      </c>
      <c r="Q25" t="n">
        <v>467.08</v>
      </c>
      <c r="R25" t="n">
        <v>79.03</v>
      </c>
      <c r="S25" t="n">
        <v>39.61</v>
      </c>
      <c r="T25" t="n">
        <v>14644.31</v>
      </c>
      <c r="U25" t="n">
        <v>0.5</v>
      </c>
      <c r="V25" t="n">
        <v>0.72</v>
      </c>
      <c r="W25" t="n">
        <v>2.66</v>
      </c>
      <c r="X25" t="n">
        <v>0.89</v>
      </c>
      <c r="Y25" t="n">
        <v>1</v>
      </c>
      <c r="Z25" t="n">
        <v>10</v>
      </c>
      <c r="AA25" t="n">
        <v>228.9749264874784</v>
      </c>
      <c r="AB25" t="n">
        <v>313.2935960808392</v>
      </c>
      <c r="AC25" t="n">
        <v>283.3932949813004</v>
      </c>
      <c r="AD25" t="n">
        <v>228974.9264874784</v>
      </c>
      <c r="AE25" t="n">
        <v>313293.5960808392</v>
      </c>
      <c r="AF25" t="n">
        <v>3.447695660482843e-06</v>
      </c>
      <c r="AG25" t="n">
        <v>9</v>
      </c>
      <c r="AH25" t="n">
        <v>283393.2949813004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4.8049</v>
      </c>
      <c r="E26" t="n">
        <v>20.81</v>
      </c>
      <c r="F26" t="n">
        <v>16.19</v>
      </c>
      <c r="G26" t="n">
        <v>31.34</v>
      </c>
      <c r="H26" t="n">
        <v>0.42</v>
      </c>
      <c r="I26" t="n">
        <v>31</v>
      </c>
      <c r="J26" t="n">
        <v>297.44</v>
      </c>
      <c r="K26" t="n">
        <v>61.2</v>
      </c>
      <c r="L26" t="n">
        <v>7</v>
      </c>
      <c r="M26" t="n">
        <v>29</v>
      </c>
      <c r="N26" t="n">
        <v>84.23999999999999</v>
      </c>
      <c r="O26" t="n">
        <v>36918.48</v>
      </c>
      <c r="P26" t="n">
        <v>284.92</v>
      </c>
      <c r="Q26" t="n">
        <v>467.12</v>
      </c>
      <c r="R26" t="n">
        <v>77.68000000000001</v>
      </c>
      <c r="S26" t="n">
        <v>39.61</v>
      </c>
      <c r="T26" t="n">
        <v>13975.48</v>
      </c>
      <c r="U26" t="n">
        <v>0.51</v>
      </c>
      <c r="V26" t="n">
        <v>0.72</v>
      </c>
      <c r="W26" t="n">
        <v>2.66</v>
      </c>
      <c r="X26" t="n">
        <v>0.86</v>
      </c>
      <c r="Y26" t="n">
        <v>1</v>
      </c>
      <c r="Z26" t="n">
        <v>10</v>
      </c>
      <c r="AA26" t="n">
        <v>227.8999640440518</v>
      </c>
      <c r="AB26" t="n">
        <v>311.8227850417477</v>
      </c>
      <c r="AC26" t="n">
        <v>282.0628560834832</v>
      </c>
      <c r="AD26" t="n">
        <v>227899.9640440518</v>
      </c>
      <c r="AE26" t="n">
        <v>311822.7850417477</v>
      </c>
      <c r="AF26" t="n">
        <v>3.46159998308551e-06</v>
      </c>
      <c r="AG26" t="n">
        <v>9</v>
      </c>
      <c r="AH26" t="n">
        <v>282062.8560834831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4.8216</v>
      </c>
      <c r="E27" t="n">
        <v>20.74</v>
      </c>
      <c r="F27" t="n">
        <v>16.17</v>
      </c>
      <c r="G27" t="n">
        <v>32.35</v>
      </c>
      <c r="H27" t="n">
        <v>0.43</v>
      </c>
      <c r="I27" t="n">
        <v>30</v>
      </c>
      <c r="J27" t="n">
        <v>297.96</v>
      </c>
      <c r="K27" t="n">
        <v>61.2</v>
      </c>
      <c r="L27" t="n">
        <v>7.25</v>
      </c>
      <c r="M27" t="n">
        <v>28</v>
      </c>
      <c r="N27" t="n">
        <v>84.51000000000001</v>
      </c>
      <c r="O27" t="n">
        <v>36982.83</v>
      </c>
      <c r="P27" t="n">
        <v>284.47</v>
      </c>
      <c r="Q27" t="n">
        <v>467.09</v>
      </c>
      <c r="R27" t="n">
        <v>77.12</v>
      </c>
      <c r="S27" t="n">
        <v>39.61</v>
      </c>
      <c r="T27" t="n">
        <v>13701.75</v>
      </c>
      <c r="U27" t="n">
        <v>0.51</v>
      </c>
      <c r="V27" t="n">
        <v>0.72</v>
      </c>
      <c r="W27" t="n">
        <v>2.66</v>
      </c>
      <c r="X27" t="n">
        <v>0.84</v>
      </c>
      <c r="Y27" t="n">
        <v>1</v>
      </c>
      <c r="Z27" t="n">
        <v>10</v>
      </c>
      <c r="AA27" t="n">
        <v>227.1201123989903</v>
      </c>
      <c r="AB27" t="n">
        <v>310.7557576163487</v>
      </c>
      <c r="AC27" t="n">
        <v>281.0976642579815</v>
      </c>
      <c r="AD27" t="n">
        <v>227120.1123989903</v>
      </c>
      <c r="AE27" t="n">
        <v>310755.7576163487</v>
      </c>
      <c r="AF27" t="n">
        <v>3.473631184508542e-06</v>
      </c>
      <c r="AG27" t="n">
        <v>9</v>
      </c>
      <c r="AH27" t="n">
        <v>281097.6642579815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4.8436</v>
      </c>
      <c r="E28" t="n">
        <v>20.65</v>
      </c>
      <c r="F28" t="n">
        <v>16.13</v>
      </c>
      <c r="G28" t="n">
        <v>33.38</v>
      </c>
      <c r="H28" t="n">
        <v>0.45</v>
      </c>
      <c r="I28" t="n">
        <v>29</v>
      </c>
      <c r="J28" t="n">
        <v>298.48</v>
      </c>
      <c r="K28" t="n">
        <v>61.2</v>
      </c>
      <c r="L28" t="n">
        <v>7.5</v>
      </c>
      <c r="M28" t="n">
        <v>27</v>
      </c>
      <c r="N28" t="n">
        <v>84.79000000000001</v>
      </c>
      <c r="O28" t="n">
        <v>37047.29</v>
      </c>
      <c r="P28" t="n">
        <v>283.63</v>
      </c>
      <c r="Q28" t="n">
        <v>467.13</v>
      </c>
      <c r="R28" t="n">
        <v>75.94</v>
      </c>
      <c r="S28" t="n">
        <v>39.61</v>
      </c>
      <c r="T28" t="n">
        <v>13118.12</v>
      </c>
      <c r="U28" t="n">
        <v>0.52</v>
      </c>
      <c r="V28" t="n">
        <v>0.72</v>
      </c>
      <c r="W28" t="n">
        <v>2.66</v>
      </c>
      <c r="X28" t="n">
        <v>0.8</v>
      </c>
      <c r="Y28" t="n">
        <v>1</v>
      </c>
      <c r="Z28" t="n">
        <v>10</v>
      </c>
      <c r="AA28" t="n">
        <v>218.1010110581928</v>
      </c>
      <c r="AB28" t="n">
        <v>298.4154252672065</v>
      </c>
      <c r="AC28" t="n">
        <v>269.9350759084723</v>
      </c>
      <c r="AD28" t="n">
        <v>218101.0110581928</v>
      </c>
      <c r="AE28" t="n">
        <v>298415.4252672065</v>
      </c>
      <c r="AF28" t="n">
        <v>3.489480671413136e-06</v>
      </c>
      <c r="AG28" t="n">
        <v>8</v>
      </c>
      <c r="AH28" t="n">
        <v>269935.0759084723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4.8597</v>
      </c>
      <c r="E29" t="n">
        <v>20.58</v>
      </c>
      <c r="F29" t="n">
        <v>16.12</v>
      </c>
      <c r="G29" t="n">
        <v>34.54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26</v>
      </c>
      <c r="N29" t="n">
        <v>85.06</v>
      </c>
      <c r="O29" t="n">
        <v>37111.87</v>
      </c>
      <c r="P29" t="n">
        <v>283.28</v>
      </c>
      <c r="Q29" t="n">
        <v>467.13</v>
      </c>
      <c r="R29" t="n">
        <v>75.48999999999999</v>
      </c>
      <c r="S29" t="n">
        <v>39.61</v>
      </c>
      <c r="T29" t="n">
        <v>12896.68</v>
      </c>
      <c r="U29" t="n">
        <v>0.52</v>
      </c>
      <c r="V29" t="n">
        <v>0.72</v>
      </c>
      <c r="W29" t="n">
        <v>2.66</v>
      </c>
      <c r="X29" t="n">
        <v>0.79</v>
      </c>
      <c r="Y29" t="n">
        <v>1</v>
      </c>
      <c r="Z29" t="n">
        <v>10</v>
      </c>
      <c r="AA29" t="n">
        <v>217.4101248976294</v>
      </c>
      <c r="AB29" t="n">
        <v>297.4701243425779</v>
      </c>
      <c r="AC29" t="n">
        <v>269.0799931773517</v>
      </c>
      <c r="AD29" t="n">
        <v>217410.1248976294</v>
      </c>
      <c r="AE29" t="n">
        <v>297470.1243425779</v>
      </c>
      <c r="AF29" t="n">
        <v>3.501079614102406e-06</v>
      </c>
      <c r="AG29" t="n">
        <v>8</v>
      </c>
      <c r="AH29" t="n">
        <v>269079.9931773517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4.8815</v>
      </c>
      <c r="E30" t="n">
        <v>20.49</v>
      </c>
      <c r="F30" t="n">
        <v>16.08</v>
      </c>
      <c r="G30" t="n">
        <v>35.74</v>
      </c>
      <c r="H30" t="n">
        <v>0.48</v>
      </c>
      <c r="I30" t="n">
        <v>27</v>
      </c>
      <c r="J30" t="n">
        <v>299.53</v>
      </c>
      <c r="K30" t="n">
        <v>61.2</v>
      </c>
      <c r="L30" t="n">
        <v>8</v>
      </c>
      <c r="M30" t="n">
        <v>25</v>
      </c>
      <c r="N30" t="n">
        <v>85.33</v>
      </c>
      <c r="O30" t="n">
        <v>37176.68</v>
      </c>
      <c r="P30" t="n">
        <v>282.4</v>
      </c>
      <c r="Q30" t="n">
        <v>467.1</v>
      </c>
      <c r="R30" t="n">
        <v>74.31</v>
      </c>
      <c r="S30" t="n">
        <v>39.61</v>
      </c>
      <c r="T30" t="n">
        <v>12310.28</v>
      </c>
      <c r="U30" t="n">
        <v>0.53</v>
      </c>
      <c r="V30" t="n">
        <v>0.73</v>
      </c>
      <c r="W30" t="n">
        <v>2.65</v>
      </c>
      <c r="X30" t="n">
        <v>0.75</v>
      </c>
      <c r="Y30" t="n">
        <v>1</v>
      </c>
      <c r="Z30" t="n">
        <v>10</v>
      </c>
      <c r="AA30" t="n">
        <v>216.2610387922728</v>
      </c>
      <c r="AB30" t="n">
        <v>295.8978940391287</v>
      </c>
      <c r="AC30" t="n">
        <v>267.657814327424</v>
      </c>
      <c r="AD30" t="n">
        <v>216261.0387922728</v>
      </c>
      <c r="AE30" t="n">
        <v>295897.8940391287</v>
      </c>
      <c r="AF30" t="n">
        <v>3.516785014762413e-06</v>
      </c>
      <c r="AG30" t="n">
        <v>8</v>
      </c>
      <c r="AH30" t="n">
        <v>267657.814327424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4.9</v>
      </c>
      <c r="E31" t="n">
        <v>20.41</v>
      </c>
      <c r="F31" t="n">
        <v>16.06</v>
      </c>
      <c r="G31" t="n">
        <v>37.06</v>
      </c>
      <c r="H31" t="n">
        <v>0.49</v>
      </c>
      <c r="I31" t="n">
        <v>26</v>
      </c>
      <c r="J31" t="n">
        <v>300.06</v>
      </c>
      <c r="K31" t="n">
        <v>61.2</v>
      </c>
      <c r="L31" t="n">
        <v>8.25</v>
      </c>
      <c r="M31" t="n">
        <v>24</v>
      </c>
      <c r="N31" t="n">
        <v>85.61</v>
      </c>
      <c r="O31" t="n">
        <v>37241.49</v>
      </c>
      <c r="P31" t="n">
        <v>282.07</v>
      </c>
      <c r="Q31" t="n">
        <v>467.08</v>
      </c>
      <c r="R31" t="n">
        <v>73.29000000000001</v>
      </c>
      <c r="S31" t="n">
        <v>39.61</v>
      </c>
      <c r="T31" t="n">
        <v>11804.61</v>
      </c>
      <c r="U31" t="n">
        <v>0.54</v>
      </c>
      <c r="V31" t="n">
        <v>0.73</v>
      </c>
      <c r="W31" t="n">
        <v>2.66</v>
      </c>
      <c r="X31" t="n">
        <v>0.72</v>
      </c>
      <c r="Y31" t="n">
        <v>1</v>
      </c>
      <c r="Z31" t="n">
        <v>10</v>
      </c>
      <c r="AA31" t="n">
        <v>215.5099662967232</v>
      </c>
      <c r="AB31" t="n">
        <v>294.8702435157383</v>
      </c>
      <c r="AC31" t="n">
        <v>266.7282413276692</v>
      </c>
      <c r="AD31" t="n">
        <v>215509.9662967232</v>
      </c>
      <c r="AE31" t="n">
        <v>294870.2435157383</v>
      </c>
      <c r="AF31" t="n">
        <v>3.53011299238673e-06</v>
      </c>
      <c r="AG31" t="n">
        <v>8</v>
      </c>
      <c r="AH31" t="n">
        <v>266728.2413276692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4.9223</v>
      </c>
      <c r="E32" t="n">
        <v>20.32</v>
      </c>
      <c r="F32" t="n">
        <v>16.02</v>
      </c>
      <c r="G32" t="n">
        <v>38.45</v>
      </c>
      <c r="H32" t="n">
        <v>0.5</v>
      </c>
      <c r="I32" t="n">
        <v>25</v>
      </c>
      <c r="J32" t="n">
        <v>300.59</v>
      </c>
      <c r="K32" t="n">
        <v>61.2</v>
      </c>
      <c r="L32" t="n">
        <v>8.5</v>
      </c>
      <c r="M32" t="n">
        <v>23</v>
      </c>
      <c r="N32" t="n">
        <v>85.89</v>
      </c>
      <c r="O32" t="n">
        <v>37306.42</v>
      </c>
      <c r="P32" t="n">
        <v>280.97</v>
      </c>
      <c r="Q32" t="n">
        <v>467.08</v>
      </c>
      <c r="R32" t="n">
        <v>72.27</v>
      </c>
      <c r="S32" t="n">
        <v>39.61</v>
      </c>
      <c r="T32" t="n">
        <v>11299.54</v>
      </c>
      <c r="U32" t="n">
        <v>0.55</v>
      </c>
      <c r="V32" t="n">
        <v>0.73</v>
      </c>
      <c r="W32" t="n">
        <v>2.65</v>
      </c>
      <c r="X32" t="n">
        <v>0.6899999999999999</v>
      </c>
      <c r="Y32" t="n">
        <v>1</v>
      </c>
      <c r="Z32" t="n">
        <v>10</v>
      </c>
      <c r="AA32" t="n">
        <v>214.255369536402</v>
      </c>
      <c r="AB32" t="n">
        <v>293.1536488793649</v>
      </c>
      <c r="AC32" t="n">
        <v>265.175476074135</v>
      </c>
      <c r="AD32" t="n">
        <v>214255.369536402</v>
      </c>
      <c r="AE32" t="n">
        <v>293153.6488793649</v>
      </c>
      <c r="AF32" t="n">
        <v>3.546178608658204e-06</v>
      </c>
      <c r="AG32" t="n">
        <v>8</v>
      </c>
      <c r="AH32" t="n">
        <v>265175.476074135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4.943</v>
      </c>
      <c r="E33" t="n">
        <v>20.23</v>
      </c>
      <c r="F33" t="n">
        <v>15.99</v>
      </c>
      <c r="G33" t="n">
        <v>39.97</v>
      </c>
      <c r="H33" t="n">
        <v>0.52</v>
      </c>
      <c r="I33" t="n">
        <v>24</v>
      </c>
      <c r="J33" t="n">
        <v>301.11</v>
      </c>
      <c r="K33" t="n">
        <v>61.2</v>
      </c>
      <c r="L33" t="n">
        <v>8.75</v>
      </c>
      <c r="M33" t="n">
        <v>22</v>
      </c>
      <c r="N33" t="n">
        <v>86.16</v>
      </c>
      <c r="O33" t="n">
        <v>37371.47</v>
      </c>
      <c r="P33" t="n">
        <v>280.38</v>
      </c>
      <c r="Q33" t="n">
        <v>467.07</v>
      </c>
      <c r="R33" t="n">
        <v>71.06999999999999</v>
      </c>
      <c r="S33" t="n">
        <v>39.61</v>
      </c>
      <c r="T33" t="n">
        <v>10705.75</v>
      </c>
      <c r="U33" t="n">
        <v>0.5600000000000001</v>
      </c>
      <c r="V33" t="n">
        <v>0.73</v>
      </c>
      <c r="W33" t="n">
        <v>2.65</v>
      </c>
      <c r="X33" t="n">
        <v>0.65</v>
      </c>
      <c r="Y33" t="n">
        <v>1</v>
      </c>
      <c r="Z33" t="n">
        <v>10</v>
      </c>
      <c r="AA33" t="n">
        <v>213.3170800326597</v>
      </c>
      <c r="AB33" t="n">
        <v>291.8698397859339</v>
      </c>
      <c r="AC33" t="n">
        <v>264.0141919187433</v>
      </c>
      <c r="AD33" t="n">
        <v>213317.0800326597</v>
      </c>
      <c r="AE33" t="n">
        <v>291869.839785934</v>
      </c>
      <c r="AF33" t="n">
        <v>3.56109153497298e-06</v>
      </c>
      <c r="AG33" t="n">
        <v>8</v>
      </c>
      <c r="AH33" t="n">
        <v>264014.1919187433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4.9433</v>
      </c>
      <c r="E34" t="n">
        <v>20.23</v>
      </c>
      <c r="F34" t="n">
        <v>15.99</v>
      </c>
      <c r="G34" t="n">
        <v>39.97</v>
      </c>
      <c r="H34" t="n">
        <v>0.53</v>
      </c>
      <c r="I34" t="n">
        <v>24</v>
      </c>
      <c r="J34" t="n">
        <v>301.64</v>
      </c>
      <c r="K34" t="n">
        <v>61.2</v>
      </c>
      <c r="L34" t="n">
        <v>9</v>
      </c>
      <c r="M34" t="n">
        <v>22</v>
      </c>
      <c r="N34" t="n">
        <v>86.44</v>
      </c>
      <c r="O34" t="n">
        <v>37436.63</v>
      </c>
      <c r="P34" t="n">
        <v>280.13</v>
      </c>
      <c r="Q34" t="n">
        <v>467.07</v>
      </c>
      <c r="R34" t="n">
        <v>71.34</v>
      </c>
      <c r="S34" t="n">
        <v>39.61</v>
      </c>
      <c r="T34" t="n">
        <v>10842.3</v>
      </c>
      <c r="U34" t="n">
        <v>0.5600000000000001</v>
      </c>
      <c r="V34" t="n">
        <v>0.73</v>
      </c>
      <c r="W34" t="n">
        <v>2.65</v>
      </c>
      <c r="X34" t="n">
        <v>0.65</v>
      </c>
      <c r="Y34" t="n">
        <v>1</v>
      </c>
      <c r="Z34" t="n">
        <v>10</v>
      </c>
      <c r="AA34" t="n">
        <v>213.1857225612594</v>
      </c>
      <c r="AB34" t="n">
        <v>291.6901106984814</v>
      </c>
      <c r="AC34" t="n">
        <v>263.8516159231459</v>
      </c>
      <c r="AD34" t="n">
        <v>213185.7225612594</v>
      </c>
      <c r="AE34" t="n">
        <v>291690.1106984814</v>
      </c>
      <c r="AF34" t="n">
        <v>3.561307664339862e-06</v>
      </c>
      <c r="AG34" t="n">
        <v>8</v>
      </c>
      <c r="AH34" t="n">
        <v>263851.6159231459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4.9609</v>
      </c>
      <c r="E35" t="n">
        <v>20.16</v>
      </c>
      <c r="F35" t="n">
        <v>15.97</v>
      </c>
      <c r="G35" t="n">
        <v>41.66</v>
      </c>
      <c r="H35" t="n">
        <v>0.55</v>
      </c>
      <c r="I35" t="n">
        <v>23</v>
      </c>
      <c r="J35" t="n">
        <v>302.17</v>
      </c>
      <c r="K35" t="n">
        <v>61.2</v>
      </c>
      <c r="L35" t="n">
        <v>9.25</v>
      </c>
      <c r="M35" t="n">
        <v>21</v>
      </c>
      <c r="N35" t="n">
        <v>86.72</v>
      </c>
      <c r="O35" t="n">
        <v>37501.91</v>
      </c>
      <c r="P35" t="n">
        <v>279.97</v>
      </c>
      <c r="Q35" t="n">
        <v>467.07</v>
      </c>
      <c r="R35" t="n">
        <v>70.61</v>
      </c>
      <c r="S35" t="n">
        <v>39.61</v>
      </c>
      <c r="T35" t="n">
        <v>10480.11</v>
      </c>
      <c r="U35" t="n">
        <v>0.5600000000000001</v>
      </c>
      <c r="V35" t="n">
        <v>0.73</v>
      </c>
      <c r="W35" t="n">
        <v>2.65</v>
      </c>
      <c r="X35" t="n">
        <v>0.64</v>
      </c>
      <c r="Y35" t="n">
        <v>1</v>
      </c>
      <c r="Z35" t="n">
        <v>10</v>
      </c>
      <c r="AA35" t="n">
        <v>212.5652146049061</v>
      </c>
      <c r="AB35" t="n">
        <v>290.8411043377203</v>
      </c>
      <c r="AC35" t="n">
        <v>263.0836375378677</v>
      </c>
      <c r="AD35" t="n">
        <v>212565.2146049061</v>
      </c>
      <c r="AE35" t="n">
        <v>290841.1043377203</v>
      </c>
      <c r="AF35" t="n">
        <v>3.573987253863536e-06</v>
      </c>
      <c r="AG35" t="n">
        <v>8</v>
      </c>
      <c r="AH35" t="n">
        <v>263083.6375378676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4.9651</v>
      </c>
      <c r="E36" t="n">
        <v>20.14</v>
      </c>
      <c r="F36" t="n">
        <v>15.95</v>
      </c>
      <c r="G36" t="n">
        <v>41.61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279.34</v>
      </c>
      <c r="Q36" t="n">
        <v>467.09</v>
      </c>
      <c r="R36" t="n">
        <v>70.16</v>
      </c>
      <c r="S36" t="n">
        <v>39.61</v>
      </c>
      <c r="T36" t="n">
        <v>10256.79</v>
      </c>
      <c r="U36" t="n">
        <v>0.5600000000000001</v>
      </c>
      <c r="V36" t="n">
        <v>0.73</v>
      </c>
      <c r="W36" t="n">
        <v>2.64</v>
      </c>
      <c r="X36" t="n">
        <v>0.62</v>
      </c>
      <c r="Y36" t="n">
        <v>1</v>
      </c>
      <c r="Z36" t="n">
        <v>10</v>
      </c>
      <c r="AA36" t="n">
        <v>212.1183737647222</v>
      </c>
      <c r="AB36" t="n">
        <v>290.2297169869543</v>
      </c>
      <c r="AC36" t="n">
        <v>262.530600137771</v>
      </c>
      <c r="AD36" t="n">
        <v>212118.3737647221</v>
      </c>
      <c r="AE36" t="n">
        <v>290229.7169869543</v>
      </c>
      <c r="AF36" t="n">
        <v>3.577013064999868e-06</v>
      </c>
      <c r="AG36" t="n">
        <v>8</v>
      </c>
      <c r="AH36" t="n">
        <v>262530.600137771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4.9827</v>
      </c>
      <c r="E37" t="n">
        <v>20.07</v>
      </c>
      <c r="F37" t="n">
        <v>15.93</v>
      </c>
      <c r="G37" t="n">
        <v>43.46</v>
      </c>
      <c r="H37" t="n">
        <v>0.57</v>
      </c>
      <c r="I37" t="n">
        <v>22</v>
      </c>
      <c r="J37" t="n">
        <v>303.23</v>
      </c>
      <c r="K37" t="n">
        <v>61.2</v>
      </c>
      <c r="L37" t="n">
        <v>9.75</v>
      </c>
      <c r="M37" t="n">
        <v>20</v>
      </c>
      <c r="N37" t="n">
        <v>87.28</v>
      </c>
      <c r="O37" t="n">
        <v>37632.84</v>
      </c>
      <c r="P37" t="n">
        <v>279.02</v>
      </c>
      <c r="Q37" t="n">
        <v>467.08</v>
      </c>
      <c r="R37" t="n">
        <v>69.77</v>
      </c>
      <c r="S37" t="n">
        <v>39.61</v>
      </c>
      <c r="T37" t="n">
        <v>10064.27</v>
      </c>
      <c r="U37" t="n">
        <v>0.57</v>
      </c>
      <c r="V37" t="n">
        <v>0.73</v>
      </c>
      <c r="W37" t="n">
        <v>2.64</v>
      </c>
      <c r="X37" t="n">
        <v>0.6</v>
      </c>
      <c r="Y37" t="n">
        <v>1</v>
      </c>
      <c r="Z37" t="n">
        <v>10</v>
      </c>
      <c r="AA37" t="n">
        <v>211.4266852620687</v>
      </c>
      <c r="AB37" t="n">
        <v>289.2833182624813</v>
      </c>
      <c r="AC37" t="n">
        <v>261.6745243792824</v>
      </c>
      <c r="AD37" t="n">
        <v>211426.6852620687</v>
      </c>
      <c r="AE37" t="n">
        <v>289283.3182624812</v>
      </c>
      <c r="AF37" t="n">
        <v>3.589692654523543e-06</v>
      </c>
      <c r="AG37" t="n">
        <v>8</v>
      </c>
      <c r="AH37" t="n">
        <v>261674.5243792824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5.0045</v>
      </c>
      <c r="E38" t="n">
        <v>19.98</v>
      </c>
      <c r="F38" t="n">
        <v>15.9</v>
      </c>
      <c r="G38" t="n">
        <v>45.43</v>
      </c>
      <c r="H38" t="n">
        <v>0.59</v>
      </c>
      <c r="I38" t="n">
        <v>21</v>
      </c>
      <c r="J38" t="n">
        <v>303.76</v>
      </c>
      <c r="K38" t="n">
        <v>61.2</v>
      </c>
      <c r="L38" t="n">
        <v>10</v>
      </c>
      <c r="M38" t="n">
        <v>19</v>
      </c>
      <c r="N38" t="n">
        <v>87.56999999999999</v>
      </c>
      <c r="O38" t="n">
        <v>37698.48</v>
      </c>
      <c r="P38" t="n">
        <v>278.16</v>
      </c>
      <c r="Q38" t="n">
        <v>467.07</v>
      </c>
      <c r="R38" t="n">
        <v>68.42</v>
      </c>
      <c r="S38" t="n">
        <v>39.61</v>
      </c>
      <c r="T38" t="n">
        <v>9398.1</v>
      </c>
      <c r="U38" t="n">
        <v>0.58</v>
      </c>
      <c r="V38" t="n">
        <v>0.73</v>
      </c>
      <c r="W38" t="n">
        <v>2.64</v>
      </c>
      <c r="X38" t="n">
        <v>0.57</v>
      </c>
      <c r="Y38" t="n">
        <v>1</v>
      </c>
      <c r="Z38" t="n">
        <v>10</v>
      </c>
      <c r="AA38" t="n">
        <v>210.3488186008588</v>
      </c>
      <c r="AB38" t="n">
        <v>287.8085335444936</v>
      </c>
      <c r="AC38" t="n">
        <v>260.3404910449057</v>
      </c>
      <c r="AD38" t="n">
        <v>210348.8186008588</v>
      </c>
      <c r="AE38" t="n">
        <v>287808.5335444936</v>
      </c>
      <c r="AF38" t="n">
        <v>3.605398055183549e-06</v>
      </c>
      <c r="AG38" t="n">
        <v>8</v>
      </c>
      <c r="AH38" t="n">
        <v>260340.4910449057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5.0031</v>
      </c>
      <c r="E39" t="n">
        <v>19.99</v>
      </c>
      <c r="F39" t="n">
        <v>15.91</v>
      </c>
      <c r="G39" t="n">
        <v>45.45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278.15</v>
      </c>
      <c r="Q39" t="n">
        <v>467.07</v>
      </c>
      <c r="R39" t="n">
        <v>68.63</v>
      </c>
      <c r="S39" t="n">
        <v>39.61</v>
      </c>
      <c r="T39" t="n">
        <v>9501.99</v>
      </c>
      <c r="U39" t="n">
        <v>0.58</v>
      </c>
      <c r="V39" t="n">
        <v>0.73</v>
      </c>
      <c r="W39" t="n">
        <v>2.64</v>
      </c>
      <c r="X39" t="n">
        <v>0.57</v>
      </c>
      <c r="Y39" t="n">
        <v>1</v>
      </c>
      <c r="Z39" t="n">
        <v>10</v>
      </c>
      <c r="AA39" t="n">
        <v>210.3920758423192</v>
      </c>
      <c r="AB39" t="n">
        <v>287.8677200106345</v>
      </c>
      <c r="AC39" t="n">
        <v>260.3940288377868</v>
      </c>
      <c r="AD39" t="n">
        <v>210392.0758423192</v>
      </c>
      <c r="AE39" t="n">
        <v>287867.7200106345</v>
      </c>
      <c r="AF39" t="n">
        <v>3.604389451471438e-06</v>
      </c>
      <c r="AG39" t="n">
        <v>8</v>
      </c>
      <c r="AH39" t="n">
        <v>260394.0288377868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5.0237</v>
      </c>
      <c r="E40" t="n">
        <v>19.91</v>
      </c>
      <c r="F40" t="n">
        <v>15.88</v>
      </c>
      <c r="G40" t="n">
        <v>47.64</v>
      </c>
      <c r="H40" t="n">
        <v>0.61</v>
      </c>
      <c r="I40" t="n">
        <v>20</v>
      </c>
      <c r="J40" t="n">
        <v>304.83</v>
      </c>
      <c r="K40" t="n">
        <v>61.2</v>
      </c>
      <c r="L40" t="n">
        <v>10.5</v>
      </c>
      <c r="M40" t="n">
        <v>18</v>
      </c>
      <c r="N40" t="n">
        <v>88.13</v>
      </c>
      <c r="O40" t="n">
        <v>37830.13</v>
      </c>
      <c r="P40" t="n">
        <v>277.37</v>
      </c>
      <c r="Q40" t="n">
        <v>467.08</v>
      </c>
      <c r="R40" t="n">
        <v>67.68000000000001</v>
      </c>
      <c r="S40" t="n">
        <v>39.61</v>
      </c>
      <c r="T40" t="n">
        <v>9030.139999999999</v>
      </c>
      <c r="U40" t="n">
        <v>0.59</v>
      </c>
      <c r="V40" t="n">
        <v>0.73</v>
      </c>
      <c r="W40" t="n">
        <v>2.64</v>
      </c>
      <c r="X40" t="n">
        <v>0.55</v>
      </c>
      <c r="Y40" t="n">
        <v>1</v>
      </c>
      <c r="Z40" t="n">
        <v>10</v>
      </c>
      <c r="AA40" t="n">
        <v>209.3962086400512</v>
      </c>
      <c r="AB40" t="n">
        <v>286.5051305699319</v>
      </c>
      <c r="AC40" t="n">
        <v>259.1614830208982</v>
      </c>
      <c r="AD40" t="n">
        <v>209396.2086400512</v>
      </c>
      <c r="AE40" t="n">
        <v>286505.1305699319</v>
      </c>
      <c r="AF40" t="n">
        <v>3.619230334663921e-06</v>
      </c>
      <c r="AG40" t="n">
        <v>8</v>
      </c>
      <c r="AH40" t="n">
        <v>259161.4830208982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5.0218</v>
      </c>
      <c r="E41" t="n">
        <v>19.91</v>
      </c>
      <c r="F41" t="n">
        <v>15.89</v>
      </c>
      <c r="G41" t="n">
        <v>47.66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277.94</v>
      </c>
      <c r="Q41" t="n">
        <v>467.07</v>
      </c>
      <c r="R41" t="n">
        <v>67.87</v>
      </c>
      <c r="S41" t="n">
        <v>39.61</v>
      </c>
      <c r="T41" t="n">
        <v>9127.09</v>
      </c>
      <c r="U41" t="n">
        <v>0.58</v>
      </c>
      <c r="V41" t="n">
        <v>0.73</v>
      </c>
      <c r="W41" t="n">
        <v>2.64</v>
      </c>
      <c r="X41" t="n">
        <v>0.55</v>
      </c>
      <c r="Y41" t="n">
        <v>1</v>
      </c>
      <c r="Z41" t="n">
        <v>10</v>
      </c>
      <c r="AA41" t="n">
        <v>209.7328218883329</v>
      </c>
      <c r="AB41" t="n">
        <v>286.9656996665591</v>
      </c>
      <c r="AC41" t="n">
        <v>259.5780960493562</v>
      </c>
      <c r="AD41" t="n">
        <v>209732.821888333</v>
      </c>
      <c r="AE41" t="n">
        <v>286965.6996665592</v>
      </c>
      <c r="AF41" t="n">
        <v>3.617861515340343e-06</v>
      </c>
      <c r="AG41" t="n">
        <v>8</v>
      </c>
      <c r="AH41" t="n">
        <v>259578.0960493563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5.0444</v>
      </c>
      <c r="E42" t="n">
        <v>19.82</v>
      </c>
      <c r="F42" t="n">
        <v>15.85</v>
      </c>
      <c r="G42" t="n">
        <v>50.06</v>
      </c>
      <c r="H42" t="n">
        <v>0.64</v>
      </c>
      <c r="I42" t="n">
        <v>19</v>
      </c>
      <c r="J42" t="n">
        <v>305.9</v>
      </c>
      <c r="K42" t="n">
        <v>61.2</v>
      </c>
      <c r="L42" t="n">
        <v>11</v>
      </c>
      <c r="M42" t="n">
        <v>17</v>
      </c>
      <c r="N42" t="n">
        <v>88.7</v>
      </c>
      <c r="O42" t="n">
        <v>37962.28</v>
      </c>
      <c r="P42" t="n">
        <v>276.66</v>
      </c>
      <c r="Q42" t="n">
        <v>467.07</v>
      </c>
      <c r="R42" t="n">
        <v>66.72</v>
      </c>
      <c r="S42" t="n">
        <v>39.61</v>
      </c>
      <c r="T42" t="n">
        <v>8556.26</v>
      </c>
      <c r="U42" t="n">
        <v>0.59</v>
      </c>
      <c r="V42" t="n">
        <v>0.74</v>
      </c>
      <c r="W42" t="n">
        <v>2.64</v>
      </c>
      <c r="X42" t="n">
        <v>0.52</v>
      </c>
      <c r="Y42" t="n">
        <v>1</v>
      </c>
      <c r="Z42" t="n">
        <v>10</v>
      </c>
      <c r="AA42" t="n">
        <v>208.4391833889449</v>
      </c>
      <c r="AB42" t="n">
        <v>285.1956864003945</v>
      </c>
      <c r="AC42" t="n">
        <v>257.9770103650846</v>
      </c>
      <c r="AD42" t="n">
        <v>208439.1833889449</v>
      </c>
      <c r="AE42" t="n">
        <v>285195.6864003945</v>
      </c>
      <c r="AF42" t="n">
        <v>3.634143260978698e-06</v>
      </c>
      <c r="AG42" t="n">
        <v>8</v>
      </c>
      <c r="AH42" t="n">
        <v>257977.0103650846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5.041</v>
      </c>
      <c r="E43" t="n">
        <v>19.84</v>
      </c>
      <c r="F43" t="n">
        <v>15.86</v>
      </c>
      <c r="G43" t="n">
        <v>50.1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277.35</v>
      </c>
      <c r="Q43" t="n">
        <v>467.09</v>
      </c>
      <c r="R43" t="n">
        <v>67.44</v>
      </c>
      <c r="S43" t="n">
        <v>39.61</v>
      </c>
      <c r="T43" t="n">
        <v>8914.83</v>
      </c>
      <c r="U43" t="n">
        <v>0.59</v>
      </c>
      <c r="V43" t="n">
        <v>0.74</v>
      </c>
      <c r="W43" t="n">
        <v>2.64</v>
      </c>
      <c r="X43" t="n">
        <v>0.53</v>
      </c>
      <c r="Y43" t="n">
        <v>1</v>
      </c>
      <c r="Z43" t="n">
        <v>10</v>
      </c>
      <c r="AA43" t="n">
        <v>208.8745917671247</v>
      </c>
      <c r="AB43" t="n">
        <v>285.791431352282</v>
      </c>
      <c r="AC43" t="n">
        <v>258.5158982548973</v>
      </c>
      <c r="AD43" t="n">
        <v>208874.5917671247</v>
      </c>
      <c r="AE43" t="n">
        <v>285791.4313522819</v>
      </c>
      <c r="AF43" t="n">
        <v>3.631693794820716e-06</v>
      </c>
      <c r="AG43" t="n">
        <v>8</v>
      </c>
      <c r="AH43" t="n">
        <v>258515.8982548973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5.0405</v>
      </c>
      <c r="E44" t="n">
        <v>19.84</v>
      </c>
      <c r="F44" t="n">
        <v>15.87</v>
      </c>
      <c r="G44" t="n">
        <v>50.1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277.05</v>
      </c>
      <c r="Q44" t="n">
        <v>467.07</v>
      </c>
      <c r="R44" t="n">
        <v>67.31</v>
      </c>
      <c r="S44" t="n">
        <v>39.61</v>
      </c>
      <c r="T44" t="n">
        <v>8850.67</v>
      </c>
      <c r="U44" t="n">
        <v>0.59</v>
      </c>
      <c r="V44" t="n">
        <v>0.74</v>
      </c>
      <c r="W44" t="n">
        <v>2.64</v>
      </c>
      <c r="X44" t="n">
        <v>0.53</v>
      </c>
      <c r="Y44" t="n">
        <v>1</v>
      </c>
      <c r="Z44" t="n">
        <v>10</v>
      </c>
      <c r="AA44" t="n">
        <v>208.7521663445306</v>
      </c>
      <c r="AB44" t="n">
        <v>285.6239234880603</v>
      </c>
      <c r="AC44" t="n">
        <v>258.3643771061381</v>
      </c>
      <c r="AD44" t="n">
        <v>208752.1663445306</v>
      </c>
      <c r="AE44" t="n">
        <v>285623.9234880602</v>
      </c>
      <c r="AF44" t="n">
        <v>3.631333579209247e-06</v>
      </c>
      <c r="AG44" t="n">
        <v>8</v>
      </c>
      <c r="AH44" t="n">
        <v>258364.3771061382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5.0647</v>
      </c>
      <c r="E45" t="n">
        <v>19.74</v>
      </c>
      <c r="F45" t="n">
        <v>15.83</v>
      </c>
      <c r="G45" t="n">
        <v>52.75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276.41</v>
      </c>
      <c r="Q45" t="n">
        <v>467.07</v>
      </c>
      <c r="R45" t="n">
        <v>65.90000000000001</v>
      </c>
      <c r="S45" t="n">
        <v>39.61</v>
      </c>
      <c r="T45" t="n">
        <v>8150.74</v>
      </c>
      <c r="U45" t="n">
        <v>0.6</v>
      </c>
      <c r="V45" t="n">
        <v>0.74</v>
      </c>
      <c r="W45" t="n">
        <v>2.64</v>
      </c>
      <c r="X45" t="n">
        <v>0.49</v>
      </c>
      <c r="Y45" t="n">
        <v>1</v>
      </c>
      <c r="Z45" t="n">
        <v>10</v>
      </c>
      <c r="AA45" t="n">
        <v>207.7281160441109</v>
      </c>
      <c r="AB45" t="n">
        <v>284.222772689116</v>
      </c>
      <c r="AC45" t="n">
        <v>257.0969501729172</v>
      </c>
      <c r="AD45" t="n">
        <v>207728.1160441109</v>
      </c>
      <c r="AE45" t="n">
        <v>284222.772689116</v>
      </c>
      <c r="AF45" t="n">
        <v>3.6487680148043e-06</v>
      </c>
      <c r="AG45" t="n">
        <v>8</v>
      </c>
      <c r="AH45" t="n">
        <v>257096.9501729172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5.0696</v>
      </c>
      <c r="E46" t="n">
        <v>19.73</v>
      </c>
      <c r="F46" t="n">
        <v>15.81</v>
      </c>
      <c r="G46" t="n">
        <v>52.69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275.75</v>
      </c>
      <c r="Q46" t="n">
        <v>467.1</v>
      </c>
      <c r="R46" t="n">
        <v>65.36</v>
      </c>
      <c r="S46" t="n">
        <v>39.61</v>
      </c>
      <c r="T46" t="n">
        <v>7879.99</v>
      </c>
      <c r="U46" t="n">
        <v>0.61</v>
      </c>
      <c r="V46" t="n">
        <v>0.74</v>
      </c>
      <c r="W46" t="n">
        <v>2.64</v>
      </c>
      <c r="X46" t="n">
        <v>0.47</v>
      </c>
      <c r="Y46" t="n">
        <v>1</v>
      </c>
      <c r="Z46" t="n">
        <v>10</v>
      </c>
      <c r="AA46" t="n">
        <v>207.2603892201094</v>
      </c>
      <c r="AB46" t="n">
        <v>283.5828082138663</v>
      </c>
      <c r="AC46" t="n">
        <v>256.5180630089894</v>
      </c>
      <c r="AD46" t="n">
        <v>207260.3892201094</v>
      </c>
      <c r="AE46" t="n">
        <v>283582.8082138663</v>
      </c>
      <c r="AF46" t="n">
        <v>3.652298127796687e-06</v>
      </c>
      <c r="AG46" t="n">
        <v>8</v>
      </c>
      <c r="AH46" t="n">
        <v>256518.0630089894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5.0667</v>
      </c>
      <c r="E47" t="n">
        <v>19.74</v>
      </c>
      <c r="F47" t="n">
        <v>15.82</v>
      </c>
      <c r="G47" t="n">
        <v>52.73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275.58</v>
      </c>
      <c r="Q47" t="n">
        <v>467.07</v>
      </c>
      <c r="R47" t="n">
        <v>65.81</v>
      </c>
      <c r="S47" t="n">
        <v>39.61</v>
      </c>
      <c r="T47" t="n">
        <v>8103.85</v>
      </c>
      <c r="U47" t="n">
        <v>0.6</v>
      </c>
      <c r="V47" t="n">
        <v>0.74</v>
      </c>
      <c r="W47" t="n">
        <v>2.63</v>
      </c>
      <c r="X47" t="n">
        <v>0.48</v>
      </c>
      <c r="Y47" t="n">
        <v>1</v>
      </c>
      <c r="Z47" t="n">
        <v>10</v>
      </c>
      <c r="AA47" t="n">
        <v>207.2681683216884</v>
      </c>
      <c r="AB47" t="n">
        <v>283.5934519238364</v>
      </c>
      <c r="AC47" t="n">
        <v>256.5276908982185</v>
      </c>
      <c r="AD47" t="n">
        <v>207268.1683216884</v>
      </c>
      <c r="AE47" t="n">
        <v>283593.4519238364</v>
      </c>
      <c r="AF47" t="n">
        <v>3.650208877250172e-06</v>
      </c>
      <c r="AG47" t="n">
        <v>8</v>
      </c>
      <c r="AH47" t="n">
        <v>256527.6908982184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5.0888</v>
      </c>
      <c r="E48" t="n">
        <v>19.65</v>
      </c>
      <c r="F48" t="n">
        <v>15.79</v>
      </c>
      <c r="G48" t="n">
        <v>55.71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274.96</v>
      </c>
      <c r="Q48" t="n">
        <v>467.12</v>
      </c>
      <c r="R48" t="n">
        <v>64.76000000000001</v>
      </c>
      <c r="S48" t="n">
        <v>39.61</v>
      </c>
      <c r="T48" t="n">
        <v>7586.14</v>
      </c>
      <c r="U48" t="n">
        <v>0.61</v>
      </c>
      <c r="V48" t="n">
        <v>0.74</v>
      </c>
      <c r="W48" t="n">
        <v>2.63</v>
      </c>
      <c r="X48" t="n">
        <v>0.45</v>
      </c>
      <c r="Y48" t="n">
        <v>1</v>
      </c>
      <c r="Z48" t="n">
        <v>10</v>
      </c>
      <c r="AA48" t="n">
        <v>206.3316184262094</v>
      </c>
      <c r="AB48" t="n">
        <v>282.3120230391773</v>
      </c>
      <c r="AC48" t="n">
        <v>255.3685597878141</v>
      </c>
      <c r="AD48" t="n">
        <v>206331.6184262094</v>
      </c>
      <c r="AE48" t="n">
        <v>282312.0230391774</v>
      </c>
      <c r="AF48" t="n">
        <v>3.666130407277059e-06</v>
      </c>
      <c r="AG48" t="n">
        <v>8</v>
      </c>
      <c r="AH48" t="n">
        <v>255368.5597878141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5.0883</v>
      </c>
      <c r="E49" t="n">
        <v>19.65</v>
      </c>
      <c r="F49" t="n">
        <v>15.79</v>
      </c>
      <c r="G49" t="n">
        <v>55.72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275.2</v>
      </c>
      <c r="Q49" t="n">
        <v>467.07</v>
      </c>
      <c r="R49" t="n">
        <v>64.77</v>
      </c>
      <c r="S49" t="n">
        <v>39.61</v>
      </c>
      <c r="T49" t="n">
        <v>7592.19</v>
      </c>
      <c r="U49" t="n">
        <v>0.61</v>
      </c>
      <c r="V49" t="n">
        <v>0.74</v>
      </c>
      <c r="W49" t="n">
        <v>2.64</v>
      </c>
      <c r="X49" t="n">
        <v>0.45</v>
      </c>
      <c r="Y49" t="n">
        <v>1</v>
      </c>
      <c r="Z49" t="n">
        <v>10</v>
      </c>
      <c r="AA49" t="n">
        <v>206.4596464628101</v>
      </c>
      <c r="AB49" t="n">
        <v>282.4871966470527</v>
      </c>
      <c r="AC49" t="n">
        <v>255.5270150724116</v>
      </c>
      <c r="AD49" t="n">
        <v>206459.6464628101</v>
      </c>
      <c r="AE49" t="n">
        <v>282487.1966470527</v>
      </c>
      <c r="AF49" t="n">
        <v>3.665770191665591e-06</v>
      </c>
      <c r="AG49" t="n">
        <v>8</v>
      </c>
      <c r="AH49" t="n">
        <v>255527.0150724116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5.0878</v>
      </c>
      <c r="E50" t="n">
        <v>19.65</v>
      </c>
      <c r="F50" t="n">
        <v>15.79</v>
      </c>
      <c r="G50" t="n">
        <v>55.73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274.98</v>
      </c>
      <c r="Q50" t="n">
        <v>467.07</v>
      </c>
      <c r="R50" t="n">
        <v>64.76000000000001</v>
      </c>
      <c r="S50" t="n">
        <v>39.61</v>
      </c>
      <c r="T50" t="n">
        <v>7586.55</v>
      </c>
      <c r="U50" t="n">
        <v>0.61</v>
      </c>
      <c r="V50" t="n">
        <v>0.74</v>
      </c>
      <c r="W50" t="n">
        <v>2.64</v>
      </c>
      <c r="X50" t="n">
        <v>0.46</v>
      </c>
      <c r="Y50" t="n">
        <v>1</v>
      </c>
      <c r="Z50" t="n">
        <v>10</v>
      </c>
      <c r="AA50" t="n">
        <v>206.3690239691473</v>
      </c>
      <c r="AB50" t="n">
        <v>282.3632029532409</v>
      </c>
      <c r="AC50" t="n">
        <v>255.414855162711</v>
      </c>
      <c r="AD50" t="n">
        <v>206369.0239691473</v>
      </c>
      <c r="AE50" t="n">
        <v>282363.202953241</v>
      </c>
      <c r="AF50" t="n">
        <v>3.665409976054123e-06</v>
      </c>
      <c r="AG50" t="n">
        <v>8</v>
      </c>
      <c r="AH50" t="n">
        <v>255414.855162711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5.1085</v>
      </c>
      <c r="E51" t="n">
        <v>19.58</v>
      </c>
      <c r="F51" t="n">
        <v>15.76</v>
      </c>
      <c r="G51" t="n">
        <v>59.11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274.52</v>
      </c>
      <c r="Q51" t="n">
        <v>467.19</v>
      </c>
      <c r="R51" t="n">
        <v>64.16</v>
      </c>
      <c r="S51" t="n">
        <v>39.61</v>
      </c>
      <c r="T51" t="n">
        <v>7292.44</v>
      </c>
      <c r="U51" t="n">
        <v>0.62</v>
      </c>
      <c r="V51" t="n">
        <v>0.74</v>
      </c>
      <c r="W51" t="n">
        <v>2.63</v>
      </c>
      <c r="X51" t="n">
        <v>0.43</v>
      </c>
      <c r="Y51" t="n">
        <v>1</v>
      </c>
      <c r="Z51" t="n">
        <v>10</v>
      </c>
      <c r="AA51" t="n">
        <v>205.5546374778096</v>
      </c>
      <c r="AB51" t="n">
        <v>281.248923427597</v>
      </c>
      <c r="AC51" t="n">
        <v>254.4069209110931</v>
      </c>
      <c r="AD51" t="n">
        <v>205554.6374778096</v>
      </c>
      <c r="AE51" t="n">
        <v>281248.923427597</v>
      </c>
      <c r="AF51" t="n">
        <v>3.6803229023689e-06</v>
      </c>
      <c r="AG51" t="n">
        <v>8</v>
      </c>
      <c r="AH51" t="n">
        <v>254406.9209110931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5.111</v>
      </c>
      <c r="E52" t="n">
        <v>19.57</v>
      </c>
      <c r="F52" t="n">
        <v>15.75</v>
      </c>
      <c r="G52" t="n">
        <v>59.08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274.4</v>
      </c>
      <c r="Q52" t="n">
        <v>467.08</v>
      </c>
      <c r="R52" t="n">
        <v>63.75</v>
      </c>
      <c r="S52" t="n">
        <v>39.61</v>
      </c>
      <c r="T52" t="n">
        <v>7087.81</v>
      </c>
      <c r="U52" t="n">
        <v>0.62</v>
      </c>
      <c r="V52" t="n">
        <v>0.74</v>
      </c>
      <c r="W52" t="n">
        <v>2.63</v>
      </c>
      <c r="X52" t="n">
        <v>0.42</v>
      </c>
      <c r="Y52" t="n">
        <v>1</v>
      </c>
      <c r="Z52" t="n">
        <v>10</v>
      </c>
      <c r="AA52" t="n">
        <v>205.4217063690553</v>
      </c>
      <c r="AB52" t="n">
        <v>281.0670412200928</v>
      </c>
      <c r="AC52" t="n">
        <v>254.2423972861996</v>
      </c>
      <c r="AD52" t="n">
        <v>205421.7063690553</v>
      </c>
      <c r="AE52" t="n">
        <v>281067.0412200928</v>
      </c>
      <c r="AF52" t="n">
        <v>3.68212398042624e-06</v>
      </c>
      <c r="AG52" t="n">
        <v>8</v>
      </c>
      <c r="AH52" t="n">
        <v>254242.3972861996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5.1041</v>
      </c>
      <c r="E53" t="n">
        <v>19.59</v>
      </c>
      <c r="F53" t="n">
        <v>15.78</v>
      </c>
      <c r="G53" t="n">
        <v>59.18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274.91</v>
      </c>
      <c r="Q53" t="n">
        <v>467.1</v>
      </c>
      <c r="R53" t="n">
        <v>64.45999999999999</v>
      </c>
      <c r="S53" t="n">
        <v>39.61</v>
      </c>
      <c r="T53" t="n">
        <v>7442.23</v>
      </c>
      <c r="U53" t="n">
        <v>0.61</v>
      </c>
      <c r="V53" t="n">
        <v>0.74</v>
      </c>
      <c r="W53" t="n">
        <v>2.64</v>
      </c>
      <c r="X53" t="n">
        <v>0.45</v>
      </c>
      <c r="Y53" t="n">
        <v>1</v>
      </c>
      <c r="Z53" t="n">
        <v>10</v>
      </c>
      <c r="AA53" t="n">
        <v>205.8753447222332</v>
      </c>
      <c r="AB53" t="n">
        <v>281.6877292280222</v>
      </c>
      <c r="AC53" t="n">
        <v>254.8038477017935</v>
      </c>
      <c r="AD53" t="n">
        <v>205875.3447222332</v>
      </c>
      <c r="AE53" t="n">
        <v>281687.7292280222</v>
      </c>
      <c r="AF53" t="n">
        <v>3.677153004987981e-06</v>
      </c>
      <c r="AG53" t="n">
        <v>8</v>
      </c>
      <c r="AH53" t="n">
        <v>254803.8477017935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5.1326</v>
      </c>
      <c r="E54" t="n">
        <v>19.48</v>
      </c>
      <c r="F54" t="n">
        <v>15.73</v>
      </c>
      <c r="G54" t="n">
        <v>62.9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273.3</v>
      </c>
      <c r="Q54" t="n">
        <v>467.09</v>
      </c>
      <c r="R54" t="n">
        <v>62.54</v>
      </c>
      <c r="S54" t="n">
        <v>39.61</v>
      </c>
      <c r="T54" t="n">
        <v>6485.84</v>
      </c>
      <c r="U54" t="n">
        <v>0.63</v>
      </c>
      <c r="V54" t="n">
        <v>0.74</v>
      </c>
      <c r="W54" t="n">
        <v>2.64</v>
      </c>
      <c r="X54" t="n">
        <v>0.39</v>
      </c>
      <c r="Y54" t="n">
        <v>1</v>
      </c>
      <c r="Z54" t="n">
        <v>10</v>
      </c>
      <c r="AA54" t="n">
        <v>204.295712375835</v>
      </c>
      <c r="AB54" t="n">
        <v>279.5264065632206</v>
      </c>
      <c r="AC54" t="n">
        <v>252.8487986386845</v>
      </c>
      <c r="AD54" t="n">
        <v>204295.712375835</v>
      </c>
      <c r="AE54" t="n">
        <v>279526.4065632206</v>
      </c>
      <c r="AF54" t="n">
        <v>3.697685294841659e-06</v>
      </c>
      <c r="AG54" t="n">
        <v>8</v>
      </c>
      <c r="AH54" t="n">
        <v>252848.7986386845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5.1319</v>
      </c>
      <c r="E55" t="n">
        <v>19.49</v>
      </c>
      <c r="F55" t="n">
        <v>15.73</v>
      </c>
      <c r="G55" t="n">
        <v>62.91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273.24</v>
      </c>
      <c r="Q55" t="n">
        <v>467.09</v>
      </c>
      <c r="R55" t="n">
        <v>62.81</v>
      </c>
      <c r="S55" t="n">
        <v>39.61</v>
      </c>
      <c r="T55" t="n">
        <v>6619.55</v>
      </c>
      <c r="U55" t="n">
        <v>0.63</v>
      </c>
      <c r="V55" t="n">
        <v>0.74</v>
      </c>
      <c r="W55" t="n">
        <v>2.63</v>
      </c>
      <c r="X55" t="n">
        <v>0.4</v>
      </c>
      <c r="Y55" t="n">
        <v>1</v>
      </c>
      <c r="Z55" t="n">
        <v>10</v>
      </c>
      <c r="AA55" t="n">
        <v>204.2865175824972</v>
      </c>
      <c r="AB55" t="n">
        <v>279.5138258413301</v>
      </c>
      <c r="AC55" t="n">
        <v>252.8374186032341</v>
      </c>
      <c r="AD55" t="n">
        <v>204286.5175824972</v>
      </c>
      <c r="AE55" t="n">
        <v>279513.8258413301</v>
      </c>
      <c r="AF55" t="n">
        <v>3.697180992985604e-06</v>
      </c>
      <c r="AG55" t="n">
        <v>8</v>
      </c>
      <c r="AH55" t="n">
        <v>252837.4186032341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5.1351</v>
      </c>
      <c r="E56" t="n">
        <v>19.47</v>
      </c>
      <c r="F56" t="n">
        <v>15.72</v>
      </c>
      <c r="G56" t="n">
        <v>62.87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273.08</v>
      </c>
      <c r="Q56" t="n">
        <v>467.07</v>
      </c>
      <c r="R56" t="n">
        <v>62.48</v>
      </c>
      <c r="S56" t="n">
        <v>39.61</v>
      </c>
      <c r="T56" t="n">
        <v>6457.73</v>
      </c>
      <c r="U56" t="n">
        <v>0.63</v>
      </c>
      <c r="V56" t="n">
        <v>0.74</v>
      </c>
      <c r="W56" t="n">
        <v>2.63</v>
      </c>
      <c r="X56" t="n">
        <v>0.38</v>
      </c>
      <c r="Y56" t="n">
        <v>1</v>
      </c>
      <c r="Z56" t="n">
        <v>10</v>
      </c>
      <c r="AA56" t="n">
        <v>204.1169177254314</v>
      </c>
      <c r="AB56" t="n">
        <v>279.2817718346753</v>
      </c>
      <c r="AC56" t="n">
        <v>252.6275115052845</v>
      </c>
      <c r="AD56" t="n">
        <v>204116.9177254314</v>
      </c>
      <c r="AE56" t="n">
        <v>279281.7718346753</v>
      </c>
      <c r="AF56" t="n">
        <v>3.699486372899e-06</v>
      </c>
      <c r="AG56" t="n">
        <v>8</v>
      </c>
      <c r="AH56" t="n">
        <v>252627.5115052845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5.1344</v>
      </c>
      <c r="E57" t="n">
        <v>19.48</v>
      </c>
      <c r="F57" t="n">
        <v>15.72</v>
      </c>
      <c r="G57" t="n">
        <v>62.88</v>
      </c>
      <c r="H57" t="n">
        <v>0.84</v>
      </c>
      <c r="I57" t="n">
        <v>15</v>
      </c>
      <c r="J57" t="n">
        <v>314.07</v>
      </c>
      <c r="K57" t="n">
        <v>61.2</v>
      </c>
      <c r="L57" t="n">
        <v>14.75</v>
      </c>
      <c r="M57" t="n">
        <v>13</v>
      </c>
      <c r="N57" t="n">
        <v>93.12</v>
      </c>
      <c r="O57" t="n">
        <v>38969.71</v>
      </c>
      <c r="P57" t="n">
        <v>272.95</v>
      </c>
      <c r="Q57" t="n">
        <v>467.07</v>
      </c>
      <c r="R57" t="n">
        <v>62.54</v>
      </c>
      <c r="S57" t="n">
        <v>39.61</v>
      </c>
      <c r="T57" t="n">
        <v>6484.69</v>
      </c>
      <c r="U57" t="n">
        <v>0.63</v>
      </c>
      <c r="V57" t="n">
        <v>0.74</v>
      </c>
      <c r="W57" t="n">
        <v>2.63</v>
      </c>
      <c r="X57" t="n">
        <v>0.39</v>
      </c>
      <c r="Y57" t="n">
        <v>1</v>
      </c>
      <c r="Z57" t="n">
        <v>10</v>
      </c>
      <c r="AA57" t="n">
        <v>204.0747283179399</v>
      </c>
      <c r="AB57" t="n">
        <v>279.2240464260802</v>
      </c>
      <c r="AC57" t="n">
        <v>252.5752953286675</v>
      </c>
      <c r="AD57" t="n">
        <v>204074.7283179399</v>
      </c>
      <c r="AE57" t="n">
        <v>279224.0464260802</v>
      </c>
      <c r="AF57" t="n">
        <v>3.698982071042944e-06</v>
      </c>
      <c r="AG57" t="n">
        <v>8</v>
      </c>
      <c r="AH57" t="n">
        <v>252575.2953286675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5.1302</v>
      </c>
      <c r="E58" t="n">
        <v>19.49</v>
      </c>
      <c r="F58" t="n">
        <v>15.73</v>
      </c>
      <c r="G58" t="n">
        <v>62.94</v>
      </c>
      <c r="H58" t="n">
        <v>0.85</v>
      </c>
      <c r="I58" t="n">
        <v>15</v>
      </c>
      <c r="J58" t="n">
        <v>314.62</v>
      </c>
      <c r="K58" t="n">
        <v>61.2</v>
      </c>
      <c r="L58" t="n">
        <v>15</v>
      </c>
      <c r="M58" t="n">
        <v>13</v>
      </c>
      <c r="N58" t="n">
        <v>93.43000000000001</v>
      </c>
      <c r="O58" t="n">
        <v>39037.92</v>
      </c>
      <c r="P58" t="n">
        <v>273.25</v>
      </c>
      <c r="Q58" t="n">
        <v>467.07</v>
      </c>
      <c r="R58" t="n">
        <v>63.05</v>
      </c>
      <c r="S58" t="n">
        <v>39.61</v>
      </c>
      <c r="T58" t="n">
        <v>6739.54</v>
      </c>
      <c r="U58" t="n">
        <v>0.63</v>
      </c>
      <c r="V58" t="n">
        <v>0.74</v>
      </c>
      <c r="W58" t="n">
        <v>2.63</v>
      </c>
      <c r="X58" t="n">
        <v>0.4</v>
      </c>
      <c r="Y58" t="n">
        <v>1</v>
      </c>
      <c r="Z58" t="n">
        <v>10</v>
      </c>
      <c r="AA58" t="n">
        <v>204.337588892939</v>
      </c>
      <c r="AB58" t="n">
        <v>279.5837038613837</v>
      </c>
      <c r="AC58" t="n">
        <v>252.9006275631282</v>
      </c>
      <c r="AD58" t="n">
        <v>204337.5888929389</v>
      </c>
      <c r="AE58" t="n">
        <v>279583.7038613837</v>
      </c>
      <c r="AF58" t="n">
        <v>3.695956259906613e-06</v>
      </c>
      <c r="AG58" t="n">
        <v>8</v>
      </c>
      <c r="AH58" t="n">
        <v>252900.6275631282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5.154</v>
      </c>
      <c r="E59" t="n">
        <v>19.4</v>
      </c>
      <c r="F59" t="n">
        <v>15.7</v>
      </c>
      <c r="G59" t="n">
        <v>67.28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272.66</v>
      </c>
      <c r="Q59" t="n">
        <v>467.07</v>
      </c>
      <c r="R59" t="n">
        <v>61.92</v>
      </c>
      <c r="S59" t="n">
        <v>39.61</v>
      </c>
      <c r="T59" t="n">
        <v>6180.4</v>
      </c>
      <c r="U59" t="n">
        <v>0.64</v>
      </c>
      <c r="V59" t="n">
        <v>0.74</v>
      </c>
      <c r="W59" t="n">
        <v>2.63</v>
      </c>
      <c r="X59" t="n">
        <v>0.37</v>
      </c>
      <c r="Y59" t="n">
        <v>1</v>
      </c>
      <c r="Z59" t="n">
        <v>10</v>
      </c>
      <c r="AA59" t="n">
        <v>203.3933715412286</v>
      </c>
      <c r="AB59" t="n">
        <v>278.2917840248445</v>
      </c>
      <c r="AC59" t="n">
        <v>251.7320067425671</v>
      </c>
      <c r="AD59" t="n">
        <v>203393.3715412286</v>
      </c>
      <c r="AE59" t="n">
        <v>278291.7840248445</v>
      </c>
      <c r="AF59" t="n">
        <v>3.713102523012491e-06</v>
      </c>
      <c r="AG59" t="n">
        <v>8</v>
      </c>
      <c r="AH59" t="n">
        <v>251732.0067425671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5.1523</v>
      </c>
      <c r="E60" t="n">
        <v>19.41</v>
      </c>
      <c r="F60" t="n">
        <v>15.71</v>
      </c>
      <c r="G60" t="n">
        <v>67.31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272.69</v>
      </c>
      <c r="Q60" t="n">
        <v>467.07</v>
      </c>
      <c r="R60" t="n">
        <v>62.12</v>
      </c>
      <c r="S60" t="n">
        <v>39.61</v>
      </c>
      <c r="T60" t="n">
        <v>6279.53</v>
      </c>
      <c r="U60" t="n">
        <v>0.64</v>
      </c>
      <c r="V60" t="n">
        <v>0.74</v>
      </c>
      <c r="W60" t="n">
        <v>2.63</v>
      </c>
      <c r="X60" t="n">
        <v>0.37</v>
      </c>
      <c r="Y60" t="n">
        <v>1</v>
      </c>
      <c r="Z60" t="n">
        <v>10</v>
      </c>
      <c r="AA60" t="n">
        <v>203.4603569306229</v>
      </c>
      <c r="AB60" t="n">
        <v>278.3834363898006</v>
      </c>
      <c r="AC60" t="n">
        <v>251.8149119344467</v>
      </c>
      <c r="AD60" t="n">
        <v>203460.3569306229</v>
      </c>
      <c r="AE60" t="n">
        <v>278383.4363898006</v>
      </c>
      <c r="AF60" t="n">
        <v>3.7118777899335e-06</v>
      </c>
      <c r="AG60" t="n">
        <v>8</v>
      </c>
      <c r="AH60" t="n">
        <v>251814.9119344467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5.1554</v>
      </c>
      <c r="E61" t="n">
        <v>19.4</v>
      </c>
      <c r="F61" t="n">
        <v>15.69</v>
      </c>
      <c r="G61" t="n">
        <v>67.26000000000001</v>
      </c>
      <c r="H61" t="n">
        <v>0.89</v>
      </c>
      <c r="I61" t="n">
        <v>14</v>
      </c>
      <c r="J61" t="n">
        <v>316.29</v>
      </c>
      <c r="K61" t="n">
        <v>61.2</v>
      </c>
      <c r="L61" t="n">
        <v>15.75</v>
      </c>
      <c r="M61" t="n">
        <v>12</v>
      </c>
      <c r="N61" t="n">
        <v>94.34</v>
      </c>
      <c r="O61" t="n">
        <v>39243.37</v>
      </c>
      <c r="P61" t="n">
        <v>272.08</v>
      </c>
      <c r="Q61" t="n">
        <v>467.11</v>
      </c>
      <c r="R61" t="n">
        <v>61.81</v>
      </c>
      <c r="S61" t="n">
        <v>39.61</v>
      </c>
      <c r="T61" t="n">
        <v>6127.62</v>
      </c>
      <c r="U61" t="n">
        <v>0.64</v>
      </c>
      <c r="V61" t="n">
        <v>0.74</v>
      </c>
      <c r="W61" t="n">
        <v>2.63</v>
      </c>
      <c r="X61" t="n">
        <v>0.36</v>
      </c>
      <c r="Y61" t="n">
        <v>1</v>
      </c>
      <c r="Z61" t="n">
        <v>10</v>
      </c>
      <c r="AA61" t="n">
        <v>203.0764833952969</v>
      </c>
      <c r="AB61" t="n">
        <v>277.8582036834628</v>
      </c>
      <c r="AC61" t="n">
        <v>251.3398067004328</v>
      </c>
      <c r="AD61" t="n">
        <v>203076.4833952969</v>
      </c>
      <c r="AE61" t="n">
        <v>277858.2036834628</v>
      </c>
      <c r="AF61" t="n">
        <v>3.714111126724602e-06</v>
      </c>
      <c r="AG61" t="n">
        <v>8</v>
      </c>
      <c r="AH61" t="n">
        <v>251339.8067004328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5.1549</v>
      </c>
      <c r="E62" t="n">
        <v>19.4</v>
      </c>
      <c r="F62" t="n">
        <v>15.7</v>
      </c>
      <c r="G62" t="n">
        <v>67.27</v>
      </c>
      <c r="H62" t="n">
        <v>0.9</v>
      </c>
      <c r="I62" t="n">
        <v>14</v>
      </c>
      <c r="J62" t="n">
        <v>316.85</v>
      </c>
      <c r="K62" t="n">
        <v>61.2</v>
      </c>
      <c r="L62" t="n">
        <v>16</v>
      </c>
      <c r="M62" t="n">
        <v>12</v>
      </c>
      <c r="N62" t="n">
        <v>94.65000000000001</v>
      </c>
      <c r="O62" t="n">
        <v>39312.13</v>
      </c>
      <c r="P62" t="n">
        <v>271.78</v>
      </c>
      <c r="Q62" t="n">
        <v>467.11</v>
      </c>
      <c r="R62" t="n">
        <v>61.84</v>
      </c>
      <c r="S62" t="n">
        <v>39.61</v>
      </c>
      <c r="T62" t="n">
        <v>6138.5</v>
      </c>
      <c r="U62" t="n">
        <v>0.64</v>
      </c>
      <c r="V62" t="n">
        <v>0.74</v>
      </c>
      <c r="W62" t="n">
        <v>2.63</v>
      </c>
      <c r="X62" t="n">
        <v>0.36</v>
      </c>
      <c r="Y62" t="n">
        <v>1</v>
      </c>
      <c r="Z62" t="n">
        <v>10</v>
      </c>
      <c r="AA62" t="n">
        <v>202.9562125080301</v>
      </c>
      <c r="AB62" t="n">
        <v>277.6936437495273</v>
      </c>
      <c r="AC62" t="n">
        <v>251.1909521356308</v>
      </c>
      <c r="AD62" t="n">
        <v>202956.2125080301</v>
      </c>
      <c r="AE62" t="n">
        <v>277693.6437495273</v>
      </c>
      <c r="AF62" t="n">
        <v>3.713750911113133e-06</v>
      </c>
      <c r="AG62" t="n">
        <v>8</v>
      </c>
      <c r="AH62" t="n">
        <v>251190.9521356308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5.1717</v>
      </c>
      <c r="E63" t="n">
        <v>19.34</v>
      </c>
      <c r="F63" t="n">
        <v>15.69</v>
      </c>
      <c r="G63" t="n">
        <v>72.40000000000001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271.52</v>
      </c>
      <c r="Q63" t="n">
        <v>467.07</v>
      </c>
      <c r="R63" t="n">
        <v>61.53</v>
      </c>
      <c r="S63" t="n">
        <v>39.61</v>
      </c>
      <c r="T63" t="n">
        <v>5993.04</v>
      </c>
      <c r="U63" t="n">
        <v>0.64</v>
      </c>
      <c r="V63" t="n">
        <v>0.74</v>
      </c>
      <c r="W63" t="n">
        <v>2.63</v>
      </c>
      <c r="X63" t="n">
        <v>0.35</v>
      </c>
      <c r="Y63" t="n">
        <v>1</v>
      </c>
      <c r="Z63" t="n">
        <v>10</v>
      </c>
      <c r="AA63" t="n">
        <v>202.3774890011687</v>
      </c>
      <c r="AB63" t="n">
        <v>276.9018087159608</v>
      </c>
      <c r="AC63" t="n">
        <v>250.4746887263201</v>
      </c>
      <c r="AD63" t="n">
        <v>202377.4890011687</v>
      </c>
      <c r="AE63" t="n">
        <v>276901.8087159608</v>
      </c>
      <c r="AF63" t="n">
        <v>3.72585415565846e-06</v>
      </c>
      <c r="AG63" t="n">
        <v>8</v>
      </c>
      <c r="AH63" t="n">
        <v>250474.6887263201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5.1713</v>
      </c>
      <c r="E64" t="n">
        <v>19.34</v>
      </c>
      <c r="F64" t="n">
        <v>15.69</v>
      </c>
      <c r="G64" t="n">
        <v>72.41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271.84</v>
      </c>
      <c r="Q64" t="n">
        <v>467.07</v>
      </c>
      <c r="R64" t="n">
        <v>61.41</v>
      </c>
      <c r="S64" t="n">
        <v>39.61</v>
      </c>
      <c r="T64" t="n">
        <v>5930.71</v>
      </c>
      <c r="U64" t="n">
        <v>0.64</v>
      </c>
      <c r="V64" t="n">
        <v>0.74</v>
      </c>
      <c r="W64" t="n">
        <v>2.63</v>
      </c>
      <c r="X64" t="n">
        <v>0.35</v>
      </c>
      <c r="Y64" t="n">
        <v>1</v>
      </c>
      <c r="Z64" t="n">
        <v>10</v>
      </c>
      <c r="AA64" t="n">
        <v>202.537828059315</v>
      </c>
      <c r="AB64" t="n">
        <v>277.1211916889764</v>
      </c>
      <c r="AC64" t="n">
        <v>250.6731340962971</v>
      </c>
      <c r="AD64" t="n">
        <v>202537.828059315</v>
      </c>
      <c r="AE64" t="n">
        <v>277121.1916889764</v>
      </c>
      <c r="AF64" t="n">
        <v>3.725565983169285e-06</v>
      </c>
      <c r="AG64" t="n">
        <v>8</v>
      </c>
      <c r="AH64" t="n">
        <v>250673.1340962971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5.1763</v>
      </c>
      <c r="E65" t="n">
        <v>19.32</v>
      </c>
      <c r="F65" t="n">
        <v>15.67</v>
      </c>
      <c r="G65" t="n">
        <v>72.31999999999999</v>
      </c>
      <c r="H65" t="n">
        <v>0.9399999999999999</v>
      </c>
      <c r="I65" t="n">
        <v>13</v>
      </c>
      <c r="J65" t="n">
        <v>318.53</v>
      </c>
      <c r="K65" t="n">
        <v>61.2</v>
      </c>
      <c r="L65" t="n">
        <v>16.75</v>
      </c>
      <c r="M65" t="n">
        <v>11</v>
      </c>
      <c r="N65" t="n">
        <v>95.58</v>
      </c>
      <c r="O65" t="n">
        <v>39519.26</v>
      </c>
      <c r="P65" t="n">
        <v>271.85</v>
      </c>
      <c r="Q65" t="n">
        <v>467.07</v>
      </c>
      <c r="R65" t="n">
        <v>60.88</v>
      </c>
      <c r="S65" t="n">
        <v>39.61</v>
      </c>
      <c r="T65" t="n">
        <v>5667.46</v>
      </c>
      <c r="U65" t="n">
        <v>0.65</v>
      </c>
      <c r="V65" t="n">
        <v>0.74</v>
      </c>
      <c r="W65" t="n">
        <v>2.63</v>
      </c>
      <c r="X65" t="n">
        <v>0.34</v>
      </c>
      <c r="Y65" t="n">
        <v>1</v>
      </c>
      <c r="Z65" t="n">
        <v>10</v>
      </c>
      <c r="AA65" t="n">
        <v>202.3950473697105</v>
      </c>
      <c r="AB65" t="n">
        <v>276.9258328504201</v>
      </c>
      <c r="AC65" t="n">
        <v>250.4964200311047</v>
      </c>
      <c r="AD65" t="n">
        <v>202395.0473697105</v>
      </c>
      <c r="AE65" t="n">
        <v>276925.8328504201</v>
      </c>
      <c r="AF65" t="n">
        <v>3.729168139283966e-06</v>
      </c>
      <c r="AG65" t="n">
        <v>8</v>
      </c>
      <c r="AH65" t="n">
        <v>250496.4200311048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5.1716</v>
      </c>
      <c r="E66" t="n">
        <v>19.34</v>
      </c>
      <c r="F66" t="n">
        <v>15.69</v>
      </c>
      <c r="G66" t="n">
        <v>72.40000000000001</v>
      </c>
      <c r="H66" t="n">
        <v>0.95</v>
      </c>
      <c r="I66" t="n">
        <v>13</v>
      </c>
      <c r="J66" t="n">
        <v>319.09</v>
      </c>
      <c r="K66" t="n">
        <v>61.2</v>
      </c>
      <c r="L66" t="n">
        <v>17</v>
      </c>
      <c r="M66" t="n">
        <v>11</v>
      </c>
      <c r="N66" t="n">
        <v>95.89</v>
      </c>
      <c r="O66" t="n">
        <v>39588.58</v>
      </c>
      <c r="P66" t="n">
        <v>272.21</v>
      </c>
      <c r="Q66" t="n">
        <v>467.08</v>
      </c>
      <c r="R66" t="n">
        <v>61.39</v>
      </c>
      <c r="S66" t="n">
        <v>39.61</v>
      </c>
      <c r="T66" t="n">
        <v>5921.28</v>
      </c>
      <c r="U66" t="n">
        <v>0.65</v>
      </c>
      <c r="V66" t="n">
        <v>0.74</v>
      </c>
      <c r="W66" t="n">
        <v>2.63</v>
      </c>
      <c r="X66" t="n">
        <v>0.35</v>
      </c>
      <c r="Y66" t="n">
        <v>1</v>
      </c>
      <c r="Z66" t="n">
        <v>10</v>
      </c>
      <c r="AA66" t="n">
        <v>202.7028555756441</v>
      </c>
      <c r="AB66" t="n">
        <v>277.3469896173179</v>
      </c>
      <c r="AC66" t="n">
        <v>250.8773821872672</v>
      </c>
      <c r="AD66" t="n">
        <v>202702.8555756441</v>
      </c>
      <c r="AE66" t="n">
        <v>277346.9896173179</v>
      </c>
      <c r="AF66" t="n">
        <v>3.725782112536166e-06</v>
      </c>
      <c r="AG66" t="n">
        <v>8</v>
      </c>
      <c r="AH66" t="n">
        <v>250877.3821872672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5.1706</v>
      </c>
      <c r="E67" t="n">
        <v>19.34</v>
      </c>
      <c r="F67" t="n">
        <v>15.69</v>
      </c>
      <c r="G67" t="n">
        <v>72.42</v>
      </c>
      <c r="H67" t="n">
        <v>0.96</v>
      </c>
      <c r="I67" t="n">
        <v>13</v>
      </c>
      <c r="J67" t="n">
        <v>319.65</v>
      </c>
      <c r="K67" t="n">
        <v>61.2</v>
      </c>
      <c r="L67" t="n">
        <v>17.25</v>
      </c>
      <c r="M67" t="n">
        <v>11</v>
      </c>
      <c r="N67" t="n">
        <v>96.2</v>
      </c>
      <c r="O67" t="n">
        <v>39658.05</v>
      </c>
      <c r="P67" t="n">
        <v>271.83</v>
      </c>
      <c r="Q67" t="n">
        <v>467.07</v>
      </c>
      <c r="R67" t="n">
        <v>61.45</v>
      </c>
      <c r="S67" t="n">
        <v>39.61</v>
      </c>
      <c r="T67" t="n">
        <v>5953.05</v>
      </c>
      <c r="U67" t="n">
        <v>0.64</v>
      </c>
      <c r="V67" t="n">
        <v>0.74</v>
      </c>
      <c r="W67" t="n">
        <v>2.64</v>
      </c>
      <c r="X67" t="n">
        <v>0.36</v>
      </c>
      <c r="Y67" t="n">
        <v>1</v>
      </c>
      <c r="Z67" t="n">
        <v>10</v>
      </c>
      <c r="AA67" t="n">
        <v>202.5518525697483</v>
      </c>
      <c r="AB67" t="n">
        <v>277.1403806428691</v>
      </c>
      <c r="AC67" t="n">
        <v>250.6904916833622</v>
      </c>
      <c r="AD67" t="n">
        <v>202551.8525697484</v>
      </c>
      <c r="AE67" t="n">
        <v>277140.3806428691</v>
      </c>
      <c r="AF67" t="n">
        <v>3.72506168131323e-06</v>
      </c>
      <c r="AG67" t="n">
        <v>8</v>
      </c>
      <c r="AH67" t="n">
        <v>250690.4916833622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5.171</v>
      </c>
      <c r="E68" t="n">
        <v>19.34</v>
      </c>
      <c r="F68" t="n">
        <v>15.69</v>
      </c>
      <c r="G68" t="n">
        <v>72.41</v>
      </c>
      <c r="H68" t="n">
        <v>0.97</v>
      </c>
      <c r="I68" t="n">
        <v>13</v>
      </c>
      <c r="J68" t="n">
        <v>320.22</v>
      </c>
      <c r="K68" t="n">
        <v>61.2</v>
      </c>
      <c r="L68" t="n">
        <v>17.5</v>
      </c>
      <c r="M68" t="n">
        <v>11</v>
      </c>
      <c r="N68" t="n">
        <v>96.52</v>
      </c>
      <c r="O68" t="n">
        <v>39727.66</v>
      </c>
      <c r="P68" t="n">
        <v>271.42</v>
      </c>
      <c r="Q68" t="n">
        <v>467.07</v>
      </c>
      <c r="R68" t="n">
        <v>61.56</v>
      </c>
      <c r="S68" t="n">
        <v>39.61</v>
      </c>
      <c r="T68" t="n">
        <v>6005.26</v>
      </c>
      <c r="U68" t="n">
        <v>0.64</v>
      </c>
      <c r="V68" t="n">
        <v>0.74</v>
      </c>
      <c r="W68" t="n">
        <v>2.63</v>
      </c>
      <c r="X68" t="n">
        <v>0.36</v>
      </c>
      <c r="Y68" t="n">
        <v>1</v>
      </c>
      <c r="Z68" t="n">
        <v>10</v>
      </c>
      <c r="AA68" t="n">
        <v>202.3493947357709</v>
      </c>
      <c r="AB68" t="n">
        <v>276.863368902612</v>
      </c>
      <c r="AC68" t="n">
        <v>250.4399175548066</v>
      </c>
      <c r="AD68" t="n">
        <v>202349.3947357709</v>
      </c>
      <c r="AE68" t="n">
        <v>276863.368902612</v>
      </c>
      <c r="AF68" t="n">
        <v>3.725349853802405e-06</v>
      </c>
      <c r="AG68" t="n">
        <v>8</v>
      </c>
      <c r="AH68" t="n">
        <v>250439.9175548066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5.1994</v>
      </c>
      <c r="E69" t="n">
        <v>19.23</v>
      </c>
      <c r="F69" t="n">
        <v>15.64</v>
      </c>
      <c r="G69" t="n">
        <v>78.19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270.29</v>
      </c>
      <c r="Q69" t="n">
        <v>467.15</v>
      </c>
      <c r="R69" t="n">
        <v>59.81</v>
      </c>
      <c r="S69" t="n">
        <v>39.61</v>
      </c>
      <c r="T69" t="n">
        <v>5135.67</v>
      </c>
      <c r="U69" t="n">
        <v>0.66</v>
      </c>
      <c r="V69" t="n">
        <v>0.75</v>
      </c>
      <c r="W69" t="n">
        <v>2.63</v>
      </c>
      <c r="X69" t="n">
        <v>0.3</v>
      </c>
      <c r="Y69" t="n">
        <v>1</v>
      </c>
      <c r="Z69" t="n">
        <v>10</v>
      </c>
      <c r="AA69" t="n">
        <v>201.0353230020526</v>
      </c>
      <c r="AB69" t="n">
        <v>275.0653979837861</v>
      </c>
      <c r="AC69" t="n">
        <v>248.813542457005</v>
      </c>
      <c r="AD69" t="n">
        <v>201035.3230020526</v>
      </c>
      <c r="AE69" t="n">
        <v>275065.3979837861</v>
      </c>
      <c r="AF69" t="n">
        <v>3.745810100533788e-06</v>
      </c>
      <c r="AG69" t="n">
        <v>8</v>
      </c>
      <c r="AH69" t="n">
        <v>248813.542457005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5.1952</v>
      </c>
      <c r="E70" t="n">
        <v>19.25</v>
      </c>
      <c r="F70" t="n">
        <v>15.65</v>
      </c>
      <c r="G70" t="n">
        <v>78.26000000000001</v>
      </c>
      <c r="H70" t="n">
        <v>1</v>
      </c>
      <c r="I70" t="n">
        <v>12</v>
      </c>
      <c r="J70" t="n">
        <v>321.35</v>
      </c>
      <c r="K70" t="n">
        <v>61.2</v>
      </c>
      <c r="L70" t="n">
        <v>18</v>
      </c>
      <c r="M70" t="n">
        <v>10</v>
      </c>
      <c r="N70" t="n">
        <v>97.15000000000001</v>
      </c>
      <c r="O70" t="n">
        <v>39867.32</v>
      </c>
      <c r="P70" t="n">
        <v>270.87</v>
      </c>
      <c r="Q70" t="n">
        <v>467.08</v>
      </c>
      <c r="R70" t="n">
        <v>60.12</v>
      </c>
      <c r="S70" t="n">
        <v>39.61</v>
      </c>
      <c r="T70" t="n">
        <v>5292.82</v>
      </c>
      <c r="U70" t="n">
        <v>0.66</v>
      </c>
      <c r="V70" t="n">
        <v>0.75</v>
      </c>
      <c r="W70" t="n">
        <v>2.63</v>
      </c>
      <c r="X70" t="n">
        <v>0.32</v>
      </c>
      <c r="Y70" t="n">
        <v>1</v>
      </c>
      <c r="Z70" t="n">
        <v>10</v>
      </c>
      <c r="AA70" t="n">
        <v>201.4227928453864</v>
      </c>
      <c r="AB70" t="n">
        <v>275.5955513173982</v>
      </c>
      <c r="AC70" t="n">
        <v>249.2930987005322</v>
      </c>
      <c r="AD70" t="n">
        <v>201422.7928453864</v>
      </c>
      <c r="AE70" t="n">
        <v>275595.5513173983</v>
      </c>
      <c r="AF70" t="n">
        <v>3.742784289397457e-06</v>
      </c>
      <c r="AG70" t="n">
        <v>8</v>
      </c>
      <c r="AH70" t="n">
        <v>249293.0987005322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5.1974</v>
      </c>
      <c r="E71" t="n">
        <v>19.24</v>
      </c>
      <c r="F71" t="n">
        <v>15.64</v>
      </c>
      <c r="G71" t="n">
        <v>78.22</v>
      </c>
      <c r="H71" t="n">
        <v>1.01</v>
      </c>
      <c r="I71" t="n">
        <v>12</v>
      </c>
      <c r="J71" t="n">
        <v>321.92</v>
      </c>
      <c r="K71" t="n">
        <v>61.2</v>
      </c>
      <c r="L71" t="n">
        <v>18.25</v>
      </c>
      <c r="M71" t="n">
        <v>10</v>
      </c>
      <c r="N71" t="n">
        <v>97.47</v>
      </c>
      <c r="O71" t="n">
        <v>39937.36</v>
      </c>
      <c r="P71" t="n">
        <v>270.59</v>
      </c>
      <c r="Q71" t="n">
        <v>467.1</v>
      </c>
      <c r="R71" t="n">
        <v>60.22</v>
      </c>
      <c r="S71" t="n">
        <v>39.61</v>
      </c>
      <c r="T71" t="n">
        <v>5340.15</v>
      </c>
      <c r="U71" t="n">
        <v>0.66</v>
      </c>
      <c r="V71" t="n">
        <v>0.75</v>
      </c>
      <c r="W71" t="n">
        <v>2.62</v>
      </c>
      <c r="X71" t="n">
        <v>0.31</v>
      </c>
      <c r="Y71" t="n">
        <v>1</v>
      </c>
      <c r="Z71" t="n">
        <v>10</v>
      </c>
      <c r="AA71" t="n">
        <v>201.2275113649619</v>
      </c>
      <c r="AB71" t="n">
        <v>275.3283585806707</v>
      </c>
      <c r="AC71" t="n">
        <v>249.0514064635904</v>
      </c>
      <c r="AD71" t="n">
        <v>201227.5113649619</v>
      </c>
      <c r="AE71" t="n">
        <v>275328.3585806707</v>
      </c>
      <c r="AF71" t="n">
        <v>3.744369238087916e-06</v>
      </c>
      <c r="AG71" t="n">
        <v>8</v>
      </c>
      <c r="AH71" t="n">
        <v>249051.4064635905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5.1989</v>
      </c>
      <c r="E72" t="n">
        <v>19.23</v>
      </c>
      <c r="F72" t="n">
        <v>15.64</v>
      </c>
      <c r="G72" t="n">
        <v>78.19</v>
      </c>
      <c r="H72" t="n">
        <v>1.02</v>
      </c>
      <c r="I72" t="n">
        <v>12</v>
      </c>
      <c r="J72" t="n">
        <v>322.49</v>
      </c>
      <c r="K72" t="n">
        <v>61.2</v>
      </c>
      <c r="L72" t="n">
        <v>18.5</v>
      </c>
      <c r="M72" t="n">
        <v>10</v>
      </c>
      <c r="N72" t="n">
        <v>97.79000000000001</v>
      </c>
      <c r="O72" t="n">
        <v>40007.56</v>
      </c>
      <c r="P72" t="n">
        <v>270.6</v>
      </c>
      <c r="Q72" t="n">
        <v>467.07</v>
      </c>
      <c r="R72" t="n">
        <v>59.96</v>
      </c>
      <c r="S72" t="n">
        <v>39.61</v>
      </c>
      <c r="T72" t="n">
        <v>5213.3</v>
      </c>
      <c r="U72" t="n">
        <v>0.66</v>
      </c>
      <c r="V72" t="n">
        <v>0.75</v>
      </c>
      <c r="W72" t="n">
        <v>2.63</v>
      </c>
      <c r="X72" t="n">
        <v>0.31</v>
      </c>
      <c r="Y72" t="n">
        <v>1</v>
      </c>
      <c r="Z72" t="n">
        <v>10</v>
      </c>
      <c r="AA72" t="n">
        <v>201.1926836530676</v>
      </c>
      <c r="AB72" t="n">
        <v>275.2807057687667</v>
      </c>
      <c r="AC72" t="n">
        <v>249.0083015691734</v>
      </c>
      <c r="AD72" t="n">
        <v>201192.6836530676</v>
      </c>
      <c r="AE72" t="n">
        <v>275280.7057687667</v>
      </c>
      <c r="AF72" t="n">
        <v>3.74544988492232e-06</v>
      </c>
      <c r="AG72" t="n">
        <v>8</v>
      </c>
      <c r="AH72" t="n">
        <v>249008.3015691734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5.1962</v>
      </c>
      <c r="E73" t="n">
        <v>19.24</v>
      </c>
      <c r="F73" t="n">
        <v>15.65</v>
      </c>
      <c r="G73" t="n">
        <v>78.23999999999999</v>
      </c>
      <c r="H73" t="n">
        <v>1.03</v>
      </c>
      <c r="I73" t="n">
        <v>12</v>
      </c>
      <c r="J73" t="n">
        <v>323.06</v>
      </c>
      <c r="K73" t="n">
        <v>61.2</v>
      </c>
      <c r="L73" t="n">
        <v>18.75</v>
      </c>
      <c r="M73" t="n">
        <v>10</v>
      </c>
      <c r="N73" t="n">
        <v>98.11</v>
      </c>
      <c r="O73" t="n">
        <v>40077.9</v>
      </c>
      <c r="P73" t="n">
        <v>270.45</v>
      </c>
      <c r="Q73" t="n">
        <v>467.09</v>
      </c>
      <c r="R73" t="n">
        <v>60.36</v>
      </c>
      <c r="S73" t="n">
        <v>39.61</v>
      </c>
      <c r="T73" t="n">
        <v>5409.07</v>
      </c>
      <c r="U73" t="n">
        <v>0.66</v>
      </c>
      <c r="V73" t="n">
        <v>0.75</v>
      </c>
      <c r="W73" t="n">
        <v>2.63</v>
      </c>
      <c r="X73" t="n">
        <v>0.32</v>
      </c>
      <c r="Y73" t="n">
        <v>1</v>
      </c>
      <c r="Z73" t="n">
        <v>10</v>
      </c>
      <c r="AA73" t="n">
        <v>201.2009264051857</v>
      </c>
      <c r="AB73" t="n">
        <v>275.2919838658592</v>
      </c>
      <c r="AC73" t="n">
        <v>249.0185033005084</v>
      </c>
      <c r="AD73" t="n">
        <v>201200.9264051857</v>
      </c>
      <c r="AE73" t="n">
        <v>275291.9838658592</v>
      </c>
      <c r="AF73" t="n">
        <v>3.743504720620393e-06</v>
      </c>
      <c r="AG73" t="n">
        <v>8</v>
      </c>
      <c r="AH73" t="n">
        <v>249018.5033005084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5.1989</v>
      </c>
      <c r="E74" t="n">
        <v>19.23</v>
      </c>
      <c r="F74" t="n">
        <v>15.64</v>
      </c>
      <c r="G74" t="n">
        <v>78.19</v>
      </c>
      <c r="H74" t="n">
        <v>1.05</v>
      </c>
      <c r="I74" t="n">
        <v>12</v>
      </c>
      <c r="J74" t="n">
        <v>323.63</v>
      </c>
      <c r="K74" t="n">
        <v>61.2</v>
      </c>
      <c r="L74" t="n">
        <v>19</v>
      </c>
      <c r="M74" t="n">
        <v>10</v>
      </c>
      <c r="N74" t="n">
        <v>98.43000000000001</v>
      </c>
      <c r="O74" t="n">
        <v>40148.52</v>
      </c>
      <c r="P74" t="n">
        <v>270.01</v>
      </c>
      <c r="Q74" t="n">
        <v>467.07</v>
      </c>
      <c r="R74" t="n">
        <v>59.79</v>
      </c>
      <c r="S74" t="n">
        <v>39.61</v>
      </c>
      <c r="T74" t="n">
        <v>5125.68</v>
      </c>
      <c r="U74" t="n">
        <v>0.66</v>
      </c>
      <c r="V74" t="n">
        <v>0.75</v>
      </c>
      <c r="W74" t="n">
        <v>2.63</v>
      </c>
      <c r="X74" t="n">
        <v>0.31</v>
      </c>
      <c r="Y74" t="n">
        <v>1</v>
      </c>
      <c r="Z74" t="n">
        <v>10</v>
      </c>
      <c r="AA74" t="n">
        <v>200.9182020379819</v>
      </c>
      <c r="AB74" t="n">
        <v>274.9051479137323</v>
      </c>
      <c r="AC74" t="n">
        <v>248.6685864287247</v>
      </c>
      <c r="AD74" t="n">
        <v>200918.2020379819</v>
      </c>
      <c r="AE74" t="n">
        <v>274905.1479137323</v>
      </c>
      <c r="AF74" t="n">
        <v>3.74544988492232e-06</v>
      </c>
      <c r="AG74" t="n">
        <v>8</v>
      </c>
      <c r="AH74" t="n">
        <v>248668.5864287247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5.1959</v>
      </c>
      <c r="E75" t="n">
        <v>19.25</v>
      </c>
      <c r="F75" t="n">
        <v>15.65</v>
      </c>
      <c r="G75" t="n">
        <v>78.25</v>
      </c>
      <c r="H75" t="n">
        <v>1.06</v>
      </c>
      <c r="I75" t="n">
        <v>12</v>
      </c>
      <c r="J75" t="n">
        <v>324.2</v>
      </c>
      <c r="K75" t="n">
        <v>61.2</v>
      </c>
      <c r="L75" t="n">
        <v>19.25</v>
      </c>
      <c r="M75" t="n">
        <v>10</v>
      </c>
      <c r="N75" t="n">
        <v>98.75</v>
      </c>
      <c r="O75" t="n">
        <v>40219.17</v>
      </c>
      <c r="P75" t="n">
        <v>270</v>
      </c>
      <c r="Q75" t="n">
        <v>467.18</v>
      </c>
      <c r="R75" t="n">
        <v>60.32</v>
      </c>
      <c r="S75" t="n">
        <v>39.61</v>
      </c>
      <c r="T75" t="n">
        <v>5389.51</v>
      </c>
      <c r="U75" t="n">
        <v>0.66</v>
      </c>
      <c r="V75" t="n">
        <v>0.75</v>
      </c>
      <c r="W75" t="n">
        <v>2.63</v>
      </c>
      <c r="X75" t="n">
        <v>0.32</v>
      </c>
      <c r="Y75" t="n">
        <v>1</v>
      </c>
      <c r="Z75" t="n">
        <v>10</v>
      </c>
      <c r="AA75" t="n">
        <v>200.9993541589719</v>
      </c>
      <c r="AB75" t="n">
        <v>275.0161838258498</v>
      </c>
      <c r="AC75" t="n">
        <v>248.7690252292296</v>
      </c>
      <c r="AD75" t="n">
        <v>200999.3541589719</v>
      </c>
      <c r="AE75" t="n">
        <v>275016.1838258498</v>
      </c>
      <c r="AF75" t="n">
        <v>3.743288591253512e-06</v>
      </c>
      <c r="AG75" t="n">
        <v>8</v>
      </c>
      <c r="AH75" t="n">
        <v>248769.0252292296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5.2218</v>
      </c>
      <c r="E76" t="n">
        <v>19.15</v>
      </c>
      <c r="F76" t="n">
        <v>15.61</v>
      </c>
      <c r="G76" t="n">
        <v>85.14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9</v>
      </c>
      <c r="N76" t="n">
        <v>99.08</v>
      </c>
      <c r="O76" t="n">
        <v>40289.97</v>
      </c>
      <c r="P76" t="n">
        <v>269.28</v>
      </c>
      <c r="Q76" t="n">
        <v>467.08</v>
      </c>
      <c r="R76" t="n">
        <v>58.94</v>
      </c>
      <c r="S76" t="n">
        <v>39.61</v>
      </c>
      <c r="T76" t="n">
        <v>4703.97</v>
      </c>
      <c r="U76" t="n">
        <v>0.67</v>
      </c>
      <c r="V76" t="n">
        <v>0.75</v>
      </c>
      <c r="W76" t="n">
        <v>2.62</v>
      </c>
      <c r="X76" t="n">
        <v>0.27</v>
      </c>
      <c r="Y76" t="n">
        <v>1</v>
      </c>
      <c r="Z76" t="n">
        <v>10</v>
      </c>
      <c r="AA76" t="n">
        <v>199.9605145369464</v>
      </c>
      <c r="AB76" t="n">
        <v>273.5947976246257</v>
      </c>
      <c r="AC76" t="n">
        <v>247.4832941321218</v>
      </c>
      <c r="AD76" t="n">
        <v>199960.5145369464</v>
      </c>
      <c r="AE76" t="n">
        <v>273594.7976246257</v>
      </c>
      <c r="AF76" t="n">
        <v>3.761947759927556e-06</v>
      </c>
      <c r="AG76" t="n">
        <v>8</v>
      </c>
      <c r="AH76" t="n">
        <v>247483.2941321218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5.2234</v>
      </c>
      <c r="E77" t="n">
        <v>19.14</v>
      </c>
      <c r="F77" t="n">
        <v>15.6</v>
      </c>
      <c r="G77" t="n">
        <v>85.09999999999999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9</v>
      </c>
      <c r="N77" t="n">
        <v>99.40000000000001</v>
      </c>
      <c r="O77" t="n">
        <v>40360.92</v>
      </c>
      <c r="P77" t="n">
        <v>269.25</v>
      </c>
      <c r="Q77" t="n">
        <v>467.08</v>
      </c>
      <c r="R77" t="n">
        <v>58.82</v>
      </c>
      <c r="S77" t="n">
        <v>39.61</v>
      </c>
      <c r="T77" t="n">
        <v>4645.69</v>
      </c>
      <c r="U77" t="n">
        <v>0.67</v>
      </c>
      <c r="V77" t="n">
        <v>0.75</v>
      </c>
      <c r="W77" t="n">
        <v>2.62</v>
      </c>
      <c r="X77" t="n">
        <v>0.27</v>
      </c>
      <c r="Y77" t="n">
        <v>1</v>
      </c>
      <c r="Z77" t="n">
        <v>10</v>
      </c>
      <c r="AA77" t="n">
        <v>199.8981535882108</v>
      </c>
      <c r="AB77" t="n">
        <v>273.5094726233947</v>
      </c>
      <c r="AC77" t="n">
        <v>247.4061124292538</v>
      </c>
      <c r="AD77" t="n">
        <v>199898.1535882108</v>
      </c>
      <c r="AE77" t="n">
        <v>273509.4726233947</v>
      </c>
      <c r="AF77" t="n">
        <v>3.763100449884254e-06</v>
      </c>
      <c r="AG77" t="n">
        <v>8</v>
      </c>
      <c r="AH77" t="n">
        <v>247406.1124292538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5.218</v>
      </c>
      <c r="E78" t="n">
        <v>19.16</v>
      </c>
      <c r="F78" t="n">
        <v>15.62</v>
      </c>
      <c r="G78" t="n">
        <v>85.20999999999999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9</v>
      </c>
      <c r="N78" t="n">
        <v>99.73</v>
      </c>
      <c r="O78" t="n">
        <v>40432.03</v>
      </c>
      <c r="P78" t="n">
        <v>269.68</v>
      </c>
      <c r="Q78" t="n">
        <v>467.07</v>
      </c>
      <c r="R78" t="n">
        <v>59.27</v>
      </c>
      <c r="S78" t="n">
        <v>39.61</v>
      </c>
      <c r="T78" t="n">
        <v>4870.47</v>
      </c>
      <c r="U78" t="n">
        <v>0.67</v>
      </c>
      <c r="V78" t="n">
        <v>0.75</v>
      </c>
      <c r="W78" t="n">
        <v>2.63</v>
      </c>
      <c r="X78" t="n">
        <v>0.29</v>
      </c>
      <c r="Y78" t="n">
        <v>1</v>
      </c>
      <c r="Z78" t="n">
        <v>10</v>
      </c>
      <c r="AA78" t="n">
        <v>200.2516002610181</v>
      </c>
      <c r="AB78" t="n">
        <v>273.9930739540961</v>
      </c>
      <c r="AC78" t="n">
        <v>247.843559527692</v>
      </c>
      <c r="AD78" t="n">
        <v>200251.6002610181</v>
      </c>
      <c r="AE78" t="n">
        <v>273993.0739540961</v>
      </c>
      <c r="AF78" t="n">
        <v>3.759210121280399e-06</v>
      </c>
      <c r="AG78" t="n">
        <v>8</v>
      </c>
      <c r="AH78" t="n">
        <v>247843.559527692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5.2204</v>
      </c>
      <c r="E79" t="n">
        <v>19.16</v>
      </c>
      <c r="F79" t="n">
        <v>15.61</v>
      </c>
      <c r="G79" t="n">
        <v>85.17</v>
      </c>
      <c r="H79" t="n">
        <v>1.11</v>
      </c>
      <c r="I79" t="n">
        <v>11</v>
      </c>
      <c r="J79" t="n">
        <v>326.51</v>
      </c>
      <c r="K79" t="n">
        <v>61.2</v>
      </c>
      <c r="L79" t="n">
        <v>20.25</v>
      </c>
      <c r="M79" t="n">
        <v>9</v>
      </c>
      <c r="N79" t="n">
        <v>100.06</v>
      </c>
      <c r="O79" t="n">
        <v>40503.29</v>
      </c>
      <c r="P79" t="n">
        <v>269.34</v>
      </c>
      <c r="Q79" t="n">
        <v>467.07</v>
      </c>
      <c r="R79" t="n">
        <v>59.17</v>
      </c>
      <c r="S79" t="n">
        <v>39.61</v>
      </c>
      <c r="T79" t="n">
        <v>4822.49</v>
      </c>
      <c r="U79" t="n">
        <v>0.67</v>
      </c>
      <c r="V79" t="n">
        <v>0.75</v>
      </c>
      <c r="W79" t="n">
        <v>2.62</v>
      </c>
      <c r="X79" t="n">
        <v>0.28</v>
      </c>
      <c r="Y79" t="n">
        <v>1</v>
      </c>
      <c r="Z79" t="n">
        <v>10</v>
      </c>
      <c r="AA79" t="n">
        <v>200.0246693696261</v>
      </c>
      <c r="AB79" t="n">
        <v>273.6825770970095</v>
      </c>
      <c r="AC79" t="n">
        <v>247.5626960548605</v>
      </c>
      <c r="AD79" t="n">
        <v>200024.6693696262</v>
      </c>
      <c r="AE79" t="n">
        <v>273682.5770970095</v>
      </c>
      <c r="AF79" t="n">
        <v>3.760939156215446e-06</v>
      </c>
      <c r="AG79" t="n">
        <v>8</v>
      </c>
      <c r="AH79" t="n">
        <v>247562.6960548605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5.2167</v>
      </c>
      <c r="E80" t="n">
        <v>19.17</v>
      </c>
      <c r="F80" t="n">
        <v>15.63</v>
      </c>
      <c r="G80" t="n">
        <v>85.23999999999999</v>
      </c>
      <c r="H80" t="n">
        <v>1.12</v>
      </c>
      <c r="I80" t="n">
        <v>11</v>
      </c>
      <c r="J80" t="n">
        <v>327.08</v>
      </c>
      <c r="K80" t="n">
        <v>61.2</v>
      </c>
      <c r="L80" t="n">
        <v>20.5</v>
      </c>
      <c r="M80" t="n">
        <v>9</v>
      </c>
      <c r="N80" t="n">
        <v>100.39</v>
      </c>
      <c r="O80" t="n">
        <v>40574.7</v>
      </c>
      <c r="P80" t="n">
        <v>269.79</v>
      </c>
      <c r="Q80" t="n">
        <v>467.09</v>
      </c>
      <c r="R80" t="n">
        <v>59.45</v>
      </c>
      <c r="S80" t="n">
        <v>39.61</v>
      </c>
      <c r="T80" t="n">
        <v>4963.33</v>
      </c>
      <c r="U80" t="n">
        <v>0.67</v>
      </c>
      <c r="V80" t="n">
        <v>0.75</v>
      </c>
      <c r="W80" t="n">
        <v>2.63</v>
      </c>
      <c r="X80" t="n">
        <v>0.29</v>
      </c>
      <c r="Y80" t="n">
        <v>1</v>
      </c>
      <c r="Z80" t="n">
        <v>10</v>
      </c>
      <c r="AA80" t="n">
        <v>200.3434085105814</v>
      </c>
      <c r="AB80" t="n">
        <v>274.1186900514427</v>
      </c>
      <c r="AC80" t="n">
        <v>247.9571870010112</v>
      </c>
      <c r="AD80" t="n">
        <v>200343.4085105814</v>
      </c>
      <c r="AE80" t="n">
        <v>274118.6900514427</v>
      </c>
      <c r="AF80" t="n">
        <v>3.758273560690582e-06</v>
      </c>
      <c r="AG80" t="n">
        <v>8</v>
      </c>
      <c r="AH80" t="n">
        <v>247957.1870010112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5.2197</v>
      </c>
      <c r="E81" t="n">
        <v>19.16</v>
      </c>
      <c r="F81" t="n">
        <v>15.62</v>
      </c>
      <c r="G81" t="n">
        <v>85.18000000000001</v>
      </c>
      <c r="H81" t="n">
        <v>1.13</v>
      </c>
      <c r="I81" t="n">
        <v>11</v>
      </c>
      <c r="J81" t="n">
        <v>327.66</v>
      </c>
      <c r="K81" t="n">
        <v>61.2</v>
      </c>
      <c r="L81" t="n">
        <v>20.75</v>
      </c>
      <c r="M81" t="n">
        <v>9</v>
      </c>
      <c r="N81" t="n">
        <v>100.72</v>
      </c>
      <c r="O81" t="n">
        <v>40646.27</v>
      </c>
      <c r="P81" t="n">
        <v>269.57</v>
      </c>
      <c r="Q81" t="n">
        <v>467.07</v>
      </c>
      <c r="R81" t="n">
        <v>59.01</v>
      </c>
      <c r="S81" t="n">
        <v>39.61</v>
      </c>
      <c r="T81" t="n">
        <v>4740.4</v>
      </c>
      <c r="U81" t="n">
        <v>0.67</v>
      </c>
      <c r="V81" t="n">
        <v>0.75</v>
      </c>
      <c r="W81" t="n">
        <v>2.63</v>
      </c>
      <c r="X81" t="n">
        <v>0.28</v>
      </c>
      <c r="Y81" t="n">
        <v>1</v>
      </c>
      <c r="Z81" t="n">
        <v>10</v>
      </c>
      <c r="AA81" t="n">
        <v>200.1563818571672</v>
      </c>
      <c r="AB81" t="n">
        <v>273.862791933208</v>
      </c>
      <c r="AC81" t="n">
        <v>247.7257114400254</v>
      </c>
      <c r="AD81" t="n">
        <v>200156.3818571673</v>
      </c>
      <c r="AE81" t="n">
        <v>273862.791933208</v>
      </c>
      <c r="AF81" t="n">
        <v>3.76043485435939e-06</v>
      </c>
      <c r="AG81" t="n">
        <v>8</v>
      </c>
      <c r="AH81" t="n">
        <v>247725.7114400254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5.2213</v>
      </c>
      <c r="E82" t="n">
        <v>19.15</v>
      </c>
      <c r="F82" t="n">
        <v>15.61</v>
      </c>
      <c r="G82" t="n">
        <v>85.15000000000001</v>
      </c>
      <c r="H82" t="n">
        <v>1.14</v>
      </c>
      <c r="I82" t="n">
        <v>11</v>
      </c>
      <c r="J82" t="n">
        <v>328.25</v>
      </c>
      <c r="K82" t="n">
        <v>61.2</v>
      </c>
      <c r="L82" t="n">
        <v>21</v>
      </c>
      <c r="M82" t="n">
        <v>9</v>
      </c>
      <c r="N82" t="n">
        <v>101.05</v>
      </c>
      <c r="O82" t="n">
        <v>40718</v>
      </c>
      <c r="P82" t="n">
        <v>268.97</v>
      </c>
      <c r="Q82" t="n">
        <v>467.07</v>
      </c>
      <c r="R82" t="n">
        <v>58.84</v>
      </c>
      <c r="S82" t="n">
        <v>39.61</v>
      </c>
      <c r="T82" t="n">
        <v>4657.36</v>
      </c>
      <c r="U82" t="n">
        <v>0.67</v>
      </c>
      <c r="V82" t="n">
        <v>0.75</v>
      </c>
      <c r="W82" t="n">
        <v>2.63</v>
      </c>
      <c r="X82" t="n">
        <v>0.28</v>
      </c>
      <c r="Y82" t="n">
        <v>1</v>
      </c>
      <c r="Z82" t="n">
        <v>10</v>
      </c>
      <c r="AA82" t="n">
        <v>199.8298962939994</v>
      </c>
      <c r="AB82" t="n">
        <v>273.4160799821555</v>
      </c>
      <c r="AC82" t="n">
        <v>247.3216330506171</v>
      </c>
      <c r="AD82" t="n">
        <v>199829.8962939995</v>
      </c>
      <c r="AE82" t="n">
        <v>273416.0799821555</v>
      </c>
      <c r="AF82" t="n">
        <v>3.761587544316089e-06</v>
      </c>
      <c r="AG82" t="n">
        <v>8</v>
      </c>
      <c r="AH82" t="n">
        <v>247321.6330506171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5.2182</v>
      </c>
      <c r="E83" t="n">
        <v>19.16</v>
      </c>
      <c r="F83" t="n">
        <v>15.62</v>
      </c>
      <c r="G83" t="n">
        <v>85.20999999999999</v>
      </c>
      <c r="H83" t="n">
        <v>1.15</v>
      </c>
      <c r="I83" t="n">
        <v>11</v>
      </c>
      <c r="J83" t="n">
        <v>328.83</v>
      </c>
      <c r="K83" t="n">
        <v>61.2</v>
      </c>
      <c r="L83" t="n">
        <v>21.25</v>
      </c>
      <c r="M83" t="n">
        <v>9</v>
      </c>
      <c r="N83" t="n">
        <v>101.38</v>
      </c>
      <c r="O83" t="n">
        <v>40789.89</v>
      </c>
      <c r="P83" t="n">
        <v>268.53</v>
      </c>
      <c r="Q83" t="n">
        <v>467.07</v>
      </c>
      <c r="R83" t="n">
        <v>59.36</v>
      </c>
      <c r="S83" t="n">
        <v>39.61</v>
      </c>
      <c r="T83" t="n">
        <v>4916.64</v>
      </c>
      <c r="U83" t="n">
        <v>0.67</v>
      </c>
      <c r="V83" t="n">
        <v>0.75</v>
      </c>
      <c r="W83" t="n">
        <v>2.63</v>
      </c>
      <c r="X83" t="n">
        <v>0.29</v>
      </c>
      <c r="Y83" t="n">
        <v>1</v>
      </c>
      <c r="Z83" t="n">
        <v>10</v>
      </c>
      <c r="AA83" t="n">
        <v>199.7133653759217</v>
      </c>
      <c r="AB83" t="n">
        <v>273.2566372390604</v>
      </c>
      <c r="AC83" t="n">
        <v>247.1774072991436</v>
      </c>
      <c r="AD83" t="n">
        <v>199713.3653759217</v>
      </c>
      <c r="AE83" t="n">
        <v>273256.6372390604</v>
      </c>
      <c r="AF83" t="n">
        <v>3.759354207524987e-06</v>
      </c>
      <c r="AG83" t="n">
        <v>8</v>
      </c>
      <c r="AH83" t="n">
        <v>247177.4072991436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5.2415</v>
      </c>
      <c r="E84" t="n">
        <v>19.08</v>
      </c>
      <c r="F84" t="n">
        <v>15.59</v>
      </c>
      <c r="G84" t="n">
        <v>93.54000000000001</v>
      </c>
      <c r="H84" t="n">
        <v>1.16</v>
      </c>
      <c r="I84" t="n">
        <v>10</v>
      </c>
      <c r="J84" t="n">
        <v>329.41</v>
      </c>
      <c r="K84" t="n">
        <v>61.2</v>
      </c>
      <c r="L84" t="n">
        <v>21.5</v>
      </c>
      <c r="M84" t="n">
        <v>8</v>
      </c>
      <c r="N84" t="n">
        <v>101.71</v>
      </c>
      <c r="O84" t="n">
        <v>40861.93</v>
      </c>
      <c r="P84" t="n">
        <v>268.22</v>
      </c>
      <c r="Q84" t="n">
        <v>467.08</v>
      </c>
      <c r="R84" t="n">
        <v>58.38</v>
      </c>
      <c r="S84" t="n">
        <v>39.61</v>
      </c>
      <c r="T84" t="n">
        <v>4431.8</v>
      </c>
      <c r="U84" t="n">
        <v>0.68</v>
      </c>
      <c r="V84" t="n">
        <v>0.75</v>
      </c>
      <c r="W84" t="n">
        <v>2.62</v>
      </c>
      <c r="X84" t="n">
        <v>0.26</v>
      </c>
      <c r="Y84" t="n">
        <v>1</v>
      </c>
      <c r="Z84" t="n">
        <v>10</v>
      </c>
      <c r="AA84" t="n">
        <v>198.948019988376</v>
      </c>
      <c r="AB84" t="n">
        <v>272.2094579151653</v>
      </c>
      <c r="AC84" t="n">
        <v>246.2301693001954</v>
      </c>
      <c r="AD84" t="n">
        <v>198948.019988376</v>
      </c>
      <c r="AE84" t="n">
        <v>272209.4579151653</v>
      </c>
      <c r="AF84" t="n">
        <v>3.776140255019397e-06</v>
      </c>
      <c r="AG84" t="n">
        <v>8</v>
      </c>
      <c r="AH84" t="n">
        <v>246230.1693001954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5.2424</v>
      </c>
      <c r="E85" t="n">
        <v>19.08</v>
      </c>
      <c r="F85" t="n">
        <v>15.59</v>
      </c>
      <c r="G85" t="n">
        <v>93.52</v>
      </c>
      <c r="H85" t="n">
        <v>1.17</v>
      </c>
      <c r="I85" t="n">
        <v>10</v>
      </c>
      <c r="J85" t="n">
        <v>330</v>
      </c>
      <c r="K85" t="n">
        <v>61.2</v>
      </c>
      <c r="L85" t="n">
        <v>21.75</v>
      </c>
      <c r="M85" t="n">
        <v>8</v>
      </c>
      <c r="N85" t="n">
        <v>102.05</v>
      </c>
      <c r="O85" t="n">
        <v>40934.14</v>
      </c>
      <c r="P85" t="n">
        <v>268.3</v>
      </c>
      <c r="Q85" t="n">
        <v>467.09</v>
      </c>
      <c r="R85" t="n">
        <v>58.29</v>
      </c>
      <c r="S85" t="n">
        <v>39.61</v>
      </c>
      <c r="T85" t="n">
        <v>4384.69</v>
      </c>
      <c r="U85" t="n">
        <v>0.68</v>
      </c>
      <c r="V85" t="n">
        <v>0.75</v>
      </c>
      <c r="W85" t="n">
        <v>2.62</v>
      </c>
      <c r="X85" t="n">
        <v>0.25</v>
      </c>
      <c r="Y85" t="n">
        <v>1</v>
      </c>
      <c r="Z85" t="n">
        <v>10</v>
      </c>
      <c r="AA85" t="n">
        <v>198.9618289381061</v>
      </c>
      <c r="AB85" t="n">
        <v>272.228351929394</v>
      </c>
      <c r="AC85" t="n">
        <v>246.2472600962239</v>
      </c>
      <c r="AD85" t="n">
        <v>198961.8289381061</v>
      </c>
      <c r="AE85" t="n">
        <v>272228.3519293939</v>
      </c>
      <c r="AF85" t="n">
        <v>3.776788643120039e-06</v>
      </c>
      <c r="AG85" t="n">
        <v>8</v>
      </c>
      <c r="AH85" t="n">
        <v>246247.2600962239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5.2408</v>
      </c>
      <c r="E86" t="n">
        <v>19.08</v>
      </c>
      <c r="F86" t="n">
        <v>15.59</v>
      </c>
      <c r="G86" t="n">
        <v>93.56</v>
      </c>
      <c r="H86" t="n">
        <v>1.19</v>
      </c>
      <c r="I86" t="n">
        <v>10</v>
      </c>
      <c r="J86" t="n">
        <v>330.59</v>
      </c>
      <c r="K86" t="n">
        <v>61.2</v>
      </c>
      <c r="L86" t="n">
        <v>22</v>
      </c>
      <c r="M86" t="n">
        <v>8</v>
      </c>
      <c r="N86" t="n">
        <v>102.39</v>
      </c>
      <c r="O86" t="n">
        <v>41006.51</v>
      </c>
      <c r="P86" t="n">
        <v>268.79</v>
      </c>
      <c r="Q86" t="n">
        <v>467.11</v>
      </c>
      <c r="R86" t="n">
        <v>58.31</v>
      </c>
      <c r="S86" t="n">
        <v>39.61</v>
      </c>
      <c r="T86" t="n">
        <v>4393.49</v>
      </c>
      <c r="U86" t="n">
        <v>0.68</v>
      </c>
      <c r="V86" t="n">
        <v>0.75</v>
      </c>
      <c r="W86" t="n">
        <v>2.63</v>
      </c>
      <c r="X86" t="n">
        <v>0.26</v>
      </c>
      <c r="Y86" t="n">
        <v>1</v>
      </c>
      <c r="Z86" t="n">
        <v>10</v>
      </c>
      <c r="AA86" t="n">
        <v>199.2290492690481</v>
      </c>
      <c r="AB86" t="n">
        <v>272.5939745751176</v>
      </c>
      <c r="AC86" t="n">
        <v>246.5779882297945</v>
      </c>
      <c r="AD86" t="n">
        <v>199229.0492690481</v>
      </c>
      <c r="AE86" t="n">
        <v>272593.9745751176</v>
      </c>
      <c r="AF86" t="n">
        <v>3.775635953163342e-06</v>
      </c>
      <c r="AG86" t="n">
        <v>8</v>
      </c>
      <c r="AH86" t="n">
        <v>246577.9882297945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5.2397</v>
      </c>
      <c r="E87" t="n">
        <v>19.08</v>
      </c>
      <c r="F87" t="n">
        <v>15.6</v>
      </c>
      <c r="G87" t="n">
        <v>93.58</v>
      </c>
      <c r="H87" t="n">
        <v>1.2</v>
      </c>
      <c r="I87" t="n">
        <v>10</v>
      </c>
      <c r="J87" t="n">
        <v>331.17</v>
      </c>
      <c r="K87" t="n">
        <v>61.2</v>
      </c>
      <c r="L87" t="n">
        <v>22.25</v>
      </c>
      <c r="M87" t="n">
        <v>8</v>
      </c>
      <c r="N87" t="n">
        <v>102.72</v>
      </c>
      <c r="O87" t="n">
        <v>41079.04</v>
      </c>
      <c r="P87" t="n">
        <v>268.74</v>
      </c>
      <c r="Q87" t="n">
        <v>467.07</v>
      </c>
      <c r="R87" t="n">
        <v>58.62</v>
      </c>
      <c r="S87" t="n">
        <v>39.61</v>
      </c>
      <c r="T87" t="n">
        <v>4548.91</v>
      </c>
      <c r="U87" t="n">
        <v>0.68</v>
      </c>
      <c r="V87" t="n">
        <v>0.75</v>
      </c>
      <c r="W87" t="n">
        <v>2.62</v>
      </c>
      <c r="X87" t="n">
        <v>0.26</v>
      </c>
      <c r="Y87" t="n">
        <v>1</v>
      </c>
      <c r="Z87" t="n">
        <v>10</v>
      </c>
      <c r="AA87" t="n">
        <v>199.2411980144836</v>
      </c>
      <c r="AB87" t="n">
        <v>272.6105970245872</v>
      </c>
      <c r="AC87" t="n">
        <v>246.5930242560164</v>
      </c>
      <c r="AD87" t="n">
        <v>199241.1980144836</v>
      </c>
      <c r="AE87" t="n">
        <v>272610.5970245872</v>
      </c>
      <c r="AF87" t="n">
        <v>3.774843478818112e-06</v>
      </c>
      <c r="AG87" t="n">
        <v>8</v>
      </c>
      <c r="AH87" t="n">
        <v>246593.0242560164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5.2403</v>
      </c>
      <c r="E88" t="n">
        <v>19.08</v>
      </c>
      <c r="F88" t="n">
        <v>15.59</v>
      </c>
      <c r="G88" t="n">
        <v>93.56999999999999</v>
      </c>
      <c r="H88" t="n">
        <v>1.21</v>
      </c>
      <c r="I88" t="n">
        <v>10</v>
      </c>
      <c r="J88" t="n">
        <v>331.76</v>
      </c>
      <c r="K88" t="n">
        <v>61.2</v>
      </c>
      <c r="L88" t="n">
        <v>22.5</v>
      </c>
      <c r="M88" t="n">
        <v>8</v>
      </c>
      <c r="N88" t="n">
        <v>103.06</v>
      </c>
      <c r="O88" t="n">
        <v>41151.74</v>
      </c>
      <c r="P88" t="n">
        <v>268.81</v>
      </c>
      <c r="Q88" t="n">
        <v>467.07</v>
      </c>
      <c r="R88" t="n">
        <v>58.59</v>
      </c>
      <c r="S88" t="n">
        <v>39.61</v>
      </c>
      <c r="T88" t="n">
        <v>4534.44</v>
      </c>
      <c r="U88" t="n">
        <v>0.68</v>
      </c>
      <c r="V88" t="n">
        <v>0.75</v>
      </c>
      <c r="W88" t="n">
        <v>2.62</v>
      </c>
      <c r="X88" t="n">
        <v>0.26</v>
      </c>
      <c r="Y88" t="n">
        <v>1</v>
      </c>
      <c r="Z88" t="n">
        <v>10</v>
      </c>
      <c r="AA88" t="n">
        <v>199.2511455533488</v>
      </c>
      <c r="AB88" t="n">
        <v>272.624207686117</v>
      </c>
      <c r="AC88" t="n">
        <v>246.6053359351125</v>
      </c>
      <c r="AD88" t="n">
        <v>199251.1455533488</v>
      </c>
      <c r="AE88" t="n">
        <v>272624.207686117</v>
      </c>
      <c r="AF88" t="n">
        <v>3.775275737551874e-06</v>
      </c>
      <c r="AG88" t="n">
        <v>8</v>
      </c>
      <c r="AH88" t="n">
        <v>246605.3359351126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5.2411</v>
      </c>
      <c r="E89" t="n">
        <v>19.08</v>
      </c>
      <c r="F89" t="n">
        <v>15.59</v>
      </c>
      <c r="G89" t="n">
        <v>93.55</v>
      </c>
      <c r="H89" t="n">
        <v>1.22</v>
      </c>
      <c r="I89" t="n">
        <v>10</v>
      </c>
      <c r="J89" t="n">
        <v>332.35</v>
      </c>
      <c r="K89" t="n">
        <v>61.2</v>
      </c>
      <c r="L89" t="n">
        <v>22.75</v>
      </c>
      <c r="M89" t="n">
        <v>8</v>
      </c>
      <c r="N89" t="n">
        <v>103.41</v>
      </c>
      <c r="O89" t="n">
        <v>41224.6</v>
      </c>
      <c r="P89" t="n">
        <v>268.39</v>
      </c>
      <c r="Q89" t="n">
        <v>467.07</v>
      </c>
      <c r="R89" t="n">
        <v>58.36</v>
      </c>
      <c r="S89" t="n">
        <v>39.61</v>
      </c>
      <c r="T89" t="n">
        <v>4420.25</v>
      </c>
      <c r="U89" t="n">
        <v>0.68</v>
      </c>
      <c r="V89" t="n">
        <v>0.75</v>
      </c>
      <c r="W89" t="n">
        <v>2.62</v>
      </c>
      <c r="X89" t="n">
        <v>0.26</v>
      </c>
      <c r="Y89" t="n">
        <v>1</v>
      </c>
      <c r="Z89" t="n">
        <v>10</v>
      </c>
      <c r="AA89" t="n">
        <v>199.0367403611965</v>
      </c>
      <c r="AB89" t="n">
        <v>272.3308490433249</v>
      </c>
      <c r="AC89" t="n">
        <v>246.339975029457</v>
      </c>
      <c r="AD89" t="n">
        <v>199036.7403611965</v>
      </c>
      <c r="AE89" t="n">
        <v>272330.8490433249</v>
      </c>
      <c r="AF89" t="n">
        <v>3.775852082530223e-06</v>
      </c>
      <c r="AG89" t="n">
        <v>8</v>
      </c>
      <c r="AH89" t="n">
        <v>246339.975029457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5.2422</v>
      </c>
      <c r="E90" t="n">
        <v>19.08</v>
      </c>
      <c r="F90" t="n">
        <v>15.59</v>
      </c>
      <c r="G90" t="n">
        <v>93.53</v>
      </c>
      <c r="H90" t="n">
        <v>1.23</v>
      </c>
      <c r="I90" t="n">
        <v>10</v>
      </c>
      <c r="J90" t="n">
        <v>332.95</v>
      </c>
      <c r="K90" t="n">
        <v>61.2</v>
      </c>
      <c r="L90" t="n">
        <v>23</v>
      </c>
      <c r="M90" t="n">
        <v>8</v>
      </c>
      <c r="N90" t="n">
        <v>103.75</v>
      </c>
      <c r="O90" t="n">
        <v>41297.62</v>
      </c>
      <c r="P90" t="n">
        <v>268.03</v>
      </c>
      <c r="Q90" t="n">
        <v>467.07</v>
      </c>
      <c r="R90" t="n">
        <v>58.3</v>
      </c>
      <c r="S90" t="n">
        <v>39.61</v>
      </c>
      <c r="T90" t="n">
        <v>4390.53</v>
      </c>
      <c r="U90" t="n">
        <v>0.68</v>
      </c>
      <c r="V90" t="n">
        <v>0.75</v>
      </c>
      <c r="W90" t="n">
        <v>2.62</v>
      </c>
      <c r="X90" t="n">
        <v>0.25</v>
      </c>
      <c r="Y90" t="n">
        <v>1</v>
      </c>
      <c r="Z90" t="n">
        <v>10</v>
      </c>
      <c r="AA90" t="n">
        <v>198.8423903064879</v>
      </c>
      <c r="AB90" t="n">
        <v>272.0649307243535</v>
      </c>
      <c r="AC90" t="n">
        <v>246.0994355816293</v>
      </c>
      <c r="AD90" t="n">
        <v>198842.3903064879</v>
      </c>
      <c r="AE90" t="n">
        <v>272064.9307243535</v>
      </c>
      <c r="AF90" t="n">
        <v>3.776644556875452e-06</v>
      </c>
      <c r="AG90" t="n">
        <v>8</v>
      </c>
      <c r="AH90" t="n">
        <v>246099.4355816293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5.2426</v>
      </c>
      <c r="E91" t="n">
        <v>19.07</v>
      </c>
      <c r="F91" t="n">
        <v>15.59</v>
      </c>
      <c r="G91" t="n">
        <v>93.52</v>
      </c>
      <c r="H91" t="n">
        <v>1.24</v>
      </c>
      <c r="I91" t="n">
        <v>10</v>
      </c>
      <c r="J91" t="n">
        <v>333.54</v>
      </c>
      <c r="K91" t="n">
        <v>61.2</v>
      </c>
      <c r="L91" t="n">
        <v>23.25</v>
      </c>
      <c r="M91" t="n">
        <v>8</v>
      </c>
      <c r="N91" t="n">
        <v>104.09</v>
      </c>
      <c r="O91" t="n">
        <v>41370.82</v>
      </c>
      <c r="P91" t="n">
        <v>267.7</v>
      </c>
      <c r="Q91" t="n">
        <v>467.07</v>
      </c>
      <c r="R91" t="n">
        <v>58.21</v>
      </c>
      <c r="S91" t="n">
        <v>39.61</v>
      </c>
      <c r="T91" t="n">
        <v>4345.65</v>
      </c>
      <c r="U91" t="n">
        <v>0.68</v>
      </c>
      <c r="V91" t="n">
        <v>0.75</v>
      </c>
      <c r="W91" t="n">
        <v>2.62</v>
      </c>
      <c r="X91" t="n">
        <v>0.25</v>
      </c>
      <c r="Y91" t="n">
        <v>1</v>
      </c>
      <c r="Z91" t="n">
        <v>10</v>
      </c>
      <c r="AA91" t="n">
        <v>198.6798881483157</v>
      </c>
      <c r="AB91" t="n">
        <v>271.8425881024531</v>
      </c>
      <c r="AC91" t="n">
        <v>245.8983130275033</v>
      </c>
      <c r="AD91" t="n">
        <v>198679.8881483157</v>
      </c>
      <c r="AE91" t="n">
        <v>271842.5881024531</v>
      </c>
      <c r="AF91" t="n">
        <v>3.776932729364627e-06</v>
      </c>
      <c r="AG91" t="n">
        <v>8</v>
      </c>
      <c r="AH91" t="n">
        <v>245898.3130275033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5.2425</v>
      </c>
      <c r="E92" t="n">
        <v>19.07</v>
      </c>
      <c r="F92" t="n">
        <v>15.59</v>
      </c>
      <c r="G92" t="n">
        <v>93.52</v>
      </c>
      <c r="H92" t="n">
        <v>1.25</v>
      </c>
      <c r="I92" t="n">
        <v>10</v>
      </c>
      <c r="J92" t="n">
        <v>334.14</v>
      </c>
      <c r="K92" t="n">
        <v>61.2</v>
      </c>
      <c r="L92" t="n">
        <v>23.5</v>
      </c>
      <c r="M92" t="n">
        <v>8</v>
      </c>
      <c r="N92" t="n">
        <v>104.44</v>
      </c>
      <c r="O92" t="n">
        <v>41444.3</v>
      </c>
      <c r="P92" t="n">
        <v>267.05</v>
      </c>
      <c r="Q92" t="n">
        <v>467.1</v>
      </c>
      <c r="R92" t="n">
        <v>58.16</v>
      </c>
      <c r="S92" t="n">
        <v>39.61</v>
      </c>
      <c r="T92" t="n">
        <v>4318.97</v>
      </c>
      <c r="U92" t="n">
        <v>0.68</v>
      </c>
      <c r="V92" t="n">
        <v>0.75</v>
      </c>
      <c r="W92" t="n">
        <v>2.63</v>
      </c>
      <c r="X92" t="n">
        <v>0.25</v>
      </c>
      <c r="Y92" t="n">
        <v>1</v>
      </c>
      <c r="Z92" t="n">
        <v>10</v>
      </c>
      <c r="AA92" t="n">
        <v>198.3825695710751</v>
      </c>
      <c r="AB92" t="n">
        <v>271.4357837083029</v>
      </c>
      <c r="AC92" t="n">
        <v>245.5303334737771</v>
      </c>
      <c r="AD92" t="n">
        <v>198382.5695710751</v>
      </c>
      <c r="AE92" t="n">
        <v>271435.7837083029</v>
      </c>
      <c r="AF92" t="n">
        <v>3.776860686242332e-06</v>
      </c>
      <c r="AG92" t="n">
        <v>8</v>
      </c>
      <c r="AH92" t="n">
        <v>245530.333473777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5.2419</v>
      </c>
      <c r="E93" t="n">
        <v>19.08</v>
      </c>
      <c r="F93" t="n">
        <v>15.59</v>
      </c>
      <c r="G93" t="n">
        <v>93.54000000000001</v>
      </c>
      <c r="H93" t="n">
        <v>1.26</v>
      </c>
      <c r="I93" t="n">
        <v>10</v>
      </c>
      <c r="J93" t="n">
        <v>334.73</v>
      </c>
      <c r="K93" t="n">
        <v>61.2</v>
      </c>
      <c r="L93" t="n">
        <v>23.75</v>
      </c>
      <c r="M93" t="n">
        <v>8</v>
      </c>
      <c r="N93" t="n">
        <v>104.78</v>
      </c>
      <c r="O93" t="n">
        <v>41517.84</v>
      </c>
      <c r="P93" t="n">
        <v>266.53</v>
      </c>
      <c r="Q93" t="n">
        <v>467.07</v>
      </c>
      <c r="R93" t="n">
        <v>58.32</v>
      </c>
      <c r="S93" t="n">
        <v>39.61</v>
      </c>
      <c r="T93" t="n">
        <v>4399.59</v>
      </c>
      <c r="U93" t="n">
        <v>0.68</v>
      </c>
      <c r="V93" t="n">
        <v>0.75</v>
      </c>
      <c r="W93" t="n">
        <v>2.62</v>
      </c>
      <c r="X93" t="n">
        <v>0.26</v>
      </c>
      <c r="Y93" t="n">
        <v>1</v>
      </c>
      <c r="Z93" t="n">
        <v>10</v>
      </c>
      <c r="AA93" t="n">
        <v>198.1579748350916</v>
      </c>
      <c r="AB93" t="n">
        <v>271.12848328211</v>
      </c>
      <c r="AC93" t="n">
        <v>245.252361368961</v>
      </c>
      <c r="AD93" t="n">
        <v>198157.9748350916</v>
      </c>
      <c r="AE93" t="n">
        <v>271128.48328211</v>
      </c>
      <c r="AF93" t="n">
        <v>3.776428427508572e-06</v>
      </c>
      <c r="AG93" t="n">
        <v>8</v>
      </c>
      <c r="AH93" t="n">
        <v>245252.361368961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5.2663</v>
      </c>
      <c r="E94" t="n">
        <v>18.99</v>
      </c>
      <c r="F94" t="n">
        <v>15.55</v>
      </c>
      <c r="G94" t="n">
        <v>103.7</v>
      </c>
      <c r="H94" t="n">
        <v>1.28</v>
      </c>
      <c r="I94" t="n">
        <v>9</v>
      </c>
      <c r="J94" t="n">
        <v>335.33</v>
      </c>
      <c r="K94" t="n">
        <v>61.2</v>
      </c>
      <c r="L94" t="n">
        <v>24</v>
      </c>
      <c r="M94" t="n">
        <v>7</v>
      </c>
      <c r="N94" t="n">
        <v>105.13</v>
      </c>
      <c r="O94" t="n">
        <v>41591.55</v>
      </c>
      <c r="P94" t="n">
        <v>266.21</v>
      </c>
      <c r="Q94" t="n">
        <v>467.07</v>
      </c>
      <c r="R94" t="n">
        <v>57.22</v>
      </c>
      <c r="S94" t="n">
        <v>39.61</v>
      </c>
      <c r="T94" t="n">
        <v>3856.48</v>
      </c>
      <c r="U94" t="n">
        <v>0.6899999999999999</v>
      </c>
      <c r="V94" t="n">
        <v>0.75</v>
      </c>
      <c r="W94" t="n">
        <v>2.62</v>
      </c>
      <c r="X94" t="n">
        <v>0.22</v>
      </c>
      <c r="Y94" t="n">
        <v>1</v>
      </c>
      <c r="Z94" t="n">
        <v>10</v>
      </c>
      <c r="AA94" t="n">
        <v>197.3636954085646</v>
      </c>
      <c r="AB94" t="n">
        <v>270.0417151296011</v>
      </c>
      <c r="AC94" t="n">
        <v>244.2693128436385</v>
      </c>
      <c r="AD94" t="n">
        <v>197363.6954085646</v>
      </c>
      <c r="AE94" t="n">
        <v>270041.7151296011</v>
      </c>
      <c r="AF94" t="n">
        <v>3.794006949348212e-06</v>
      </c>
      <c r="AG94" t="n">
        <v>8</v>
      </c>
      <c r="AH94" t="n">
        <v>244269.3128436385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5.2656</v>
      </c>
      <c r="E95" t="n">
        <v>18.99</v>
      </c>
      <c r="F95" t="n">
        <v>15.56</v>
      </c>
      <c r="G95" t="n">
        <v>103.71</v>
      </c>
      <c r="H95" t="n">
        <v>1.29</v>
      </c>
      <c r="I95" t="n">
        <v>9</v>
      </c>
      <c r="J95" t="n">
        <v>335.93</v>
      </c>
      <c r="K95" t="n">
        <v>61.2</v>
      </c>
      <c r="L95" t="n">
        <v>24.25</v>
      </c>
      <c r="M95" t="n">
        <v>7</v>
      </c>
      <c r="N95" t="n">
        <v>105.48</v>
      </c>
      <c r="O95" t="n">
        <v>41665.42</v>
      </c>
      <c r="P95" t="n">
        <v>266.36</v>
      </c>
      <c r="Q95" t="n">
        <v>467.07</v>
      </c>
      <c r="R95" t="n">
        <v>57.3</v>
      </c>
      <c r="S95" t="n">
        <v>39.61</v>
      </c>
      <c r="T95" t="n">
        <v>3898.25</v>
      </c>
      <c r="U95" t="n">
        <v>0.6899999999999999</v>
      </c>
      <c r="V95" t="n">
        <v>0.75</v>
      </c>
      <c r="W95" t="n">
        <v>2.62</v>
      </c>
      <c r="X95" t="n">
        <v>0.22</v>
      </c>
      <c r="Y95" t="n">
        <v>1</v>
      </c>
      <c r="Z95" t="n">
        <v>10</v>
      </c>
      <c r="AA95" t="n">
        <v>197.457159615737</v>
      </c>
      <c r="AB95" t="n">
        <v>270.169596981204</v>
      </c>
      <c r="AC95" t="n">
        <v>244.3849898308079</v>
      </c>
      <c r="AD95" t="n">
        <v>197457.159615737</v>
      </c>
      <c r="AE95" t="n">
        <v>270169.596981204</v>
      </c>
      <c r="AF95" t="n">
        <v>3.793502647492156e-06</v>
      </c>
      <c r="AG95" t="n">
        <v>8</v>
      </c>
      <c r="AH95" t="n">
        <v>244384.9898308079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5.2653</v>
      </c>
      <c r="E96" t="n">
        <v>18.99</v>
      </c>
      <c r="F96" t="n">
        <v>15.56</v>
      </c>
      <c r="G96" t="n">
        <v>103.72</v>
      </c>
      <c r="H96" t="n">
        <v>1.3</v>
      </c>
      <c r="I96" t="n">
        <v>9</v>
      </c>
      <c r="J96" t="n">
        <v>336.53</v>
      </c>
      <c r="K96" t="n">
        <v>61.2</v>
      </c>
      <c r="L96" t="n">
        <v>24.5</v>
      </c>
      <c r="M96" t="n">
        <v>7</v>
      </c>
      <c r="N96" t="n">
        <v>105.83</v>
      </c>
      <c r="O96" t="n">
        <v>41739.48</v>
      </c>
      <c r="P96" t="n">
        <v>266.72</v>
      </c>
      <c r="Q96" t="n">
        <v>467.07</v>
      </c>
      <c r="R96" t="n">
        <v>57.37</v>
      </c>
      <c r="S96" t="n">
        <v>39.61</v>
      </c>
      <c r="T96" t="n">
        <v>3930.03</v>
      </c>
      <c r="U96" t="n">
        <v>0.6899999999999999</v>
      </c>
      <c r="V96" t="n">
        <v>0.75</v>
      </c>
      <c r="W96" t="n">
        <v>2.62</v>
      </c>
      <c r="X96" t="n">
        <v>0.23</v>
      </c>
      <c r="Y96" t="n">
        <v>1</v>
      </c>
      <c r="Z96" t="n">
        <v>10</v>
      </c>
      <c r="AA96" t="n">
        <v>197.6301094419513</v>
      </c>
      <c r="AB96" t="n">
        <v>270.4062345634381</v>
      </c>
      <c r="AC96" t="n">
        <v>244.5990430543166</v>
      </c>
      <c r="AD96" t="n">
        <v>197630.1094419513</v>
      </c>
      <c r="AE96" t="n">
        <v>270406.2345634381</v>
      </c>
      <c r="AF96" t="n">
        <v>3.793286518125276e-06</v>
      </c>
      <c r="AG96" t="n">
        <v>8</v>
      </c>
      <c r="AH96" t="n">
        <v>244599.0430543165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5.2642</v>
      </c>
      <c r="E97" t="n">
        <v>19</v>
      </c>
      <c r="F97" t="n">
        <v>15.56</v>
      </c>
      <c r="G97" t="n">
        <v>103.75</v>
      </c>
      <c r="H97" t="n">
        <v>1.31</v>
      </c>
      <c r="I97" t="n">
        <v>9</v>
      </c>
      <c r="J97" t="n">
        <v>337.13</v>
      </c>
      <c r="K97" t="n">
        <v>61.2</v>
      </c>
      <c r="L97" t="n">
        <v>24.75</v>
      </c>
      <c r="M97" t="n">
        <v>7</v>
      </c>
      <c r="N97" t="n">
        <v>106.18</v>
      </c>
      <c r="O97" t="n">
        <v>41813.7</v>
      </c>
      <c r="P97" t="n">
        <v>267.32</v>
      </c>
      <c r="Q97" t="n">
        <v>467.07</v>
      </c>
      <c r="R97" t="n">
        <v>57.4</v>
      </c>
      <c r="S97" t="n">
        <v>39.61</v>
      </c>
      <c r="T97" t="n">
        <v>3945.12</v>
      </c>
      <c r="U97" t="n">
        <v>0.6899999999999999</v>
      </c>
      <c r="V97" t="n">
        <v>0.75</v>
      </c>
      <c r="W97" t="n">
        <v>2.62</v>
      </c>
      <c r="X97" t="n">
        <v>0.23</v>
      </c>
      <c r="Y97" t="n">
        <v>1</v>
      </c>
      <c r="Z97" t="n">
        <v>10</v>
      </c>
      <c r="AA97" t="n">
        <v>197.9336218737088</v>
      </c>
      <c r="AB97" t="n">
        <v>270.8215136625921</v>
      </c>
      <c r="AC97" t="n">
        <v>244.9746884990952</v>
      </c>
      <c r="AD97" t="n">
        <v>197933.6218737088</v>
      </c>
      <c r="AE97" t="n">
        <v>270821.513662592</v>
      </c>
      <c r="AF97" t="n">
        <v>3.792494043780046e-06</v>
      </c>
      <c r="AG97" t="n">
        <v>8</v>
      </c>
      <c r="AH97" t="n">
        <v>244974.6884990952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5.2674</v>
      </c>
      <c r="E98" t="n">
        <v>18.98</v>
      </c>
      <c r="F98" t="n">
        <v>15.55</v>
      </c>
      <c r="G98" t="n">
        <v>103.67</v>
      </c>
      <c r="H98" t="n">
        <v>1.32</v>
      </c>
      <c r="I98" t="n">
        <v>9</v>
      </c>
      <c r="J98" t="n">
        <v>337.73</v>
      </c>
      <c r="K98" t="n">
        <v>61.2</v>
      </c>
      <c r="L98" t="n">
        <v>25</v>
      </c>
      <c r="M98" t="n">
        <v>7</v>
      </c>
      <c r="N98" t="n">
        <v>106.53</v>
      </c>
      <c r="O98" t="n">
        <v>41888.1</v>
      </c>
      <c r="P98" t="n">
        <v>267.34</v>
      </c>
      <c r="Q98" t="n">
        <v>467.07</v>
      </c>
      <c r="R98" t="n">
        <v>57.02</v>
      </c>
      <c r="S98" t="n">
        <v>39.61</v>
      </c>
      <c r="T98" t="n">
        <v>3755.71</v>
      </c>
      <c r="U98" t="n">
        <v>0.6899999999999999</v>
      </c>
      <c r="V98" t="n">
        <v>0.75</v>
      </c>
      <c r="W98" t="n">
        <v>2.62</v>
      </c>
      <c r="X98" t="n">
        <v>0.22</v>
      </c>
      <c r="Y98" t="n">
        <v>1</v>
      </c>
      <c r="Z98" t="n">
        <v>10</v>
      </c>
      <c r="AA98" t="n">
        <v>197.8547924181153</v>
      </c>
      <c r="AB98" t="n">
        <v>270.7136557237389</v>
      </c>
      <c r="AC98" t="n">
        <v>244.8771243705467</v>
      </c>
      <c r="AD98" t="n">
        <v>197854.7924181153</v>
      </c>
      <c r="AE98" t="n">
        <v>270713.6557237389</v>
      </c>
      <c r="AF98" t="n">
        <v>3.794799423693441e-06</v>
      </c>
      <c r="AG98" t="n">
        <v>8</v>
      </c>
      <c r="AH98" t="n">
        <v>244877.1243705467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5.2637</v>
      </c>
      <c r="E99" t="n">
        <v>19</v>
      </c>
      <c r="F99" t="n">
        <v>15.56</v>
      </c>
      <c r="G99" t="n">
        <v>103.76</v>
      </c>
      <c r="H99" t="n">
        <v>1.33</v>
      </c>
      <c r="I99" t="n">
        <v>9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267.55</v>
      </c>
      <c r="Q99" t="n">
        <v>467.07</v>
      </c>
      <c r="R99" t="n">
        <v>57.39</v>
      </c>
      <c r="S99" t="n">
        <v>39.61</v>
      </c>
      <c r="T99" t="n">
        <v>3941.71</v>
      </c>
      <c r="U99" t="n">
        <v>0.6899999999999999</v>
      </c>
      <c r="V99" t="n">
        <v>0.75</v>
      </c>
      <c r="W99" t="n">
        <v>2.63</v>
      </c>
      <c r="X99" t="n">
        <v>0.23</v>
      </c>
      <c r="Y99" t="n">
        <v>1</v>
      </c>
      <c r="Z99" t="n">
        <v>10</v>
      </c>
      <c r="AA99" t="n">
        <v>198.0519910014781</v>
      </c>
      <c r="AB99" t="n">
        <v>270.9834715252832</v>
      </c>
      <c r="AC99" t="n">
        <v>245.1211893306805</v>
      </c>
      <c r="AD99" t="n">
        <v>198051.9910014781</v>
      </c>
      <c r="AE99" t="n">
        <v>270983.4715252832</v>
      </c>
      <c r="AF99" t="n">
        <v>3.792133828168577e-06</v>
      </c>
      <c r="AG99" t="n">
        <v>8</v>
      </c>
      <c r="AH99" t="n">
        <v>245121.1893306805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5.2615</v>
      </c>
      <c r="E100" t="n">
        <v>19.01</v>
      </c>
      <c r="F100" t="n">
        <v>15.57</v>
      </c>
      <c r="G100" t="n">
        <v>103.81</v>
      </c>
      <c r="H100" t="n">
        <v>1.34</v>
      </c>
      <c r="I100" t="n">
        <v>9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267.85</v>
      </c>
      <c r="Q100" t="n">
        <v>467.07</v>
      </c>
      <c r="R100" t="n">
        <v>57.72</v>
      </c>
      <c r="S100" t="n">
        <v>39.61</v>
      </c>
      <c r="T100" t="n">
        <v>4107.92</v>
      </c>
      <c r="U100" t="n">
        <v>0.6899999999999999</v>
      </c>
      <c r="V100" t="n">
        <v>0.75</v>
      </c>
      <c r="W100" t="n">
        <v>2.62</v>
      </c>
      <c r="X100" t="n">
        <v>0.24</v>
      </c>
      <c r="Y100" t="n">
        <v>1</v>
      </c>
      <c r="Z100" t="n">
        <v>10</v>
      </c>
      <c r="AA100" t="n">
        <v>198.2526777195891</v>
      </c>
      <c r="AB100" t="n">
        <v>271.2580599466758</v>
      </c>
      <c r="AC100" t="n">
        <v>245.3695714185227</v>
      </c>
      <c r="AD100" t="n">
        <v>198252.6777195891</v>
      </c>
      <c r="AE100" t="n">
        <v>271258.0599466758</v>
      </c>
      <c r="AF100" t="n">
        <v>3.790548879478118e-06</v>
      </c>
      <c r="AG100" t="n">
        <v>8</v>
      </c>
      <c r="AH100" t="n">
        <v>245369.5714185227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5.263</v>
      </c>
      <c r="E101" t="n">
        <v>19</v>
      </c>
      <c r="F101" t="n">
        <v>15.57</v>
      </c>
      <c r="G101" t="n">
        <v>103.78</v>
      </c>
      <c r="H101" t="n">
        <v>1.35</v>
      </c>
      <c r="I101" t="n">
        <v>9</v>
      </c>
      <c r="J101" t="n">
        <v>339.55</v>
      </c>
      <c r="K101" t="n">
        <v>61.2</v>
      </c>
      <c r="L101" t="n">
        <v>25.75</v>
      </c>
      <c r="M101" t="n">
        <v>7</v>
      </c>
      <c r="N101" t="n">
        <v>107.6</v>
      </c>
      <c r="O101" t="n">
        <v>42112.37</v>
      </c>
      <c r="P101" t="n">
        <v>267.32</v>
      </c>
      <c r="Q101" t="n">
        <v>467.08</v>
      </c>
      <c r="R101" t="n">
        <v>57.53</v>
      </c>
      <c r="S101" t="n">
        <v>39.61</v>
      </c>
      <c r="T101" t="n">
        <v>4008.55</v>
      </c>
      <c r="U101" t="n">
        <v>0.6899999999999999</v>
      </c>
      <c r="V101" t="n">
        <v>0.75</v>
      </c>
      <c r="W101" t="n">
        <v>2.62</v>
      </c>
      <c r="X101" t="n">
        <v>0.23</v>
      </c>
      <c r="Y101" t="n">
        <v>1</v>
      </c>
      <c r="Z101" t="n">
        <v>10</v>
      </c>
      <c r="AA101" t="n">
        <v>197.9709612846719</v>
      </c>
      <c r="AB101" t="n">
        <v>270.8726030919702</v>
      </c>
      <c r="AC101" t="n">
        <v>245.020902025038</v>
      </c>
      <c r="AD101" t="n">
        <v>197970.9612846719</v>
      </c>
      <c r="AE101" t="n">
        <v>270872.6030919702</v>
      </c>
      <c r="AF101" t="n">
        <v>3.791629526312522e-06</v>
      </c>
      <c r="AG101" t="n">
        <v>8</v>
      </c>
      <c r="AH101" t="n">
        <v>245020.902025038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5.2642</v>
      </c>
      <c r="E102" t="n">
        <v>19</v>
      </c>
      <c r="F102" t="n">
        <v>15.56</v>
      </c>
      <c r="G102" t="n">
        <v>103.75</v>
      </c>
      <c r="H102" t="n">
        <v>1.36</v>
      </c>
      <c r="I102" t="n">
        <v>9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267.15</v>
      </c>
      <c r="Q102" t="n">
        <v>467.07</v>
      </c>
      <c r="R102" t="n">
        <v>57.37</v>
      </c>
      <c r="S102" t="n">
        <v>39.61</v>
      </c>
      <c r="T102" t="n">
        <v>3931.17</v>
      </c>
      <c r="U102" t="n">
        <v>0.6899999999999999</v>
      </c>
      <c r="V102" t="n">
        <v>0.75</v>
      </c>
      <c r="W102" t="n">
        <v>2.62</v>
      </c>
      <c r="X102" t="n">
        <v>0.23</v>
      </c>
      <c r="Y102" t="n">
        <v>1</v>
      </c>
      <c r="Z102" t="n">
        <v>10</v>
      </c>
      <c r="AA102" t="n">
        <v>197.8555150003307</v>
      </c>
      <c r="AB102" t="n">
        <v>270.7146443926041</v>
      </c>
      <c r="AC102" t="n">
        <v>244.878018682243</v>
      </c>
      <c r="AD102" t="n">
        <v>197855.5150003307</v>
      </c>
      <c r="AE102" t="n">
        <v>270714.6443926041</v>
      </c>
      <c r="AF102" t="n">
        <v>3.792494043780046e-06</v>
      </c>
      <c r="AG102" t="n">
        <v>8</v>
      </c>
      <c r="AH102" t="n">
        <v>244878.018682243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5.2627</v>
      </c>
      <c r="E103" t="n">
        <v>19</v>
      </c>
      <c r="F103" t="n">
        <v>15.57</v>
      </c>
      <c r="G103" t="n">
        <v>103.78</v>
      </c>
      <c r="H103" t="n">
        <v>1.37</v>
      </c>
      <c r="I103" t="n">
        <v>9</v>
      </c>
      <c r="J103" t="n">
        <v>340.77</v>
      </c>
      <c r="K103" t="n">
        <v>61.2</v>
      </c>
      <c r="L103" t="n">
        <v>26.25</v>
      </c>
      <c r="M103" t="n">
        <v>7</v>
      </c>
      <c r="N103" t="n">
        <v>108.32</v>
      </c>
      <c r="O103" t="n">
        <v>42262.79</v>
      </c>
      <c r="P103" t="n">
        <v>266.8</v>
      </c>
      <c r="Q103" t="n">
        <v>467.12</v>
      </c>
      <c r="R103" t="n">
        <v>57.59</v>
      </c>
      <c r="S103" t="n">
        <v>39.61</v>
      </c>
      <c r="T103" t="n">
        <v>4040.17</v>
      </c>
      <c r="U103" t="n">
        <v>0.6899999999999999</v>
      </c>
      <c r="V103" t="n">
        <v>0.75</v>
      </c>
      <c r="W103" t="n">
        <v>2.62</v>
      </c>
      <c r="X103" t="n">
        <v>0.23</v>
      </c>
      <c r="Y103" t="n">
        <v>1</v>
      </c>
      <c r="Z103" t="n">
        <v>10</v>
      </c>
      <c r="AA103" t="n">
        <v>197.7395926713599</v>
      </c>
      <c r="AB103" t="n">
        <v>270.5560343479741</v>
      </c>
      <c r="AC103" t="n">
        <v>244.7345461576618</v>
      </c>
      <c r="AD103" t="n">
        <v>197739.5926713599</v>
      </c>
      <c r="AE103" t="n">
        <v>270556.0343479741</v>
      </c>
      <c r="AF103" t="n">
        <v>3.791413396945641e-06</v>
      </c>
      <c r="AG103" t="n">
        <v>8</v>
      </c>
      <c r="AH103" t="n">
        <v>244734.5461576618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5.2605</v>
      </c>
      <c r="E104" t="n">
        <v>19.01</v>
      </c>
      <c r="F104" t="n">
        <v>15.58</v>
      </c>
      <c r="G104" t="n">
        <v>103.84</v>
      </c>
      <c r="H104" t="n">
        <v>1.38</v>
      </c>
      <c r="I104" t="n">
        <v>9</v>
      </c>
      <c r="J104" t="n">
        <v>341.38</v>
      </c>
      <c r="K104" t="n">
        <v>61.2</v>
      </c>
      <c r="L104" t="n">
        <v>26.5</v>
      </c>
      <c r="M104" t="n">
        <v>7</v>
      </c>
      <c r="N104" t="n">
        <v>108.68</v>
      </c>
      <c r="O104" t="n">
        <v>42338.27</v>
      </c>
      <c r="P104" t="n">
        <v>266.84</v>
      </c>
      <c r="Q104" t="n">
        <v>467.07</v>
      </c>
      <c r="R104" t="n">
        <v>57.92</v>
      </c>
      <c r="S104" t="n">
        <v>39.61</v>
      </c>
      <c r="T104" t="n">
        <v>4208.16</v>
      </c>
      <c r="U104" t="n">
        <v>0.68</v>
      </c>
      <c r="V104" t="n">
        <v>0.75</v>
      </c>
      <c r="W104" t="n">
        <v>2.62</v>
      </c>
      <c r="X104" t="n">
        <v>0.24</v>
      </c>
      <c r="Y104" t="n">
        <v>1</v>
      </c>
      <c r="Z104" t="n">
        <v>10</v>
      </c>
      <c r="AA104" t="n">
        <v>197.8206452985815</v>
      </c>
      <c r="AB104" t="n">
        <v>270.6669341283283</v>
      </c>
      <c r="AC104" t="n">
        <v>244.8348618186278</v>
      </c>
      <c r="AD104" t="n">
        <v>197820.6452985815</v>
      </c>
      <c r="AE104" t="n">
        <v>270666.9341283282</v>
      </c>
      <c r="AF104" t="n">
        <v>3.789828448255182e-06</v>
      </c>
      <c r="AG104" t="n">
        <v>8</v>
      </c>
      <c r="AH104" t="n">
        <v>244834.8618186277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5.2622</v>
      </c>
      <c r="E105" t="n">
        <v>19</v>
      </c>
      <c r="F105" t="n">
        <v>15.57</v>
      </c>
      <c r="G105" t="n">
        <v>103.79</v>
      </c>
      <c r="H105" t="n">
        <v>1.39</v>
      </c>
      <c r="I105" t="n">
        <v>9</v>
      </c>
      <c r="J105" t="n">
        <v>342</v>
      </c>
      <c r="K105" t="n">
        <v>61.2</v>
      </c>
      <c r="L105" t="n">
        <v>26.75</v>
      </c>
      <c r="M105" t="n">
        <v>7</v>
      </c>
      <c r="N105" t="n">
        <v>109.05</v>
      </c>
      <c r="O105" t="n">
        <v>42413.94</v>
      </c>
      <c r="P105" t="n">
        <v>266.49</v>
      </c>
      <c r="Q105" t="n">
        <v>467.07</v>
      </c>
      <c r="R105" t="n">
        <v>57.63</v>
      </c>
      <c r="S105" t="n">
        <v>39.61</v>
      </c>
      <c r="T105" t="n">
        <v>4061.97</v>
      </c>
      <c r="U105" t="n">
        <v>0.6899999999999999</v>
      </c>
      <c r="V105" t="n">
        <v>0.75</v>
      </c>
      <c r="W105" t="n">
        <v>2.62</v>
      </c>
      <c r="X105" t="n">
        <v>0.24</v>
      </c>
      <c r="Y105" t="n">
        <v>1</v>
      </c>
      <c r="Z105" t="n">
        <v>10</v>
      </c>
      <c r="AA105" t="n">
        <v>197.6097786215647</v>
      </c>
      <c r="AB105" t="n">
        <v>270.3784170380527</v>
      </c>
      <c r="AC105" t="n">
        <v>244.5738803945119</v>
      </c>
      <c r="AD105" t="n">
        <v>197609.7786215647</v>
      </c>
      <c r="AE105" t="n">
        <v>270378.4170380527</v>
      </c>
      <c r="AF105" t="n">
        <v>3.791053181334173e-06</v>
      </c>
      <c r="AG105" t="n">
        <v>8</v>
      </c>
      <c r="AH105" t="n">
        <v>244573.8803945119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5.264</v>
      </c>
      <c r="E106" t="n">
        <v>19</v>
      </c>
      <c r="F106" t="n">
        <v>15.56</v>
      </c>
      <c r="G106" t="n">
        <v>103.75</v>
      </c>
      <c r="H106" t="n">
        <v>1.4</v>
      </c>
      <c r="I106" t="n">
        <v>9</v>
      </c>
      <c r="J106" t="n">
        <v>342.61</v>
      </c>
      <c r="K106" t="n">
        <v>61.2</v>
      </c>
      <c r="L106" t="n">
        <v>27</v>
      </c>
      <c r="M106" t="n">
        <v>7</v>
      </c>
      <c r="N106" t="n">
        <v>109.41</v>
      </c>
      <c r="O106" t="n">
        <v>42489.79</v>
      </c>
      <c r="P106" t="n">
        <v>266.11</v>
      </c>
      <c r="Q106" t="n">
        <v>467.07</v>
      </c>
      <c r="R106" t="n">
        <v>57.53</v>
      </c>
      <c r="S106" t="n">
        <v>39.61</v>
      </c>
      <c r="T106" t="n">
        <v>4008.83</v>
      </c>
      <c r="U106" t="n">
        <v>0.6899999999999999</v>
      </c>
      <c r="V106" t="n">
        <v>0.75</v>
      </c>
      <c r="W106" t="n">
        <v>2.62</v>
      </c>
      <c r="X106" t="n">
        <v>0.23</v>
      </c>
      <c r="Y106" t="n">
        <v>1</v>
      </c>
      <c r="Z106" t="n">
        <v>10</v>
      </c>
      <c r="AA106" t="n">
        <v>197.382737338575</v>
      </c>
      <c r="AB106" t="n">
        <v>270.0677691383119</v>
      </c>
      <c r="AC106" t="n">
        <v>244.292880294325</v>
      </c>
      <c r="AD106" t="n">
        <v>197382.737338575</v>
      </c>
      <c r="AE106" t="n">
        <v>270067.7691383119</v>
      </c>
      <c r="AF106" t="n">
        <v>3.792349957535459e-06</v>
      </c>
      <c r="AG106" t="n">
        <v>8</v>
      </c>
      <c r="AH106" t="n">
        <v>244292.880294325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5.2904</v>
      </c>
      <c r="E107" t="n">
        <v>18.9</v>
      </c>
      <c r="F107" t="n">
        <v>15.52</v>
      </c>
      <c r="G107" t="n">
        <v>116.41</v>
      </c>
      <c r="H107" t="n">
        <v>1.42</v>
      </c>
      <c r="I107" t="n">
        <v>8</v>
      </c>
      <c r="J107" t="n">
        <v>343.23</v>
      </c>
      <c r="K107" t="n">
        <v>61.2</v>
      </c>
      <c r="L107" t="n">
        <v>27.25</v>
      </c>
      <c r="M107" t="n">
        <v>6</v>
      </c>
      <c r="N107" t="n">
        <v>109.78</v>
      </c>
      <c r="O107" t="n">
        <v>42565.83</v>
      </c>
      <c r="P107" t="n">
        <v>265</v>
      </c>
      <c r="Q107" t="n">
        <v>467.09</v>
      </c>
      <c r="R107" t="n">
        <v>56.08</v>
      </c>
      <c r="S107" t="n">
        <v>39.61</v>
      </c>
      <c r="T107" t="n">
        <v>3290.57</v>
      </c>
      <c r="U107" t="n">
        <v>0.71</v>
      </c>
      <c r="V107" t="n">
        <v>0.75</v>
      </c>
      <c r="W107" t="n">
        <v>2.62</v>
      </c>
      <c r="X107" t="n">
        <v>0.19</v>
      </c>
      <c r="Y107" t="n">
        <v>1</v>
      </c>
      <c r="Z107" t="n">
        <v>10</v>
      </c>
      <c r="AA107" t="n">
        <v>196.1842059952865</v>
      </c>
      <c r="AB107" t="n">
        <v>268.4278856789543</v>
      </c>
      <c r="AC107" t="n">
        <v>242.8095050107372</v>
      </c>
      <c r="AD107" t="n">
        <v>196184.2059952865</v>
      </c>
      <c r="AE107" t="n">
        <v>268427.8856789543</v>
      </c>
      <c r="AF107" t="n">
        <v>3.811369341820971e-06</v>
      </c>
      <c r="AG107" t="n">
        <v>8</v>
      </c>
      <c r="AH107" t="n">
        <v>242809.5050107372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5.2882</v>
      </c>
      <c r="E108" t="n">
        <v>18.91</v>
      </c>
      <c r="F108" t="n">
        <v>15.53</v>
      </c>
      <c r="G108" t="n">
        <v>116.47</v>
      </c>
      <c r="H108" t="n">
        <v>1.43</v>
      </c>
      <c r="I108" t="n">
        <v>8</v>
      </c>
      <c r="J108" t="n">
        <v>343.85</v>
      </c>
      <c r="K108" t="n">
        <v>61.2</v>
      </c>
      <c r="L108" t="n">
        <v>27.5</v>
      </c>
      <c r="M108" t="n">
        <v>6</v>
      </c>
      <c r="N108" t="n">
        <v>110.15</v>
      </c>
      <c r="O108" t="n">
        <v>42642.18</v>
      </c>
      <c r="P108" t="n">
        <v>265.21</v>
      </c>
      <c r="Q108" t="n">
        <v>467.07</v>
      </c>
      <c r="R108" t="n">
        <v>56.29</v>
      </c>
      <c r="S108" t="n">
        <v>39.61</v>
      </c>
      <c r="T108" t="n">
        <v>3396.62</v>
      </c>
      <c r="U108" t="n">
        <v>0.7</v>
      </c>
      <c r="V108" t="n">
        <v>0.75</v>
      </c>
      <c r="W108" t="n">
        <v>2.62</v>
      </c>
      <c r="X108" t="n">
        <v>0.2</v>
      </c>
      <c r="Y108" t="n">
        <v>1</v>
      </c>
      <c r="Z108" t="n">
        <v>10</v>
      </c>
      <c r="AA108" t="n">
        <v>196.3419393823841</v>
      </c>
      <c r="AB108" t="n">
        <v>268.6437034578869</v>
      </c>
      <c r="AC108" t="n">
        <v>243.0047254437507</v>
      </c>
      <c r="AD108" t="n">
        <v>196341.9393823841</v>
      </c>
      <c r="AE108" t="n">
        <v>268643.7034578869</v>
      </c>
      <c r="AF108" t="n">
        <v>3.809784393130511e-06</v>
      </c>
      <c r="AG108" t="n">
        <v>8</v>
      </c>
      <c r="AH108" t="n">
        <v>243004.7254437507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5.2883</v>
      </c>
      <c r="E109" t="n">
        <v>18.91</v>
      </c>
      <c r="F109" t="n">
        <v>15.53</v>
      </c>
      <c r="G109" t="n">
        <v>116.47</v>
      </c>
      <c r="H109" t="n">
        <v>1.44</v>
      </c>
      <c r="I109" t="n">
        <v>8</v>
      </c>
      <c r="J109" t="n">
        <v>344.47</v>
      </c>
      <c r="K109" t="n">
        <v>61.2</v>
      </c>
      <c r="L109" t="n">
        <v>27.75</v>
      </c>
      <c r="M109" t="n">
        <v>6</v>
      </c>
      <c r="N109" t="n">
        <v>110.52</v>
      </c>
      <c r="O109" t="n">
        <v>42718.61</v>
      </c>
      <c r="P109" t="n">
        <v>265.63</v>
      </c>
      <c r="Q109" t="n">
        <v>467.07</v>
      </c>
      <c r="R109" t="n">
        <v>56.45</v>
      </c>
      <c r="S109" t="n">
        <v>39.61</v>
      </c>
      <c r="T109" t="n">
        <v>3476.13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196.5315347794124</v>
      </c>
      <c r="AB109" t="n">
        <v>268.9031162444596</v>
      </c>
      <c r="AC109" t="n">
        <v>243.239380238061</v>
      </c>
      <c r="AD109" t="n">
        <v>196531.5347794124</v>
      </c>
      <c r="AE109" t="n">
        <v>268903.1162444596</v>
      </c>
      <c r="AF109" t="n">
        <v>3.809856436252805e-06</v>
      </c>
      <c r="AG109" t="n">
        <v>8</v>
      </c>
      <c r="AH109" t="n">
        <v>243239.380238061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5.2897</v>
      </c>
      <c r="E110" t="n">
        <v>18.9</v>
      </c>
      <c r="F110" t="n">
        <v>15.52</v>
      </c>
      <c r="G110" t="n">
        <v>116.43</v>
      </c>
      <c r="H110" t="n">
        <v>1.45</v>
      </c>
      <c r="I110" t="n">
        <v>8</v>
      </c>
      <c r="J110" t="n">
        <v>345.09</v>
      </c>
      <c r="K110" t="n">
        <v>61.2</v>
      </c>
      <c r="L110" t="n">
        <v>28</v>
      </c>
      <c r="M110" t="n">
        <v>6</v>
      </c>
      <c r="N110" t="n">
        <v>110.89</v>
      </c>
      <c r="O110" t="n">
        <v>42795.22</v>
      </c>
      <c r="P110" t="n">
        <v>265.63</v>
      </c>
      <c r="Q110" t="n">
        <v>467.07</v>
      </c>
      <c r="R110" t="n">
        <v>56.14</v>
      </c>
      <c r="S110" t="n">
        <v>39.61</v>
      </c>
      <c r="T110" t="n">
        <v>3321.47</v>
      </c>
      <c r="U110" t="n">
        <v>0.71</v>
      </c>
      <c r="V110" t="n">
        <v>0.75</v>
      </c>
      <c r="W110" t="n">
        <v>2.62</v>
      </c>
      <c r="X110" t="n">
        <v>0.19</v>
      </c>
      <c r="Y110" t="n">
        <v>1</v>
      </c>
      <c r="Z110" t="n">
        <v>10</v>
      </c>
      <c r="AA110" t="n">
        <v>196.4897058307159</v>
      </c>
      <c r="AB110" t="n">
        <v>268.8458840314901</v>
      </c>
      <c r="AC110" t="n">
        <v>243.1876101871714</v>
      </c>
      <c r="AD110" t="n">
        <v>196489.7058307159</v>
      </c>
      <c r="AE110" t="n">
        <v>268845.8840314901</v>
      </c>
      <c r="AF110" t="n">
        <v>3.810865039964915e-06</v>
      </c>
      <c r="AG110" t="n">
        <v>8</v>
      </c>
      <c r="AH110" t="n">
        <v>243187.6101871714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5.2881</v>
      </c>
      <c r="E111" t="n">
        <v>18.91</v>
      </c>
      <c r="F111" t="n">
        <v>15.53</v>
      </c>
      <c r="G111" t="n">
        <v>116.48</v>
      </c>
      <c r="H111" t="n">
        <v>1.46</v>
      </c>
      <c r="I111" t="n">
        <v>8</v>
      </c>
      <c r="J111" t="n">
        <v>345.71</v>
      </c>
      <c r="K111" t="n">
        <v>61.2</v>
      </c>
      <c r="L111" t="n">
        <v>28.25</v>
      </c>
      <c r="M111" t="n">
        <v>6</v>
      </c>
      <c r="N111" t="n">
        <v>111.26</v>
      </c>
      <c r="O111" t="n">
        <v>42872.03</v>
      </c>
      <c r="P111" t="n">
        <v>265.93</v>
      </c>
      <c r="Q111" t="n">
        <v>467.07</v>
      </c>
      <c r="R111" t="n">
        <v>56.33</v>
      </c>
      <c r="S111" t="n">
        <v>39.61</v>
      </c>
      <c r="T111" t="n">
        <v>3415.4</v>
      </c>
      <c r="U111" t="n">
        <v>0.7</v>
      </c>
      <c r="V111" t="n">
        <v>0.75</v>
      </c>
      <c r="W111" t="n">
        <v>2.62</v>
      </c>
      <c r="X111" t="n">
        <v>0.2</v>
      </c>
      <c r="Y111" t="n">
        <v>1</v>
      </c>
      <c r="Z111" t="n">
        <v>10</v>
      </c>
      <c r="AA111" t="n">
        <v>196.6737450723586</v>
      </c>
      <c r="AB111" t="n">
        <v>269.0976946411438</v>
      </c>
      <c r="AC111" t="n">
        <v>243.4153883456583</v>
      </c>
      <c r="AD111" t="n">
        <v>196673.7450723586</v>
      </c>
      <c r="AE111" t="n">
        <v>269097.6946411438</v>
      </c>
      <c r="AF111" t="n">
        <v>3.809712350008218e-06</v>
      </c>
      <c r="AG111" t="n">
        <v>8</v>
      </c>
      <c r="AH111" t="n">
        <v>243415.3883456583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5.2874</v>
      </c>
      <c r="E112" t="n">
        <v>18.91</v>
      </c>
      <c r="F112" t="n">
        <v>15.53</v>
      </c>
      <c r="G112" t="n">
        <v>116.5</v>
      </c>
      <c r="H112" t="n">
        <v>1.47</v>
      </c>
      <c r="I112" t="n">
        <v>8</v>
      </c>
      <c r="J112" t="n">
        <v>346.34</v>
      </c>
      <c r="K112" t="n">
        <v>61.2</v>
      </c>
      <c r="L112" t="n">
        <v>28.5</v>
      </c>
      <c r="M112" t="n">
        <v>6</v>
      </c>
      <c r="N112" t="n">
        <v>111.64</v>
      </c>
      <c r="O112" t="n">
        <v>42949.03</v>
      </c>
      <c r="P112" t="n">
        <v>266.1</v>
      </c>
      <c r="Q112" t="n">
        <v>467.09</v>
      </c>
      <c r="R112" t="n">
        <v>56.45</v>
      </c>
      <c r="S112" t="n">
        <v>39.61</v>
      </c>
      <c r="T112" t="n">
        <v>3477.18</v>
      </c>
      <c r="U112" t="n">
        <v>0.7</v>
      </c>
      <c r="V112" t="n">
        <v>0.75</v>
      </c>
      <c r="W112" t="n">
        <v>2.62</v>
      </c>
      <c r="X112" t="n">
        <v>0.2</v>
      </c>
      <c r="Y112" t="n">
        <v>1</v>
      </c>
      <c r="Z112" t="n">
        <v>10</v>
      </c>
      <c r="AA112" t="n">
        <v>196.7690219496353</v>
      </c>
      <c r="AB112" t="n">
        <v>269.228056667953</v>
      </c>
      <c r="AC112" t="n">
        <v>243.5333088035931</v>
      </c>
      <c r="AD112" t="n">
        <v>196769.0219496354</v>
      </c>
      <c r="AE112" t="n">
        <v>269228.056667953</v>
      </c>
      <c r="AF112" t="n">
        <v>3.809208048152162e-06</v>
      </c>
      <c r="AG112" t="n">
        <v>8</v>
      </c>
      <c r="AH112" t="n">
        <v>243533.3088035931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5.2907</v>
      </c>
      <c r="E113" t="n">
        <v>18.9</v>
      </c>
      <c r="F113" t="n">
        <v>15.52</v>
      </c>
      <c r="G113" t="n">
        <v>116.41</v>
      </c>
      <c r="H113" t="n">
        <v>1.48</v>
      </c>
      <c r="I113" t="n">
        <v>8</v>
      </c>
      <c r="J113" t="n">
        <v>346.96</v>
      </c>
      <c r="K113" t="n">
        <v>61.2</v>
      </c>
      <c r="L113" t="n">
        <v>28.75</v>
      </c>
      <c r="M113" t="n">
        <v>6</v>
      </c>
      <c r="N113" t="n">
        <v>112.01</v>
      </c>
      <c r="O113" t="n">
        <v>43026.23</v>
      </c>
      <c r="P113" t="n">
        <v>265.9</v>
      </c>
      <c r="Q113" t="n">
        <v>467.07</v>
      </c>
      <c r="R113" t="n">
        <v>55.99</v>
      </c>
      <c r="S113" t="n">
        <v>39.61</v>
      </c>
      <c r="T113" t="n">
        <v>3246</v>
      </c>
      <c r="U113" t="n">
        <v>0.71</v>
      </c>
      <c r="V113" t="n">
        <v>0.75</v>
      </c>
      <c r="W113" t="n">
        <v>2.62</v>
      </c>
      <c r="X113" t="n">
        <v>0.19</v>
      </c>
      <c r="Y113" t="n">
        <v>1</v>
      </c>
      <c r="Z113" t="n">
        <v>10</v>
      </c>
      <c r="AA113" t="n">
        <v>196.5881687910634</v>
      </c>
      <c r="AB113" t="n">
        <v>268.9806053977168</v>
      </c>
      <c r="AC113" t="n">
        <v>243.309473935288</v>
      </c>
      <c r="AD113" t="n">
        <v>196588.1687910634</v>
      </c>
      <c r="AE113" t="n">
        <v>268980.6053977167</v>
      </c>
      <c r="AF113" t="n">
        <v>3.811585471187852e-06</v>
      </c>
      <c r="AG113" t="n">
        <v>8</v>
      </c>
      <c r="AH113" t="n">
        <v>243309.473935288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5.2888</v>
      </c>
      <c r="E114" t="n">
        <v>18.91</v>
      </c>
      <c r="F114" t="n">
        <v>15.53</v>
      </c>
      <c r="G114" t="n">
        <v>116.46</v>
      </c>
      <c r="H114" t="n">
        <v>1.49</v>
      </c>
      <c r="I114" t="n">
        <v>8</v>
      </c>
      <c r="J114" t="n">
        <v>347.59</v>
      </c>
      <c r="K114" t="n">
        <v>61.2</v>
      </c>
      <c r="L114" t="n">
        <v>29</v>
      </c>
      <c r="M114" t="n">
        <v>6</v>
      </c>
      <c r="N114" t="n">
        <v>112.39</v>
      </c>
      <c r="O114" t="n">
        <v>43103.63</v>
      </c>
      <c r="P114" t="n">
        <v>266.31</v>
      </c>
      <c r="Q114" t="n">
        <v>467.12</v>
      </c>
      <c r="R114" t="n">
        <v>56.21</v>
      </c>
      <c r="S114" t="n">
        <v>39.61</v>
      </c>
      <c r="T114" t="n">
        <v>3356.69</v>
      </c>
      <c r="U114" t="n">
        <v>0.7</v>
      </c>
      <c r="V114" t="n">
        <v>0.75</v>
      </c>
      <c r="W114" t="n">
        <v>2.62</v>
      </c>
      <c r="X114" t="n">
        <v>0.19</v>
      </c>
      <c r="Y114" t="n">
        <v>1</v>
      </c>
      <c r="Z114" t="n">
        <v>10</v>
      </c>
      <c r="AA114" t="n">
        <v>196.8300167365692</v>
      </c>
      <c r="AB114" t="n">
        <v>269.3115124263359</v>
      </c>
      <c r="AC114" t="n">
        <v>243.6087996615269</v>
      </c>
      <c r="AD114" t="n">
        <v>196830.0167365692</v>
      </c>
      <c r="AE114" t="n">
        <v>269311.5124263359</v>
      </c>
      <c r="AF114" t="n">
        <v>3.810216651864273e-06</v>
      </c>
      <c r="AG114" t="n">
        <v>8</v>
      </c>
      <c r="AH114" t="n">
        <v>243608.7996615269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5.2881</v>
      </c>
      <c r="E115" t="n">
        <v>18.91</v>
      </c>
      <c r="F115" t="n">
        <v>15.53</v>
      </c>
      <c r="G115" t="n">
        <v>116.47</v>
      </c>
      <c r="H115" t="n">
        <v>1.5</v>
      </c>
      <c r="I115" t="n">
        <v>8</v>
      </c>
      <c r="J115" t="n">
        <v>348.22</v>
      </c>
      <c r="K115" t="n">
        <v>61.2</v>
      </c>
      <c r="L115" t="n">
        <v>29.25</v>
      </c>
      <c r="M115" t="n">
        <v>6</v>
      </c>
      <c r="N115" t="n">
        <v>112.77</v>
      </c>
      <c r="O115" t="n">
        <v>43181.22</v>
      </c>
      <c r="P115" t="n">
        <v>266.41</v>
      </c>
      <c r="Q115" t="n">
        <v>467.07</v>
      </c>
      <c r="R115" t="n">
        <v>56.32</v>
      </c>
      <c r="S115" t="n">
        <v>39.61</v>
      </c>
      <c r="T115" t="n">
        <v>3410.85</v>
      </c>
      <c r="U115" t="n">
        <v>0.7</v>
      </c>
      <c r="V115" t="n">
        <v>0.75</v>
      </c>
      <c r="W115" t="n">
        <v>2.62</v>
      </c>
      <c r="X115" t="n">
        <v>0.2</v>
      </c>
      <c r="Y115" t="n">
        <v>1</v>
      </c>
      <c r="Z115" t="n">
        <v>10</v>
      </c>
      <c r="AA115" t="n">
        <v>196.8932853913676</v>
      </c>
      <c r="AB115" t="n">
        <v>269.3980793910471</v>
      </c>
      <c r="AC115" t="n">
        <v>243.6871047966235</v>
      </c>
      <c r="AD115" t="n">
        <v>196893.2853913676</v>
      </c>
      <c r="AE115" t="n">
        <v>269398.0793910471</v>
      </c>
      <c r="AF115" t="n">
        <v>3.809712350008218e-06</v>
      </c>
      <c r="AG115" t="n">
        <v>8</v>
      </c>
      <c r="AH115" t="n">
        <v>243687.1047966235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5.2872</v>
      </c>
      <c r="E116" t="n">
        <v>18.91</v>
      </c>
      <c r="F116" t="n">
        <v>15.53</v>
      </c>
      <c r="G116" t="n">
        <v>116.5</v>
      </c>
      <c r="H116" t="n">
        <v>1.51</v>
      </c>
      <c r="I116" t="n">
        <v>8</v>
      </c>
      <c r="J116" t="n">
        <v>348.85</v>
      </c>
      <c r="K116" t="n">
        <v>61.2</v>
      </c>
      <c r="L116" t="n">
        <v>29.5</v>
      </c>
      <c r="M116" t="n">
        <v>6</v>
      </c>
      <c r="N116" t="n">
        <v>113.15</v>
      </c>
      <c r="O116" t="n">
        <v>43259.02</v>
      </c>
      <c r="P116" t="n">
        <v>266.11</v>
      </c>
      <c r="Q116" t="n">
        <v>467.08</v>
      </c>
      <c r="R116" t="n">
        <v>56.49</v>
      </c>
      <c r="S116" t="n">
        <v>39.61</v>
      </c>
      <c r="T116" t="n">
        <v>3495.22</v>
      </c>
      <c r="U116" t="n">
        <v>0.7</v>
      </c>
      <c r="V116" t="n">
        <v>0.75</v>
      </c>
      <c r="W116" t="n">
        <v>2.62</v>
      </c>
      <c r="X116" t="n">
        <v>0.2</v>
      </c>
      <c r="Y116" t="n">
        <v>1</v>
      </c>
      <c r="Z116" t="n">
        <v>10</v>
      </c>
      <c r="AA116" t="n">
        <v>196.7786039125814</v>
      </c>
      <c r="AB116" t="n">
        <v>269.241167132382</v>
      </c>
      <c r="AC116" t="n">
        <v>243.5451680236977</v>
      </c>
      <c r="AD116" t="n">
        <v>196778.6039125814</v>
      </c>
      <c r="AE116" t="n">
        <v>269241.167132382</v>
      </c>
      <c r="AF116" t="n">
        <v>3.809063961907575e-06</v>
      </c>
      <c r="AG116" t="n">
        <v>8</v>
      </c>
      <c r="AH116" t="n">
        <v>243545.1680236977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5.2885</v>
      </c>
      <c r="E117" t="n">
        <v>18.91</v>
      </c>
      <c r="F117" t="n">
        <v>15.53</v>
      </c>
      <c r="G117" t="n">
        <v>116.46</v>
      </c>
      <c r="H117" t="n">
        <v>1.52</v>
      </c>
      <c r="I117" t="n">
        <v>8</v>
      </c>
      <c r="J117" t="n">
        <v>349.48</v>
      </c>
      <c r="K117" t="n">
        <v>61.2</v>
      </c>
      <c r="L117" t="n">
        <v>29.75</v>
      </c>
      <c r="M117" t="n">
        <v>6</v>
      </c>
      <c r="N117" t="n">
        <v>113.53</v>
      </c>
      <c r="O117" t="n">
        <v>43337.02</v>
      </c>
      <c r="P117" t="n">
        <v>265.76</v>
      </c>
      <c r="Q117" t="n">
        <v>467.07</v>
      </c>
      <c r="R117" t="n">
        <v>56.29</v>
      </c>
      <c r="S117" t="n">
        <v>39.61</v>
      </c>
      <c r="T117" t="n">
        <v>3396.49</v>
      </c>
      <c r="U117" t="n">
        <v>0.7</v>
      </c>
      <c r="V117" t="n">
        <v>0.75</v>
      </c>
      <c r="W117" t="n">
        <v>2.62</v>
      </c>
      <c r="X117" t="n">
        <v>0.2</v>
      </c>
      <c r="Y117" t="n">
        <v>1</v>
      </c>
      <c r="Z117" t="n">
        <v>10</v>
      </c>
      <c r="AA117" t="n">
        <v>196.5859919030246</v>
      </c>
      <c r="AB117" t="n">
        <v>268.9776268834644</v>
      </c>
      <c r="AC117" t="n">
        <v>243.3067796862557</v>
      </c>
      <c r="AD117" t="n">
        <v>196585.9919030246</v>
      </c>
      <c r="AE117" t="n">
        <v>268977.6268834644</v>
      </c>
      <c r="AF117" t="n">
        <v>3.810000522497392e-06</v>
      </c>
      <c r="AG117" t="n">
        <v>8</v>
      </c>
      <c r="AH117" t="n">
        <v>243306.7796862557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5.2863</v>
      </c>
      <c r="E118" t="n">
        <v>18.92</v>
      </c>
      <c r="F118" t="n">
        <v>15.54</v>
      </c>
      <c r="G118" t="n">
        <v>116.53</v>
      </c>
      <c r="H118" t="n">
        <v>1.53</v>
      </c>
      <c r="I118" t="n">
        <v>8</v>
      </c>
      <c r="J118" t="n">
        <v>350.12</v>
      </c>
      <c r="K118" t="n">
        <v>61.2</v>
      </c>
      <c r="L118" t="n">
        <v>30</v>
      </c>
      <c r="M118" t="n">
        <v>6</v>
      </c>
      <c r="N118" t="n">
        <v>113.92</v>
      </c>
      <c r="O118" t="n">
        <v>43415.22</v>
      </c>
      <c r="P118" t="n">
        <v>265.47</v>
      </c>
      <c r="Q118" t="n">
        <v>467.08</v>
      </c>
      <c r="R118" t="n">
        <v>56.59</v>
      </c>
      <c r="S118" t="n">
        <v>39.61</v>
      </c>
      <c r="T118" t="n">
        <v>3546.47</v>
      </c>
      <c r="U118" t="n">
        <v>0.7</v>
      </c>
      <c r="V118" t="n">
        <v>0.75</v>
      </c>
      <c r="W118" t="n">
        <v>2.62</v>
      </c>
      <c r="X118" t="n">
        <v>0.2</v>
      </c>
      <c r="Y118" t="n">
        <v>1</v>
      </c>
      <c r="Z118" t="n">
        <v>10</v>
      </c>
      <c r="AA118" t="n">
        <v>196.5151834927292</v>
      </c>
      <c r="AB118" t="n">
        <v>268.8807436926518</v>
      </c>
      <c r="AC118" t="n">
        <v>243.2191428911977</v>
      </c>
      <c r="AD118" t="n">
        <v>196515.1834927292</v>
      </c>
      <c r="AE118" t="n">
        <v>268880.7436926519</v>
      </c>
      <c r="AF118" t="n">
        <v>3.808415573806932e-06</v>
      </c>
      <c r="AG118" t="n">
        <v>8</v>
      </c>
      <c r="AH118" t="n">
        <v>243219.1428911977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5.2859</v>
      </c>
      <c r="E119" t="n">
        <v>18.92</v>
      </c>
      <c r="F119" t="n">
        <v>15.54</v>
      </c>
      <c r="G119" t="n">
        <v>116.54</v>
      </c>
      <c r="H119" t="n">
        <v>1.54</v>
      </c>
      <c r="I119" t="n">
        <v>8</v>
      </c>
      <c r="J119" t="n">
        <v>350.75</v>
      </c>
      <c r="K119" t="n">
        <v>61.2</v>
      </c>
      <c r="L119" t="n">
        <v>30.25</v>
      </c>
      <c r="M119" t="n">
        <v>6</v>
      </c>
      <c r="N119" t="n">
        <v>114.3</v>
      </c>
      <c r="O119" t="n">
        <v>43493.63</v>
      </c>
      <c r="P119" t="n">
        <v>265.27</v>
      </c>
      <c r="Q119" t="n">
        <v>467.08</v>
      </c>
      <c r="R119" t="n">
        <v>56.68</v>
      </c>
      <c r="S119" t="n">
        <v>39.61</v>
      </c>
      <c r="T119" t="n">
        <v>3590.85</v>
      </c>
      <c r="U119" t="n">
        <v>0.7</v>
      </c>
      <c r="V119" t="n">
        <v>0.75</v>
      </c>
      <c r="W119" t="n">
        <v>2.62</v>
      </c>
      <c r="X119" t="n">
        <v>0.2</v>
      </c>
      <c r="Y119" t="n">
        <v>1</v>
      </c>
      <c r="Z119" t="n">
        <v>10</v>
      </c>
      <c r="AA119" t="n">
        <v>196.4336683975057</v>
      </c>
      <c r="AB119" t="n">
        <v>268.7692111431748</v>
      </c>
      <c r="AC119" t="n">
        <v>243.1182548517059</v>
      </c>
      <c r="AD119" t="n">
        <v>196433.6683975057</v>
      </c>
      <c r="AE119" t="n">
        <v>268769.2111431748</v>
      </c>
      <c r="AF119" t="n">
        <v>3.808127401317758e-06</v>
      </c>
      <c r="AG119" t="n">
        <v>8</v>
      </c>
      <c r="AH119" t="n">
        <v>243118.2548517059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5.2873</v>
      </c>
      <c r="E120" t="n">
        <v>18.91</v>
      </c>
      <c r="F120" t="n">
        <v>15.53</v>
      </c>
      <c r="G120" t="n">
        <v>116.5</v>
      </c>
      <c r="H120" t="n">
        <v>1.55</v>
      </c>
      <c r="I120" t="n">
        <v>8</v>
      </c>
      <c r="J120" t="n">
        <v>351.39</v>
      </c>
      <c r="K120" t="n">
        <v>61.2</v>
      </c>
      <c r="L120" t="n">
        <v>30.5</v>
      </c>
      <c r="M120" t="n">
        <v>6</v>
      </c>
      <c r="N120" t="n">
        <v>114.69</v>
      </c>
      <c r="O120" t="n">
        <v>43572.25</v>
      </c>
      <c r="P120" t="n">
        <v>265.14</v>
      </c>
      <c r="Q120" t="n">
        <v>467.14</v>
      </c>
      <c r="R120" t="n">
        <v>56.47</v>
      </c>
      <c r="S120" t="n">
        <v>39.61</v>
      </c>
      <c r="T120" t="n">
        <v>3485.59</v>
      </c>
      <c r="U120" t="n">
        <v>0.7</v>
      </c>
      <c r="V120" t="n">
        <v>0.75</v>
      </c>
      <c r="W120" t="n">
        <v>2.62</v>
      </c>
      <c r="X120" t="n">
        <v>0.2</v>
      </c>
      <c r="Y120" t="n">
        <v>1</v>
      </c>
      <c r="Z120" t="n">
        <v>10</v>
      </c>
      <c r="AA120" t="n">
        <v>196.3323785426189</v>
      </c>
      <c r="AB120" t="n">
        <v>268.6306218951258</v>
      </c>
      <c r="AC120" t="n">
        <v>242.9928923669794</v>
      </c>
      <c r="AD120" t="n">
        <v>196332.3785426189</v>
      </c>
      <c r="AE120" t="n">
        <v>268630.6218951258</v>
      </c>
      <c r="AF120" t="n">
        <v>3.809136005029869e-06</v>
      </c>
      <c r="AG120" t="n">
        <v>8</v>
      </c>
      <c r="AH120" t="n">
        <v>242992.8923669794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5.2883</v>
      </c>
      <c r="E121" t="n">
        <v>18.91</v>
      </c>
      <c r="F121" t="n">
        <v>15.53</v>
      </c>
      <c r="G121" t="n">
        <v>116.47</v>
      </c>
      <c r="H121" t="n">
        <v>1.56</v>
      </c>
      <c r="I121" t="n">
        <v>8</v>
      </c>
      <c r="J121" t="n">
        <v>352.03</v>
      </c>
      <c r="K121" t="n">
        <v>61.2</v>
      </c>
      <c r="L121" t="n">
        <v>30.75</v>
      </c>
      <c r="M121" t="n">
        <v>6</v>
      </c>
      <c r="N121" t="n">
        <v>115.08</v>
      </c>
      <c r="O121" t="n">
        <v>43651.07</v>
      </c>
      <c r="P121" t="n">
        <v>265.29</v>
      </c>
      <c r="Q121" t="n">
        <v>467.07</v>
      </c>
      <c r="R121" t="n">
        <v>56.43</v>
      </c>
      <c r="S121" t="n">
        <v>39.61</v>
      </c>
      <c r="T121" t="n">
        <v>3464.65</v>
      </c>
      <c r="U121" t="n">
        <v>0.7</v>
      </c>
      <c r="V121" t="n">
        <v>0.75</v>
      </c>
      <c r="W121" t="n">
        <v>2.62</v>
      </c>
      <c r="X121" t="n">
        <v>0.2</v>
      </c>
      <c r="Y121" t="n">
        <v>1</v>
      </c>
      <c r="Z121" t="n">
        <v>10</v>
      </c>
      <c r="AA121" t="n">
        <v>196.3760329346468</v>
      </c>
      <c r="AB121" t="n">
        <v>268.6903517601942</v>
      </c>
      <c r="AC121" t="n">
        <v>243.0469216975571</v>
      </c>
      <c r="AD121" t="n">
        <v>196376.0329346468</v>
      </c>
      <c r="AE121" t="n">
        <v>268690.3517601942</v>
      </c>
      <c r="AF121" t="n">
        <v>3.809856436252805e-06</v>
      </c>
      <c r="AG121" t="n">
        <v>8</v>
      </c>
      <c r="AH121" t="n">
        <v>243046.9216975571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5.2871</v>
      </c>
      <c r="E122" t="n">
        <v>18.91</v>
      </c>
      <c r="F122" t="n">
        <v>15.53</v>
      </c>
      <c r="G122" t="n">
        <v>116.5</v>
      </c>
      <c r="H122" t="n">
        <v>1.57</v>
      </c>
      <c r="I122" t="n">
        <v>8</v>
      </c>
      <c r="J122" t="n">
        <v>352.67</v>
      </c>
      <c r="K122" t="n">
        <v>61.2</v>
      </c>
      <c r="L122" t="n">
        <v>31</v>
      </c>
      <c r="M122" t="n">
        <v>6</v>
      </c>
      <c r="N122" t="n">
        <v>115.47</v>
      </c>
      <c r="O122" t="n">
        <v>43730.1</v>
      </c>
      <c r="P122" t="n">
        <v>264.81</v>
      </c>
      <c r="Q122" t="n">
        <v>467.07</v>
      </c>
      <c r="R122" t="n">
        <v>56.45</v>
      </c>
      <c r="S122" t="n">
        <v>39.61</v>
      </c>
      <c r="T122" t="n">
        <v>3476</v>
      </c>
      <c r="U122" t="n">
        <v>0.7</v>
      </c>
      <c r="V122" t="n">
        <v>0.75</v>
      </c>
      <c r="W122" t="n">
        <v>2.62</v>
      </c>
      <c r="X122" t="n">
        <v>0.2</v>
      </c>
      <c r="Y122" t="n">
        <v>1</v>
      </c>
      <c r="Z122" t="n">
        <v>10</v>
      </c>
      <c r="AA122" t="n">
        <v>196.1864070308513</v>
      </c>
      <c r="AB122" t="n">
        <v>268.4308972329168</v>
      </c>
      <c r="AC122" t="n">
        <v>242.8122291462162</v>
      </c>
      <c r="AD122" t="n">
        <v>196186.4070308513</v>
      </c>
      <c r="AE122" t="n">
        <v>268430.8972329168</v>
      </c>
      <c r="AF122" t="n">
        <v>3.808991918785281e-06</v>
      </c>
      <c r="AG122" t="n">
        <v>8</v>
      </c>
      <c r="AH122" t="n">
        <v>242812.2291462162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5.2832</v>
      </c>
      <c r="E123" t="n">
        <v>18.93</v>
      </c>
      <c r="F123" t="n">
        <v>15.55</v>
      </c>
      <c r="G123" t="n">
        <v>116.61</v>
      </c>
      <c r="H123" t="n">
        <v>1.58</v>
      </c>
      <c r="I123" t="n">
        <v>8</v>
      </c>
      <c r="J123" t="n">
        <v>353.31</v>
      </c>
      <c r="K123" t="n">
        <v>61.2</v>
      </c>
      <c r="L123" t="n">
        <v>31.25</v>
      </c>
      <c r="M123" t="n">
        <v>6</v>
      </c>
      <c r="N123" t="n">
        <v>115.86</v>
      </c>
      <c r="O123" t="n">
        <v>43809.48</v>
      </c>
      <c r="P123" t="n">
        <v>264.31</v>
      </c>
      <c r="Q123" t="n">
        <v>467.07</v>
      </c>
      <c r="R123" t="n">
        <v>57.08</v>
      </c>
      <c r="S123" t="n">
        <v>39.61</v>
      </c>
      <c r="T123" t="n">
        <v>3789.61</v>
      </c>
      <c r="U123" t="n">
        <v>0.6899999999999999</v>
      </c>
      <c r="V123" t="n">
        <v>0.75</v>
      </c>
      <c r="W123" t="n">
        <v>2.62</v>
      </c>
      <c r="X123" t="n">
        <v>0.21</v>
      </c>
      <c r="Y123" t="n">
        <v>1</v>
      </c>
      <c r="Z123" t="n">
        <v>10</v>
      </c>
      <c r="AA123" t="n">
        <v>196.0685254090255</v>
      </c>
      <c r="AB123" t="n">
        <v>268.2696063973647</v>
      </c>
      <c r="AC123" t="n">
        <v>242.6663316816361</v>
      </c>
      <c r="AD123" t="n">
        <v>196068.5254090255</v>
      </c>
      <c r="AE123" t="n">
        <v>268269.6063973647</v>
      </c>
      <c r="AF123" t="n">
        <v>3.806182237015831e-06</v>
      </c>
      <c r="AG123" t="n">
        <v>8</v>
      </c>
      <c r="AH123" t="n">
        <v>242666.331681636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5.3093</v>
      </c>
      <c r="E124" t="n">
        <v>18.84</v>
      </c>
      <c r="F124" t="n">
        <v>15.51</v>
      </c>
      <c r="G124" t="n">
        <v>132.93</v>
      </c>
      <c r="H124" t="n">
        <v>1.59</v>
      </c>
      <c r="I124" t="n">
        <v>7</v>
      </c>
      <c r="J124" t="n">
        <v>353.96</v>
      </c>
      <c r="K124" t="n">
        <v>61.2</v>
      </c>
      <c r="L124" t="n">
        <v>31.5</v>
      </c>
      <c r="M124" t="n">
        <v>5</v>
      </c>
      <c r="N124" t="n">
        <v>116.26</v>
      </c>
      <c r="O124" t="n">
        <v>43888.94</v>
      </c>
      <c r="P124" t="n">
        <v>263.25</v>
      </c>
      <c r="Q124" t="n">
        <v>467.07</v>
      </c>
      <c r="R124" t="n">
        <v>55.75</v>
      </c>
      <c r="S124" t="n">
        <v>39.61</v>
      </c>
      <c r="T124" t="n">
        <v>3128.42</v>
      </c>
      <c r="U124" t="n">
        <v>0.71</v>
      </c>
      <c r="V124" t="n">
        <v>0.75</v>
      </c>
      <c r="W124" t="n">
        <v>2.62</v>
      </c>
      <c r="X124" t="n">
        <v>0.18</v>
      </c>
      <c r="Y124" t="n">
        <v>1</v>
      </c>
      <c r="Z124" t="n">
        <v>10</v>
      </c>
      <c r="AA124" t="n">
        <v>194.9110131471447</v>
      </c>
      <c r="AB124" t="n">
        <v>266.6858470548233</v>
      </c>
      <c r="AC124" t="n">
        <v>241.2337241079261</v>
      </c>
      <c r="AD124" t="n">
        <v>194911.0131471447</v>
      </c>
      <c r="AE124" t="n">
        <v>266685.8470548233</v>
      </c>
      <c r="AF124" t="n">
        <v>3.824985491934463e-06</v>
      </c>
      <c r="AG124" t="n">
        <v>8</v>
      </c>
      <c r="AH124" t="n">
        <v>241233.7241079261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5.3069</v>
      </c>
      <c r="E125" t="n">
        <v>18.84</v>
      </c>
      <c r="F125" t="n">
        <v>15.52</v>
      </c>
      <c r="G125" t="n">
        <v>133</v>
      </c>
      <c r="H125" t="n">
        <v>1.6</v>
      </c>
      <c r="I125" t="n">
        <v>7</v>
      </c>
      <c r="J125" t="n">
        <v>354.6</v>
      </c>
      <c r="K125" t="n">
        <v>61.2</v>
      </c>
      <c r="L125" t="n">
        <v>31.75</v>
      </c>
      <c r="M125" t="n">
        <v>5</v>
      </c>
      <c r="N125" t="n">
        <v>116.65</v>
      </c>
      <c r="O125" t="n">
        <v>43968.62</v>
      </c>
      <c r="P125" t="n">
        <v>264.06</v>
      </c>
      <c r="Q125" t="n">
        <v>467.07</v>
      </c>
      <c r="R125" t="n">
        <v>55.93</v>
      </c>
      <c r="S125" t="n">
        <v>39.61</v>
      </c>
      <c r="T125" t="n">
        <v>3220.39</v>
      </c>
      <c r="U125" t="n">
        <v>0.71</v>
      </c>
      <c r="V125" t="n">
        <v>0.75</v>
      </c>
      <c r="W125" t="n">
        <v>2.62</v>
      </c>
      <c r="X125" t="n">
        <v>0.18</v>
      </c>
      <c r="Y125" t="n">
        <v>1</v>
      </c>
      <c r="Z125" t="n">
        <v>10</v>
      </c>
      <c r="AA125" t="n">
        <v>195.3460349668098</v>
      </c>
      <c r="AB125" t="n">
        <v>267.281063100297</v>
      </c>
      <c r="AC125" t="n">
        <v>241.772133569411</v>
      </c>
      <c r="AD125" t="n">
        <v>195346.0349668098</v>
      </c>
      <c r="AE125" t="n">
        <v>267281.063100297</v>
      </c>
      <c r="AF125" t="n">
        <v>3.823256456999416e-06</v>
      </c>
      <c r="AG125" t="n">
        <v>8</v>
      </c>
      <c r="AH125" t="n">
        <v>241772.1335694109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5.3072</v>
      </c>
      <c r="E126" t="n">
        <v>18.84</v>
      </c>
      <c r="F126" t="n">
        <v>15.52</v>
      </c>
      <c r="G126" t="n">
        <v>133</v>
      </c>
      <c r="H126" t="n">
        <v>1.61</v>
      </c>
      <c r="I126" t="n">
        <v>7</v>
      </c>
      <c r="J126" t="n">
        <v>355.25</v>
      </c>
      <c r="K126" t="n">
        <v>61.2</v>
      </c>
      <c r="L126" t="n">
        <v>32</v>
      </c>
      <c r="M126" t="n">
        <v>5</v>
      </c>
      <c r="N126" t="n">
        <v>117.05</v>
      </c>
      <c r="O126" t="n">
        <v>44048.52</v>
      </c>
      <c r="P126" t="n">
        <v>264.48</v>
      </c>
      <c r="Q126" t="n">
        <v>467.11</v>
      </c>
      <c r="R126" t="n">
        <v>55.92</v>
      </c>
      <c r="S126" t="n">
        <v>39.61</v>
      </c>
      <c r="T126" t="n">
        <v>3213.98</v>
      </c>
      <c r="U126" t="n">
        <v>0.71</v>
      </c>
      <c r="V126" t="n">
        <v>0.75</v>
      </c>
      <c r="W126" t="n">
        <v>2.62</v>
      </c>
      <c r="X126" t="n">
        <v>0.18</v>
      </c>
      <c r="Y126" t="n">
        <v>1</v>
      </c>
      <c r="Z126" t="n">
        <v>10</v>
      </c>
      <c r="AA126" t="n">
        <v>195.5300390092378</v>
      </c>
      <c r="AB126" t="n">
        <v>267.5328255488323</v>
      </c>
      <c r="AC126" t="n">
        <v>241.9998681632089</v>
      </c>
      <c r="AD126" t="n">
        <v>195530.0390092378</v>
      </c>
      <c r="AE126" t="n">
        <v>267532.8255488323</v>
      </c>
      <c r="AF126" t="n">
        <v>3.823472586366296e-06</v>
      </c>
      <c r="AG126" t="n">
        <v>8</v>
      </c>
      <c r="AH126" t="n">
        <v>241999.8681632089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5.3062</v>
      </c>
      <c r="E127" t="n">
        <v>18.85</v>
      </c>
      <c r="F127" t="n">
        <v>15.52</v>
      </c>
      <c r="G127" t="n">
        <v>133.02</v>
      </c>
      <c r="H127" t="n">
        <v>1.62</v>
      </c>
      <c r="I127" t="n">
        <v>7</v>
      </c>
      <c r="J127" t="n">
        <v>355.9</v>
      </c>
      <c r="K127" t="n">
        <v>61.2</v>
      </c>
      <c r="L127" t="n">
        <v>32.25</v>
      </c>
      <c r="M127" t="n">
        <v>5</v>
      </c>
      <c r="N127" t="n">
        <v>117.45</v>
      </c>
      <c r="O127" t="n">
        <v>44128.64</v>
      </c>
      <c r="P127" t="n">
        <v>264.96</v>
      </c>
      <c r="Q127" t="n">
        <v>467.07</v>
      </c>
      <c r="R127" t="n">
        <v>56.02</v>
      </c>
      <c r="S127" t="n">
        <v>39.61</v>
      </c>
      <c r="T127" t="n">
        <v>3265.31</v>
      </c>
      <c r="U127" t="n">
        <v>0.71</v>
      </c>
      <c r="V127" t="n">
        <v>0.75</v>
      </c>
      <c r="W127" t="n">
        <v>2.62</v>
      </c>
      <c r="X127" t="n">
        <v>0.19</v>
      </c>
      <c r="Y127" t="n">
        <v>1</v>
      </c>
      <c r="Z127" t="n">
        <v>10</v>
      </c>
      <c r="AA127" t="n">
        <v>195.7735444439846</v>
      </c>
      <c r="AB127" t="n">
        <v>267.8660004273544</v>
      </c>
      <c r="AC127" t="n">
        <v>242.3012452989388</v>
      </c>
      <c r="AD127" t="n">
        <v>195773.5444439846</v>
      </c>
      <c r="AE127" t="n">
        <v>267866.0004273544</v>
      </c>
      <c r="AF127" t="n">
        <v>3.82275215514336e-06</v>
      </c>
      <c r="AG127" t="n">
        <v>8</v>
      </c>
      <c r="AH127" t="n">
        <v>242301.2452989388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5.3079</v>
      </c>
      <c r="E128" t="n">
        <v>18.84</v>
      </c>
      <c r="F128" t="n">
        <v>15.51</v>
      </c>
      <c r="G128" t="n">
        <v>132.97</v>
      </c>
      <c r="H128" t="n">
        <v>1.63</v>
      </c>
      <c r="I128" t="n">
        <v>7</v>
      </c>
      <c r="J128" t="n">
        <v>356.55</v>
      </c>
      <c r="K128" t="n">
        <v>61.2</v>
      </c>
      <c r="L128" t="n">
        <v>32.5</v>
      </c>
      <c r="M128" t="n">
        <v>5</v>
      </c>
      <c r="N128" t="n">
        <v>117.85</v>
      </c>
      <c r="O128" t="n">
        <v>44208.97</v>
      </c>
      <c r="P128" t="n">
        <v>265.34</v>
      </c>
      <c r="Q128" t="n">
        <v>467.07</v>
      </c>
      <c r="R128" t="n">
        <v>55.84</v>
      </c>
      <c r="S128" t="n">
        <v>39.61</v>
      </c>
      <c r="T128" t="n">
        <v>3175.76</v>
      </c>
      <c r="U128" t="n">
        <v>0.71</v>
      </c>
      <c r="V128" t="n">
        <v>0.75</v>
      </c>
      <c r="W128" t="n">
        <v>2.62</v>
      </c>
      <c r="X128" t="n">
        <v>0.18</v>
      </c>
      <c r="Y128" t="n">
        <v>1</v>
      </c>
      <c r="Z128" t="n">
        <v>10</v>
      </c>
      <c r="AA128" t="n">
        <v>195.8977876790873</v>
      </c>
      <c r="AB128" t="n">
        <v>268.0359955028464</v>
      </c>
      <c r="AC128" t="n">
        <v>242.4550162830155</v>
      </c>
      <c r="AD128" t="n">
        <v>195897.7876790873</v>
      </c>
      <c r="AE128" t="n">
        <v>268035.9955028464</v>
      </c>
      <c r="AF128" t="n">
        <v>3.823976888222351e-06</v>
      </c>
      <c r="AG128" t="n">
        <v>8</v>
      </c>
      <c r="AH128" t="n">
        <v>242455.0162830155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5.3104</v>
      </c>
      <c r="E129" t="n">
        <v>18.83</v>
      </c>
      <c r="F129" t="n">
        <v>15.5</v>
      </c>
      <c r="G129" t="n">
        <v>132.9</v>
      </c>
      <c r="H129" t="n">
        <v>1.63</v>
      </c>
      <c r="I129" t="n">
        <v>7</v>
      </c>
      <c r="J129" t="n">
        <v>357.2</v>
      </c>
      <c r="K129" t="n">
        <v>61.2</v>
      </c>
      <c r="L129" t="n">
        <v>32.75</v>
      </c>
      <c r="M129" t="n">
        <v>5</v>
      </c>
      <c r="N129" t="n">
        <v>118.26</v>
      </c>
      <c r="O129" t="n">
        <v>44289.53</v>
      </c>
      <c r="P129" t="n">
        <v>265.31</v>
      </c>
      <c r="Q129" t="n">
        <v>467.07</v>
      </c>
      <c r="R129" t="n">
        <v>55.59</v>
      </c>
      <c r="S129" t="n">
        <v>39.61</v>
      </c>
      <c r="T129" t="n">
        <v>3051.42</v>
      </c>
      <c r="U129" t="n">
        <v>0.71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195.8153851426177</v>
      </c>
      <c r="AB129" t="n">
        <v>267.9232487171054</v>
      </c>
      <c r="AC129" t="n">
        <v>242.3530298922645</v>
      </c>
      <c r="AD129" t="n">
        <v>195815.3851426177</v>
      </c>
      <c r="AE129" t="n">
        <v>267923.2487171054</v>
      </c>
      <c r="AF129" t="n">
        <v>3.825777966279692e-06</v>
      </c>
      <c r="AG129" t="n">
        <v>8</v>
      </c>
      <c r="AH129" t="n">
        <v>242353.0298922645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5.3075</v>
      </c>
      <c r="E130" t="n">
        <v>18.84</v>
      </c>
      <c r="F130" t="n">
        <v>15.51</v>
      </c>
      <c r="G130" t="n">
        <v>132.98</v>
      </c>
      <c r="H130" t="n">
        <v>1.64</v>
      </c>
      <c r="I130" t="n">
        <v>7</v>
      </c>
      <c r="J130" t="n">
        <v>357.86</v>
      </c>
      <c r="K130" t="n">
        <v>61.2</v>
      </c>
      <c r="L130" t="n">
        <v>33</v>
      </c>
      <c r="M130" t="n">
        <v>5</v>
      </c>
      <c r="N130" t="n">
        <v>118.66</v>
      </c>
      <c r="O130" t="n">
        <v>44370.32</v>
      </c>
      <c r="P130" t="n">
        <v>265.87</v>
      </c>
      <c r="Q130" t="n">
        <v>467.07</v>
      </c>
      <c r="R130" t="n">
        <v>55.94</v>
      </c>
      <c r="S130" t="n">
        <v>39.61</v>
      </c>
      <c r="T130" t="n">
        <v>3223.99</v>
      </c>
      <c r="U130" t="n">
        <v>0.71</v>
      </c>
      <c r="V130" t="n">
        <v>0.75</v>
      </c>
      <c r="W130" t="n">
        <v>2.62</v>
      </c>
      <c r="X130" t="n">
        <v>0.18</v>
      </c>
      <c r="Y130" t="n">
        <v>1</v>
      </c>
      <c r="Z130" t="n">
        <v>10</v>
      </c>
      <c r="AA130" t="n">
        <v>196.1492216166811</v>
      </c>
      <c r="AB130" t="n">
        <v>268.3800185087446</v>
      </c>
      <c r="AC130" t="n">
        <v>242.7662062160702</v>
      </c>
      <c r="AD130" t="n">
        <v>196149.2216166811</v>
      </c>
      <c r="AE130" t="n">
        <v>268380.0185087445</v>
      </c>
      <c r="AF130" t="n">
        <v>3.823688715733177e-06</v>
      </c>
      <c r="AG130" t="n">
        <v>8</v>
      </c>
      <c r="AH130" t="n">
        <v>242766.2062160702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5.3074</v>
      </c>
      <c r="E131" t="n">
        <v>18.84</v>
      </c>
      <c r="F131" t="n">
        <v>15.52</v>
      </c>
      <c r="G131" t="n">
        <v>132.99</v>
      </c>
      <c r="H131" t="n">
        <v>1.65</v>
      </c>
      <c r="I131" t="n">
        <v>7</v>
      </c>
      <c r="J131" t="n">
        <v>358.52</v>
      </c>
      <c r="K131" t="n">
        <v>61.2</v>
      </c>
      <c r="L131" t="n">
        <v>33.25</v>
      </c>
      <c r="M131" t="n">
        <v>5</v>
      </c>
      <c r="N131" t="n">
        <v>119.07</v>
      </c>
      <c r="O131" t="n">
        <v>44451.33</v>
      </c>
      <c r="P131" t="n">
        <v>266.47</v>
      </c>
      <c r="Q131" t="n">
        <v>467.08</v>
      </c>
      <c r="R131" t="n">
        <v>55.88</v>
      </c>
      <c r="S131" t="n">
        <v>39.61</v>
      </c>
      <c r="T131" t="n">
        <v>3197.89</v>
      </c>
      <c r="U131" t="n">
        <v>0.71</v>
      </c>
      <c r="V131" t="n">
        <v>0.75</v>
      </c>
      <c r="W131" t="n">
        <v>2.62</v>
      </c>
      <c r="X131" t="n">
        <v>0.18</v>
      </c>
      <c r="Y131" t="n">
        <v>1</v>
      </c>
      <c r="Z131" t="n">
        <v>10</v>
      </c>
      <c r="AA131" t="n">
        <v>196.4319651022519</v>
      </c>
      <c r="AB131" t="n">
        <v>268.7668806194646</v>
      </c>
      <c r="AC131" t="n">
        <v>243.1161467499076</v>
      </c>
      <c r="AD131" t="n">
        <v>196431.9651022519</v>
      </c>
      <c r="AE131" t="n">
        <v>268766.8806194646</v>
      </c>
      <c r="AF131" t="n">
        <v>3.823616672610884e-06</v>
      </c>
      <c r="AG131" t="n">
        <v>8</v>
      </c>
      <c r="AH131" t="n">
        <v>243116.1467499076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5.3107</v>
      </c>
      <c r="E132" t="n">
        <v>18.83</v>
      </c>
      <c r="F132" t="n">
        <v>15.5</v>
      </c>
      <c r="G132" t="n">
        <v>132.89</v>
      </c>
      <c r="H132" t="n">
        <v>1.66</v>
      </c>
      <c r="I132" t="n">
        <v>7</v>
      </c>
      <c r="J132" t="n">
        <v>359.17</v>
      </c>
      <c r="K132" t="n">
        <v>61.2</v>
      </c>
      <c r="L132" t="n">
        <v>33.5</v>
      </c>
      <c r="M132" t="n">
        <v>5</v>
      </c>
      <c r="N132" t="n">
        <v>119.48</v>
      </c>
      <c r="O132" t="n">
        <v>44532.57</v>
      </c>
      <c r="P132" t="n">
        <v>266.14</v>
      </c>
      <c r="Q132" t="n">
        <v>467.07</v>
      </c>
      <c r="R132" t="n">
        <v>55.53</v>
      </c>
      <c r="S132" t="n">
        <v>39.61</v>
      </c>
      <c r="T132" t="n">
        <v>3020.91</v>
      </c>
      <c r="U132" t="n">
        <v>0.71</v>
      </c>
      <c r="V132" t="n">
        <v>0.75</v>
      </c>
      <c r="W132" t="n">
        <v>2.62</v>
      </c>
      <c r="X132" t="n">
        <v>0.17</v>
      </c>
      <c r="Y132" t="n">
        <v>1</v>
      </c>
      <c r="Z132" t="n">
        <v>10</v>
      </c>
      <c r="AA132" t="n">
        <v>196.1859674071465</v>
      </c>
      <c r="AB132" t="n">
        <v>268.4302957203692</v>
      </c>
      <c r="AC132" t="n">
        <v>242.8116850411819</v>
      </c>
      <c r="AD132" t="n">
        <v>196185.9674071465</v>
      </c>
      <c r="AE132" t="n">
        <v>268430.2957203692</v>
      </c>
      <c r="AF132" t="n">
        <v>3.825994095646573e-06</v>
      </c>
      <c r="AG132" t="n">
        <v>8</v>
      </c>
      <c r="AH132" t="n">
        <v>242811.6850411819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5.309</v>
      </c>
      <c r="E133" t="n">
        <v>18.84</v>
      </c>
      <c r="F133" t="n">
        <v>15.51</v>
      </c>
      <c r="G133" t="n">
        <v>132.94</v>
      </c>
      <c r="H133" t="n">
        <v>1.67</v>
      </c>
      <c r="I133" t="n">
        <v>7</v>
      </c>
      <c r="J133" t="n">
        <v>359.84</v>
      </c>
      <c r="K133" t="n">
        <v>61.2</v>
      </c>
      <c r="L133" t="n">
        <v>33.75</v>
      </c>
      <c r="M133" t="n">
        <v>5</v>
      </c>
      <c r="N133" t="n">
        <v>119.89</v>
      </c>
      <c r="O133" t="n">
        <v>44614.04</v>
      </c>
      <c r="P133" t="n">
        <v>266.43</v>
      </c>
      <c r="Q133" t="n">
        <v>467.07</v>
      </c>
      <c r="R133" t="n">
        <v>55.67</v>
      </c>
      <c r="S133" t="n">
        <v>39.61</v>
      </c>
      <c r="T133" t="n">
        <v>3092.27</v>
      </c>
      <c r="U133" t="n">
        <v>0.71</v>
      </c>
      <c r="V133" t="n">
        <v>0.75</v>
      </c>
      <c r="W133" t="n">
        <v>2.62</v>
      </c>
      <c r="X133" t="n">
        <v>0.18</v>
      </c>
      <c r="Y133" t="n">
        <v>1</v>
      </c>
      <c r="Z133" t="n">
        <v>10</v>
      </c>
      <c r="AA133" t="n">
        <v>196.3671172998314</v>
      </c>
      <c r="AB133" t="n">
        <v>268.6781529953097</v>
      </c>
      <c r="AC133" t="n">
        <v>243.035887165672</v>
      </c>
      <c r="AD133" t="n">
        <v>196367.1172998314</v>
      </c>
      <c r="AE133" t="n">
        <v>268678.1529953097</v>
      </c>
      <c r="AF133" t="n">
        <v>3.824769362567581e-06</v>
      </c>
      <c r="AG133" t="n">
        <v>8</v>
      </c>
      <c r="AH133" t="n">
        <v>243035.887165672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5.3075</v>
      </c>
      <c r="E134" t="n">
        <v>18.84</v>
      </c>
      <c r="F134" t="n">
        <v>15.51</v>
      </c>
      <c r="G134" t="n">
        <v>132.98</v>
      </c>
      <c r="H134" t="n">
        <v>1.68</v>
      </c>
      <c r="I134" t="n">
        <v>7</v>
      </c>
      <c r="J134" t="n">
        <v>360.5</v>
      </c>
      <c r="K134" t="n">
        <v>61.2</v>
      </c>
      <c r="L134" t="n">
        <v>34</v>
      </c>
      <c r="M134" t="n">
        <v>5</v>
      </c>
      <c r="N134" t="n">
        <v>120.3</v>
      </c>
      <c r="O134" t="n">
        <v>44695.75</v>
      </c>
      <c r="P134" t="n">
        <v>266.27</v>
      </c>
      <c r="Q134" t="n">
        <v>467.07</v>
      </c>
      <c r="R134" t="n">
        <v>55.89</v>
      </c>
      <c r="S134" t="n">
        <v>39.61</v>
      </c>
      <c r="T134" t="n">
        <v>3199.64</v>
      </c>
      <c r="U134" t="n">
        <v>0.71</v>
      </c>
      <c r="V134" t="n">
        <v>0.75</v>
      </c>
      <c r="W134" t="n">
        <v>2.62</v>
      </c>
      <c r="X134" t="n">
        <v>0.18</v>
      </c>
      <c r="Y134" t="n">
        <v>1</v>
      </c>
      <c r="Z134" t="n">
        <v>10</v>
      </c>
      <c r="AA134" t="n">
        <v>196.331503161814</v>
      </c>
      <c r="AB134" t="n">
        <v>268.6294241604894</v>
      </c>
      <c r="AC134" t="n">
        <v>242.9918089424556</v>
      </c>
      <c r="AD134" t="n">
        <v>196331.503161814</v>
      </c>
      <c r="AE134" t="n">
        <v>268629.4241604893</v>
      </c>
      <c r="AF134" t="n">
        <v>3.823688715733177e-06</v>
      </c>
      <c r="AG134" t="n">
        <v>8</v>
      </c>
      <c r="AH134" t="n">
        <v>242991.8089424556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5.3095</v>
      </c>
      <c r="E135" t="n">
        <v>18.83</v>
      </c>
      <c r="F135" t="n">
        <v>15.51</v>
      </c>
      <c r="G135" t="n">
        <v>132.92</v>
      </c>
      <c r="H135" t="n">
        <v>1.69</v>
      </c>
      <c r="I135" t="n">
        <v>7</v>
      </c>
      <c r="J135" t="n">
        <v>361.16</v>
      </c>
      <c r="K135" t="n">
        <v>61.2</v>
      </c>
      <c r="L135" t="n">
        <v>34.25</v>
      </c>
      <c r="M135" t="n">
        <v>5</v>
      </c>
      <c r="N135" t="n">
        <v>120.71</v>
      </c>
      <c r="O135" t="n">
        <v>44777.68</v>
      </c>
      <c r="P135" t="n">
        <v>265.93</v>
      </c>
      <c r="Q135" t="n">
        <v>467.07</v>
      </c>
      <c r="R135" t="n">
        <v>55.6</v>
      </c>
      <c r="S135" t="n">
        <v>39.61</v>
      </c>
      <c r="T135" t="n">
        <v>3056.98</v>
      </c>
      <c r="U135" t="n">
        <v>0.71</v>
      </c>
      <c r="V135" t="n">
        <v>0.75</v>
      </c>
      <c r="W135" t="n">
        <v>2.62</v>
      </c>
      <c r="X135" t="n">
        <v>0.17</v>
      </c>
      <c r="Y135" t="n">
        <v>1</v>
      </c>
      <c r="Z135" t="n">
        <v>10</v>
      </c>
      <c r="AA135" t="n">
        <v>196.1269230529932</v>
      </c>
      <c r="AB135" t="n">
        <v>268.3495086301635</v>
      </c>
      <c r="AC135" t="n">
        <v>242.7386081574801</v>
      </c>
      <c r="AD135" t="n">
        <v>196126.9230529932</v>
      </c>
      <c r="AE135" t="n">
        <v>268349.5086301636</v>
      </c>
      <c r="AF135" t="n">
        <v>3.82512957817905e-06</v>
      </c>
      <c r="AG135" t="n">
        <v>8</v>
      </c>
      <c r="AH135" t="n">
        <v>242738.6081574801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5.3128</v>
      </c>
      <c r="E136" t="n">
        <v>18.82</v>
      </c>
      <c r="F136" t="n">
        <v>15.5</v>
      </c>
      <c r="G136" t="n">
        <v>132.82</v>
      </c>
      <c r="H136" t="n">
        <v>1.7</v>
      </c>
      <c r="I136" t="n">
        <v>7</v>
      </c>
      <c r="J136" t="n">
        <v>361.83</v>
      </c>
      <c r="K136" t="n">
        <v>61.2</v>
      </c>
      <c r="L136" t="n">
        <v>34.5</v>
      </c>
      <c r="M136" t="n">
        <v>5</v>
      </c>
      <c r="N136" t="n">
        <v>121.13</v>
      </c>
      <c r="O136" t="n">
        <v>44859.98</v>
      </c>
      <c r="P136" t="n">
        <v>265.59</v>
      </c>
      <c r="Q136" t="n">
        <v>467.08</v>
      </c>
      <c r="R136" t="n">
        <v>55.33</v>
      </c>
      <c r="S136" t="n">
        <v>39.61</v>
      </c>
      <c r="T136" t="n">
        <v>2920.06</v>
      </c>
      <c r="U136" t="n">
        <v>0.72</v>
      </c>
      <c r="V136" t="n">
        <v>0.75</v>
      </c>
      <c r="W136" t="n">
        <v>2.62</v>
      </c>
      <c r="X136" t="n">
        <v>0.16</v>
      </c>
      <c r="Y136" t="n">
        <v>1</v>
      </c>
      <c r="Z136" t="n">
        <v>10</v>
      </c>
      <c r="AA136" t="n">
        <v>195.8834861393178</v>
      </c>
      <c r="AB136" t="n">
        <v>268.0164275051944</v>
      </c>
      <c r="AC136" t="n">
        <v>242.4373158275955</v>
      </c>
      <c r="AD136" t="n">
        <v>195883.4861393178</v>
      </c>
      <c r="AE136" t="n">
        <v>268016.4275051944</v>
      </c>
      <c r="AF136" t="n">
        <v>3.827507001214739e-06</v>
      </c>
      <c r="AG136" t="n">
        <v>8</v>
      </c>
      <c r="AH136" t="n">
        <v>242437.3158275955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5.3137</v>
      </c>
      <c r="E137" t="n">
        <v>18.82</v>
      </c>
      <c r="F137" t="n">
        <v>15.49</v>
      </c>
      <c r="G137" t="n">
        <v>132.8</v>
      </c>
      <c r="H137" t="n">
        <v>1.71</v>
      </c>
      <c r="I137" t="n">
        <v>7</v>
      </c>
      <c r="J137" t="n">
        <v>362.5</v>
      </c>
      <c r="K137" t="n">
        <v>61.2</v>
      </c>
      <c r="L137" t="n">
        <v>34.75</v>
      </c>
      <c r="M137" t="n">
        <v>5</v>
      </c>
      <c r="N137" t="n">
        <v>121.55</v>
      </c>
      <c r="O137" t="n">
        <v>44942.4</v>
      </c>
      <c r="P137" t="n">
        <v>265.4</v>
      </c>
      <c r="Q137" t="n">
        <v>467.07</v>
      </c>
      <c r="R137" t="n">
        <v>55.23</v>
      </c>
      <c r="S137" t="n">
        <v>39.61</v>
      </c>
      <c r="T137" t="n">
        <v>2873.02</v>
      </c>
      <c r="U137" t="n">
        <v>0.72</v>
      </c>
      <c r="V137" t="n">
        <v>0.75</v>
      </c>
      <c r="W137" t="n">
        <v>2.62</v>
      </c>
      <c r="X137" t="n">
        <v>0.16</v>
      </c>
      <c r="Y137" t="n">
        <v>1</v>
      </c>
      <c r="Z137" t="n">
        <v>10</v>
      </c>
      <c r="AA137" t="n">
        <v>195.7679069614033</v>
      </c>
      <c r="AB137" t="n">
        <v>267.8582869749784</v>
      </c>
      <c r="AC137" t="n">
        <v>242.2942680076317</v>
      </c>
      <c r="AD137" t="n">
        <v>195767.9069614033</v>
      </c>
      <c r="AE137" t="n">
        <v>267858.2869749784</v>
      </c>
      <c r="AF137" t="n">
        <v>3.828155389315381e-06</v>
      </c>
      <c r="AG137" t="n">
        <v>8</v>
      </c>
      <c r="AH137" t="n">
        <v>242294.2680076317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5.3128</v>
      </c>
      <c r="E138" t="n">
        <v>18.82</v>
      </c>
      <c r="F138" t="n">
        <v>15.5</v>
      </c>
      <c r="G138" t="n">
        <v>132.82</v>
      </c>
      <c r="H138" t="n">
        <v>1.72</v>
      </c>
      <c r="I138" t="n">
        <v>7</v>
      </c>
      <c r="J138" t="n">
        <v>363.17</v>
      </c>
      <c r="K138" t="n">
        <v>61.2</v>
      </c>
      <c r="L138" t="n">
        <v>35</v>
      </c>
      <c r="M138" t="n">
        <v>5</v>
      </c>
      <c r="N138" t="n">
        <v>121.97</v>
      </c>
      <c r="O138" t="n">
        <v>45025.06</v>
      </c>
      <c r="P138" t="n">
        <v>265.89</v>
      </c>
      <c r="Q138" t="n">
        <v>467.11</v>
      </c>
      <c r="R138" t="n">
        <v>55.19</v>
      </c>
      <c r="S138" t="n">
        <v>39.61</v>
      </c>
      <c r="T138" t="n">
        <v>2852.4</v>
      </c>
      <c r="U138" t="n">
        <v>0.72</v>
      </c>
      <c r="V138" t="n">
        <v>0.75</v>
      </c>
      <c r="W138" t="n">
        <v>2.62</v>
      </c>
      <c r="X138" t="n">
        <v>0.16</v>
      </c>
      <c r="Y138" t="n">
        <v>1</v>
      </c>
      <c r="Z138" t="n">
        <v>10</v>
      </c>
      <c r="AA138" t="n">
        <v>196.0200609163835</v>
      </c>
      <c r="AB138" t="n">
        <v>268.2032951404294</v>
      </c>
      <c r="AC138" t="n">
        <v>242.6063490779942</v>
      </c>
      <c r="AD138" t="n">
        <v>196020.0609163835</v>
      </c>
      <c r="AE138" t="n">
        <v>268203.2951404294</v>
      </c>
      <c r="AF138" t="n">
        <v>3.827507001214739e-06</v>
      </c>
      <c r="AG138" t="n">
        <v>8</v>
      </c>
      <c r="AH138" t="n">
        <v>242606.3490779942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5.3115</v>
      </c>
      <c r="E139" t="n">
        <v>18.83</v>
      </c>
      <c r="F139" t="n">
        <v>15.5</v>
      </c>
      <c r="G139" t="n">
        <v>132.86</v>
      </c>
      <c r="H139" t="n">
        <v>1.73</v>
      </c>
      <c r="I139" t="n">
        <v>7</v>
      </c>
      <c r="J139" t="n">
        <v>363.84</v>
      </c>
      <c r="K139" t="n">
        <v>61.2</v>
      </c>
      <c r="L139" t="n">
        <v>35.25</v>
      </c>
      <c r="M139" t="n">
        <v>5</v>
      </c>
      <c r="N139" t="n">
        <v>122.39</v>
      </c>
      <c r="O139" t="n">
        <v>45107.96</v>
      </c>
      <c r="P139" t="n">
        <v>265.79</v>
      </c>
      <c r="Q139" t="n">
        <v>467.07</v>
      </c>
      <c r="R139" t="n">
        <v>55.37</v>
      </c>
      <c r="S139" t="n">
        <v>39.61</v>
      </c>
      <c r="T139" t="n">
        <v>2942.44</v>
      </c>
      <c r="U139" t="n">
        <v>0.72</v>
      </c>
      <c r="V139" t="n">
        <v>0.75</v>
      </c>
      <c r="W139" t="n">
        <v>2.62</v>
      </c>
      <c r="X139" t="n">
        <v>0.17</v>
      </c>
      <c r="Y139" t="n">
        <v>1</v>
      </c>
      <c r="Z139" t="n">
        <v>10</v>
      </c>
      <c r="AA139" t="n">
        <v>196.0067409113481</v>
      </c>
      <c r="AB139" t="n">
        <v>268.1850701219029</v>
      </c>
      <c r="AC139" t="n">
        <v>242.5898634296569</v>
      </c>
      <c r="AD139" t="n">
        <v>196006.7409113481</v>
      </c>
      <c r="AE139" t="n">
        <v>268185.0701219029</v>
      </c>
      <c r="AF139" t="n">
        <v>3.826570440624921e-06</v>
      </c>
      <c r="AG139" t="n">
        <v>8</v>
      </c>
      <c r="AH139" t="n">
        <v>242589.8634296569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5.3111</v>
      </c>
      <c r="E140" t="n">
        <v>18.83</v>
      </c>
      <c r="F140" t="n">
        <v>15.5</v>
      </c>
      <c r="G140" t="n">
        <v>132.88</v>
      </c>
      <c r="H140" t="n">
        <v>1.74</v>
      </c>
      <c r="I140" t="n">
        <v>7</v>
      </c>
      <c r="J140" t="n">
        <v>364.51</v>
      </c>
      <c r="K140" t="n">
        <v>61.2</v>
      </c>
      <c r="L140" t="n">
        <v>35.5</v>
      </c>
      <c r="M140" t="n">
        <v>5</v>
      </c>
      <c r="N140" t="n">
        <v>122.82</v>
      </c>
      <c r="O140" t="n">
        <v>45191.1</v>
      </c>
      <c r="P140" t="n">
        <v>265.61</v>
      </c>
      <c r="Q140" t="n">
        <v>467.07</v>
      </c>
      <c r="R140" t="n">
        <v>55.36</v>
      </c>
      <c r="S140" t="n">
        <v>39.61</v>
      </c>
      <c r="T140" t="n">
        <v>2935.68</v>
      </c>
      <c r="U140" t="n">
        <v>0.72</v>
      </c>
      <c r="V140" t="n">
        <v>0.75</v>
      </c>
      <c r="W140" t="n">
        <v>2.62</v>
      </c>
      <c r="X140" t="n">
        <v>0.17</v>
      </c>
      <c r="Y140" t="n">
        <v>1</v>
      </c>
      <c r="Z140" t="n">
        <v>10</v>
      </c>
      <c r="AA140" t="n">
        <v>195.934682193976</v>
      </c>
      <c r="AB140" t="n">
        <v>268.0864762057882</v>
      </c>
      <c r="AC140" t="n">
        <v>242.5006791785187</v>
      </c>
      <c r="AD140" t="n">
        <v>195934.682193976</v>
      </c>
      <c r="AE140" t="n">
        <v>268086.4762057882</v>
      </c>
      <c r="AF140" t="n">
        <v>3.826282268135747e-06</v>
      </c>
      <c r="AG140" t="n">
        <v>8</v>
      </c>
      <c r="AH140" t="n">
        <v>242500.6791785187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5.3142</v>
      </c>
      <c r="E141" t="n">
        <v>18.82</v>
      </c>
      <c r="F141" t="n">
        <v>15.49</v>
      </c>
      <c r="G141" t="n">
        <v>132.78</v>
      </c>
      <c r="H141" t="n">
        <v>1.75</v>
      </c>
      <c r="I141" t="n">
        <v>7</v>
      </c>
      <c r="J141" t="n">
        <v>365.19</v>
      </c>
      <c r="K141" t="n">
        <v>61.2</v>
      </c>
      <c r="L141" t="n">
        <v>35.75</v>
      </c>
      <c r="M141" t="n">
        <v>5</v>
      </c>
      <c r="N141" t="n">
        <v>123.24</v>
      </c>
      <c r="O141" t="n">
        <v>45274.49</v>
      </c>
      <c r="P141" t="n">
        <v>265.26</v>
      </c>
      <c r="Q141" t="n">
        <v>467.07</v>
      </c>
      <c r="R141" t="n">
        <v>55.11</v>
      </c>
      <c r="S141" t="n">
        <v>39.61</v>
      </c>
      <c r="T141" t="n">
        <v>2811.09</v>
      </c>
      <c r="U141" t="n">
        <v>0.72</v>
      </c>
      <c r="V141" t="n">
        <v>0.75</v>
      </c>
      <c r="W141" t="n">
        <v>2.62</v>
      </c>
      <c r="X141" t="n">
        <v>0.16</v>
      </c>
      <c r="Y141" t="n">
        <v>1</v>
      </c>
      <c r="Z141" t="n">
        <v>10</v>
      </c>
      <c r="AA141" t="n">
        <v>195.691828082606</v>
      </c>
      <c r="AB141" t="n">
        <v>267.7541924966447</v>
      </c>
      <c r="AC141" t="n">
        <v>242.2001081602127</v>
      </c>
      <c r="AD141" t="n">
        <v>195691.8280826061</v>
      </c>
      <c r="AE141" t="n">
        <v>267754.1924966447</v>
      </c>
      <c r="AF141" t="n">
        <v>3.828515604926848e-06</v>
      </c>
      <c r="AG141" t="n">
        <v>8</v>
      </c>
      <c r="AH141" t="n">
        <v>242200.1081602127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5.3137</v>
      </c>
      <c r="E142" t="n">
        <v>18.82</v>
      </c>
      <c r="F142" t="n">
        <v>15.49</v>
      </c>
      <c r="G142" t="n">
        <v>132.8</v>
      </c>
      <c r="H142" t="n">
        <v>1.75</v>
      </c>
      <c r="I142" t="n">
        <v>7</v>
      </c>
      <c r="J142" t="n">
        <v>365.87</v>
      </c>
      <c r="K142" t="n">
        <v>61.2</v>
      </c>
      <c r="L142" t="n">
        <v>36</v>
      </c>
      <c r="M142" t="n">
        <v>5</v>
      </c>
      <c r="N142" t="n">
        <v>123.67</v>
      </c>
      <c r="O142" t="n">
        <v>45358.13</v>
      </c>
      <c r="P142" t="n">
        <v>265.02</v>
      </c>
      <c r="Q142" t="n">
        <v>467.07</v>
      </c>
      <c r="R142" t="n">
        <v>55.19</v>
      </c>
      <c r="S142" t="n">
        <v>39.61</v>
      </c>
      <c r="T142" t="n">
        <v>2853.36</v>
      </c>
      <c r="U142" t="n">
        <v>0.72</v>
      </c>
      <c r="V142" t="n">
        <v>0.75</v>
      </c>
      <c r="W142" t="n">
        <v>2.62</v>
      </c>
      <c r="X142" t="n">
        <v>0.16</v>
      </c>
      <c r="Y142" t="n">
        <v>1</v>
      </c>
      <c r="Z142" t="n">
        <v>10</v>
      </c>
      <c r="AA142" t="n">
        <v>195.5949415445087</v>
      </c>
      <c r="AB142" t="n">
        <v>267.6216280608877</v>
      </c>
      <c r="AC142" t="n">
        <v>242.0801954881488</v>
      </c>
      <c r="AD142" t="n">
        <v>195594.9415445087</v>
      </c>
      <c r="AE142" t="n">
        <v>267621.6280608877</v>
      </c>
      <c r="AF142" t="n">
        <v>3.828155389315381e-06</v>
      </c>
      <c r="AG142" t="n">
        <v>8</v>
      </c>
      <c r="AH142" t="n">
        <v>242080.1954881488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5.3126</v>
      </c>
      <c r="E143" t="n">
        <v>18.82</v>
      </c>
      <c r="F143" t="n">
        <v>15.5</v>
      </c>
      <c r="G143" t="n">
        <v>132.83</v>
      </c>
      <c r="H143" t="n">
        <v>1.76</v>
      </c>
      <c r="I143" t="n">
        <v>7</v>
      </c>
      <c r="J143" t="n">
        <v>366.55</v>
      </c>
      <c r="K143" t="n">
        <v>61.2</v>
      </c>
      <c r="L143" t="n">
        <v>36.25</v>
      </c>
      <c r="M143" t="n">
        <v>5</v>
      </c>
      <c r="N143" t="n">
        <v>124.1</v>
      </c>
      <c r="O143" t="n">
        <v>45442.03</v>
      </c>
      <c r="P143" t="n">
        <v>265.04</v>
      </c>
      <c r="Q143" t="n">
        <v>467.07</v>
      </c>
      <c r="R143" t="n">
        <v>55.23</v>
      </c>
      <c r="S143" t="n">
        <v>39.61</v>
      </c>
      <c r="T143" t="n">
        <v>2872.61</v>
      </c>
      <c r="U143" t="n">
        <v>0.72</v>
      </c>
      <c r="V143" t="n">
        <v>0.75</v>
      </c>
      <c r="W143" t="n">
        <v>2.62</v>
      </c>
      <c r="X143" t="n">
        <v>0.16</v>
      </c>
      <c r="Y143" t="n">
        <v>1</v>
      </c>
      <c r="Z143" t="n">
        <v>10</v>
      </c>
      <c r="AA143" t="n">
        <v>195.6380397714785</v>
      </c>
      <c r="AB143" t="n">
        <v>267.6805969563873</v>
      </c>
      <c r="AC143" t="n">
        <v>242.1335364750254</v>
      </c>
      <c r="AD143" t="n">
        <v>195638.0397714785</v>
      </c>
      <c r="AE143" t="n">
        <v>267680.5969563873</v>
      </c>
      <c r="AF143" t="n">
        <v>3.827362914970151e-06</v>
      </c>
      <c r="AG143" t="n">
        <v>8</v>
      </c>
      <c r="AH143" t="n">
        <v>242133.5364750254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5.3108</v>
      </c>
      <c r="E144" t="n">
        <v>18.83</v>
      </c>
      <c r="F144" t="n">
        <v>15.5</v>
      </c>
      <c r="G144" t="n">
        <v>132.88</v>
      </c>
      <c r="H144" t="n">
        <v>1.77</v>
      </c>
      <c r="I144" t="n">
        <v>7</v>
      </c>
      <c r="J144" t="n">
        <v>367.23</v>
      </c>
      <c r="K144" t="n">
        <v>61.2</v>
      </c>
      <c r="L144" t="n">
        <v>36.5</v>
      </c>
      <c r="M144" t="n">
        <v>5</v>
      </c>
      <c r="N144" t="n">
        <v>124.53</v>
      </c>
      <c r="O144" t="n">
        <v>45526.17</v>
      </c>
      <c r="P144" t="n">
        <v>265.26</v>
      </c>
      <c r="Q144" t="n">
        <v>467.16</v>
      </c>
      <c r="R144" t="n">
        <v>55.42</v>
      </c>
      <c r="S144" t="n">
        <v>39.61</v>
      </c>
      <c r="T144" t="n">
        <v>2963.89</v>
      </c>
      <c r="U144" t="n">
        <v>0.71</v>
      </c>
      <c r="V144" t="n">
        <v>0.75</v>
      </c>
      <c r="W144" t="n">
        <v>2.62</v>
      </c>
      <c r="X144" t="n">
        <v>0.17</v>
      </c>
      <c r="Y144" t="n">
        <v>1</v>
      </c>
      <c r="Z144" t="n">
        <v>10</v>
      </c>
      <c r="AA144" t="n">
        <v>195.7827155821346</v>
      </c>
      <c r="AB144" t="n">
        <v>267.8785487831731</v>
      </c>
      <c r="AC144" t="n">
        <v>242.31259605729</v>
      </c>
      <c r="AD144" t="n">
        <v>195782.7155821346</v>
      </c>
      <c r="AE144" t="n">
        <v>267878.5487831731</v>
      </c>
      <c r="AF144" t="n">
        <v>3.826066138768866e-06</v>
      </c>
      <c r="AG144" t="n">
        <v>8</v>
      </c>
      <c r="AH144" t="n">
        <v>242312.59605729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5.309</v>
      </c>
      <c r="E145" t="n">
        <v>18.84</v>
      </c>
      <c r="F145" t="n">
        <v>15.51</v>
      </c>
      <c r="G145" t="n">
        <v>132.94</v>
      </c>
      <c r="H145" t="n">
        <v>1.78</v>
      </c>
      <c r="I145" t="n">
        <v>7</v>
      </c>
      <c r="J145" t="n">
        <v>367.92</v>
      </c>
      <c r="K145" t="n">
        <v>61.2</v>
      </c>
      <c r="L145" t="n">
        <v>36.75</v>
      </c>
      <c r="M145" t="n">
        <v>5</v>
      </c>
      <c r="N145" t="n">
        <v>124.97</v>
      </c>
      <c r="O145" t="n">
        <v>45610.57</v>
      </c>
      <c r="P145" t="n">
        <v>265.18</v>
      </c>
      <c r="Q145" t="n">
        <v>467.07</v>
      </c>
      <c r="R145" t="n">
        <v>55.64</v>
      </c>
      <c r="S145" t="n">
        <v>39.61</v>
      </c>
      <c r="T145" t="n">
        <v>3075.54</v>
      </c>
      <c r="U145" t="n">
        <v>0.71</v>
      </c>
      <c r="V145" t="n">
        <v>0.75</v>
      </c>
      <c r="W145" t="n">
        <v>2.62</v>
      </c>
      <c r="X145" t="n">
        <v>0.18</v>
      </c>
      <c r="Y145" t="n">
        <v>1</v>
      </c>
      <c r="Z145" t="n">
        <v>10</v>
      </c>
      <c r="AA145" t="n">
        <v>195.7976484139815</v>
      </c>
      <c r="AB145" t="n">
        <v>267.8989805424962</v>
      </c>
      <c r="AC145" t="n">
        <v>242.3310778381794</v>
      </c>
      <c r="AD145" t="n">
        <v>195797.6484139815</v>
      </c>
      <c r="AE145" t="n">
        <v>267898.9805424962</v>
      </c>
      <c r="AF145" t="n">
        <v>3.824769362567581e-06</v>
      </c>
      <c r="AG145" t="n">
        <v>8</v>
      </c>
      <c r="AH145" t="n">
        <v>242331.0778381794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5.3108</v>
      </c>
      <c r="E146" t="n">
        <v>18.83</v>
      </c>
      <c r="F146" t="n">
        <v>15.5</v>
      </c>
      <c r="G146" t="n">
        <v>132.89</v>
      </c>
      <c r="H146" t="n">
        <v>1.79</v>
      </c>
      <c r="I146" t="n">
        <v>7</v>
      </c>
      <c r="J146" t="n">
        <v>368.6</v>
      </c>
      <c r="K146" t="n">
        <v>61.2</v>
      </c>
      <c r="L146" t="n">
        <v>37</v>
      </c>
      <c r="M146" t="n">
        <v>5</v>
      </c>
      <c r="N146" t="n">
        <v>125.4</v>
      </c>
      <c r="O146" t="n">
        <v>45695.24</v>
      </c>
      <c r="P146" t="n">
        <v>264.97</v>
      </c>
      <c r="Q146" t="n">
        <v>467.08</v>
      </c>
      <c r="R146" t="n">
        <v>55.42</v>
      </c>
      <c r="S146" t="n">
        <v>39.61</v>
      </c>
      <c r="T146" t="n">
        <v>2964.52</v>
      </c>
      <c r="U146" t="n">
        <v>0.71</v>
      </c>
      <c r="V146" t="n">
        <v>0.75</v>
      </c>
      <c r="W146" t="n">
        <v>2.62</v>
      </c>
      <c r="X146" t="n">
        <v>0.17</v>
      </c>
      <c r="Y146" t="n">
        <v>1</v>
      </c>
      <c r="Z146" t="n">
        <v>10</v>
      </c>
      <c r="AA146" t="n">
        <v>195.6506435792207</v>
      </c>
      <c r="AB146" t="n">
        <v>267.697842042181</v>
      </c>
      <c r="AC146" t="n">
        <v>242.1491357140345</v>
      </c>
      <c r="AD146" t="n">
        <v>195650.6435792207</v>
      </c>
      <c r="AE146" t="n">
        <v>267697.842042181</v>
      </c>
      <c r="AF146" t="n">
        <v>3.826066138768866e-06</v>
      </c>
      <c r="AG146" t="n">
        <v>8</v>
      </c>
      <c r="AH146" t="n">
        <v>242149.1357140345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5.3116</v>
      </c>
      <c r="E147" t="n">
        <v>18.83</v>
      </c>
      <c r="F147" t="n">
        <v>15.5</v>
      </c>
      <c r="G147" t="n">
        <v>132.86</v>
      </c>
      <c r="H147" t="n">
        <v>1.8</v>
      </c>
      <c r="I147" t="n">
        <v>7</v>
      </c>
      <c r="J147" t="n">
        <v>369.29</v>
      </c>
      <c r="K147" t="n">
        <v>61.2</v>
      </c>
      <c r="L147" t="n">
        <v>37.25</v>
      </c>
      <c r="M147" t="n">
        <v>5</v>
      </c>
      <c r="N147" t="n">
        <v>125.84</v>
      </c>
      <c r="O147" t="n">
        <v>45780.16</v>
      </c>
      <c r="P147" t="n">
        <v>264.92</v>
      </c>
      <c r="Q147" t="n">
        <v>467.07</v>
      </c>
      <c r="R147" t="n">
        <v>55.34</v>
      </c>
      <c r="S147" t="n">
        <v>39.61</v>
      </c>
      <c r="T147" t="n">
        <v>2927.9</v>
      </c>
      <c r="U147" t="n">
        <v>0.72</v>
      </c>
      <c r="V147" t="n">
        <v>0.75</v>
      </c>
      <c r="W147" t="n">
        <v>2.62</v>
      </c>
      <c r="X147" t="n">
        <v>0.17</v>
      </c>
      <c r="Y147" t="n">
        <v>1</v>
      </c>
      <c r="Z147" t="n">
        <v>10</v>
      </c>
      <c r="AA147" t="n">
        <v>195.6081067169237</v>
      </c>
      <c r="AB147" t="n">
        <v>267.6396412305922</v>
      </c>
      <c r="AC147" t="n">
        <v>242.0964895062185</v>
      </c>
      <c r="AD147" t="n">
        <v>195608.1067169237</v>
      </c>
      <c r="AE147" t="n">
        <v>267639.6412305923</v>
      </c>
      <c r="AF147" t="n">
        <v>3.826642483747215e-06</v>
      </c>
      <c r="AG147" t="n">
        <v>8</v>
      </c>
      <c r="AH147" t="n">
        <v>242096.4895062185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5.3103</v>
      </c>
      <c r="E148" t="n">
        <v>18.83</v>
      </c>
      <c r="F148" t="n">
        <v>15.51</v>
      </c>
      <c r="G148" t="n">
        <v>132.9</v>
      </c>
      <c r="H148" t="n">
        <v>1.81</v>
      </c>
      <c r="I148" t="n">
        <v>7</v>
      </c>
      <c r="J148" t="n">
        <v>369.98</v>
      </c>
      <c r="K148" t="n">
        <v>61.2</v>
      </c>
      <c r="L148" t="n">
        <v>37.5</v>
      </c>
      <c r="M148" t="n">
        <v>5</v>
      </c>
      <c r="N148" t="n">
        <v>126.28</v>
      </c>
      <c r="O148" t="n">
        <v>45865.47</v>
      </c>
      <c r="P148" t="n">
        <v>264.55</v>
      </c>
      <c r="Q148" t="n">
        <v>467.08</v>
      </c>
      <c r="R148" t="n">
        <v>55.53</v>
      </c>
      <c r="S148" t="n">
        <v>39.61</v>
      </c>
      <c r="T148" t="n">
        <v>3022.39</v>
      </c>
      <c r="U148" t="n">
        <v>0.71</v>
      </c>
      <c r="V148" t="n">
        <v>0.75</v>
      </c>
      <c r="W148" t="n">
        <v>2.62</v>
      </c>
      <c r="X148" t="n">
        <v>0.17</v>
      </c>
      <c r="Y148" t="n">
        <v>1</v>
      </c>
      <c r="Z148" t="n">
        <v>10</v>
      </c>
      <c r="AA148" t="n">
        <v>195.4785374633859</v>
      </c>
      <c r="AB148" t="n">
        <v>267.46235886171</v>
      </c>
      <c r="AC148" t="n">
        <v>241.9361267178049</v>
      </c>
      <c r="AD148" t="n">
        <v>195478.537463386</v>
      </c>
      <c r="AE148" t="n">
        <v>267462.3588617099</v>
      </c>
      <c r="AF148" t="n">
        <v>3.825705923157398e-06</v>
      </c>
      <c r="AG148" t="n">
        <v>8</v>
      </c>
      <c r="AH148" t="n">
        <v>241936.1267178049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5.3347</v>
      </c>
      <c r="E149" t="n">
        <v>18.75</v>
      </c>
      <c r="F149" t="n">
        <v>15.47</v>
      </c>
      <c r="G149" t="n">
        <v>154.73</v>
      </c>
      <c r="H149" t="n">
        <v>1.82</v>
      </c>
      <c r="I149" t="n">
        <v>6</v>
      </c>
      <c r="J149" t="n">
        <v>370.67</v>
      </c>
      <c r="K149" t="n">
        <v>61.2</v>
      </c>
      <c r="L149" t="n">
        <v>37.75</v>
      </c>
      <c r="M149" t="n">
        <v>4</v>
      </c>
      <c r="N149" t="n">
        <v>126.73</v>
      </c>
      <c r="O149" t="n">
        <v>45950.92</v>
      </c>
      <c r="P149" t="n">
        <v>263.37</v>
      </c>
      <c r="Q149" t="n">
        <v>467.07</v>
      </c>
      <c r="R149" t="n">
        <v>54.5</v>
      </c>
      <c r="S149" t="n">
        <v>39.61</v>
      </c>
      <c r="T149" t="n">
        <v>2508.66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194.3167902294734</v>
      </c>
      <c r="AB149" t="n">
        <v>265.8728050436009</v>
      </c>
      <c r="AC149" t="n">
        <v>240.4982776851428</v>
      </c>
      <c r="AD149" t="n">
        <v>194316.7902294734</v>
      </c>
      <c r="AE149" t="n">
        <v>265872.8050436008</v>
      </c>
      <c r="AF149" t="n">
        <v>3.843284444997038e-06</v>
      </c>
      <c r="AG149" t="n">
        <v>8</v>
      </c>
      <c r="AH149" t="n">
        <v>240498.2776851428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5.3371</v>
      </c>
      <c r="E150" t="n">
        <v>18.74</v>
      </c>
      <c r="F150" t="n">
        <v>15.46</v>
      </c>
      <c r="G150" t="n">
        <v>154.64</v>
      </c>
      <c r="H150" t="n">
        <v>1.82</v>
      </c>
      <c r="I150" t="n">
        <v>6</v>
      </c>
      <c r="J150" t="n">
        <v>371.37</v>
      </c>
      <c r="K150" t="n">
        <v>61.2</v>
      </c>
      <c r="L150" t="n">
        <v>38</v>
      </c>
      <c r="M150" t="n">
        <v>4</v>
      </c>
      <c r="N150" t="n">
        <v>127.17</v>
      </c>
      <c r="O150" t="n">
        <v>46036.65</v>
      </c>
      <c r="P150" t="n">
        <v>263.5</v>
      </c>
      <c r="Q150" t="n">
        <v>467.07</v>
      </c>
      <c r="R150" t="n">
        <v>54.25</v>
      </c>
      <c r="S150" t="n">
        <v>39.61</v>
      </c>
      <c r="T150" t="n">
        <v>2386.85</v>
      </c>
      <c r="U150" t="n">
        <v>0.73</v>
      </c>
      <c r="V150" t="n">
        <v>0.75</v>
      </c>
      <c r="W150" t="n">
        <v>2.62</v>
      </c>
      <c r="X150" t="n">
        <v>0.13</v>
      </c>
      <c r="Y150" t="n">
        <v>1</v>
      </c>
      <c r="Z150" t="n">
        <v>10</v>
      </c>
      <c r="AA150" t="n">
        <v>194.3104830958399</v>
      </c>
      <c r="AB150" t="n">
        <v>265.8641753451124</v>
      </c>
      <c r="AC150" t="n">
        <v>240.4904715929662</v>
      </c>
      <c r="AD150" t="n">
        <v>194310.4830958399</v>
      </c>
      <c r="AE150" t="n">
        <v>265864.1753451124</v>
      </c>
      <c r="AF150" t="n">
        <v>3.845013479932085e-06</v>
      </c>
      <c r="AG150" t="n">
        <v>8</v>
      </c>
      <c r="AH150" t="n">
        <v>240490.4715929662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5.3355</v>
      </c>
      <c r="E151" t="n">
        <v>18.74</v>
      </c>
      <c r="F151" t="n">
        <v>15.47</v>
      </c>
      <c r="G151" t="n">
        <v>154.7</v>
      </c>
      <c r="H151" t="n">
        <v>1.83</v>
      </c>
      <c r="I151" t="n">
        <v>6</v>
      </c>
      <c r="J151" t="n">
        <v>372.07</v>
      </c>
      <c r="K151" t="n">
        <v>61.2</v>
      </c>
      <c r="L151" t="n">
        <v>38.25</v>
      </c>
      <c r="M151" t="n">
        <v>4</v>
      </c>
      <c r="N151" t="n">
        <v>127.62</v>
      </c>
      <c r="O151" t="n">
        <v>46122.64</v>
      </c>
      <c r="P151" t="n">
        <v>263.8</v>
      </c>
      <c r="Q151" t="n">
        <v>467.07</v>
      </c>
      <c r="R151" t="n">
        <v>54.38</v>
      </c>
      <c r="S151" t="n">
        <v>39.61</v>
      </c>
      <c r="T151" t="n">
        <v>2452.77</v>
      </c>
      <c r="U151" t="n">
        <v>0.73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194.4922338515995</v>
      </c>
      <c r="AB151" t="n">
        <v>266.1128547474199</v>
      </c>
      <c r="AC151" t="n">
        <v>240.7154173821414</v>
      </c>
      <c r="AD151" t="n">
        <v>194492.2338515994</v>
      </c>
      <c r="AE151" t="n">
        <v>266112.8547474199</v>
      </c>
      <c r="AF151" t="n">
        <v>3.843860789975387e-06</v>
      </c>
      <c r="AG151" t="n">
        <v>8</v>
      </c>
      <c r="AH151" t="n">
        <v>240715.4173821414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5.3363</v>
      </c>
      <c r="E152" t="n">
        <v>18.74</v>
      </c>
      <c r="F152" t="n">
        <v>15.47</v>
      </c>
      <c r="G152" t="n">
        <v>154.67</v>
      </c>
      <c r="H152" t="n">
        <v>1.84</v>
      </c>
      <c r="I152" t="n">
        <v>6</v>
      </c>
      <c r="J152" t="n">
        <v>372.77</v>
      </c>
      <c r="K152" t="n">
        <v>61.2</v>
      </c>
      <c r="L152" t="n">
        <v>38.5</v>
      </c>
      <c r="M152" t="n">
        <v>4</v>
      </c>
      <c r="N152" t="n">
        <v>128.07</v>
      </c>
      <c r="O152" t="n">
        <v>46208.91</v>
      </c>
      <c r="P152" t="n">
        <v>264.07</v>
      </c>
      <c r="Q152" t="n">
        <v>467.07</v>
      </c>
      <c r="R152" t="n">
        <v>54.37</v>
      </c>
      <c r="S152" t="n">
        <v>39.61</v>
      </c>
      <c r="T152" t="n">
        <v>2444.26</v>
      </c>
      <c r="U152" t="n">
        <v>0.73</v>
      </c>
      <c r="V152" t="n">
        <v>0.75</v>
      </c>
      <c r="W152" t="n">
        <v>2.62</v>
      </c>
      <c r="X152" t="n">
        <v>0.13</v>
      </c>
      <c r="Y152" t="n">
        <v>1</v>
      </c>
      <c r="Z152" t="n">
        <v>10</v>
      </c>
      <c r="AA152" t="n">
        <v>194.5951057610947</v>
      </c>
      <c r="AB152" t="n">
        <v>266.2536086323796</v>
      </c>
      <c r="AC152" t="n">
        <v>240.8427379138699</v>
      </c>
      <c r="AD152" t="n">
        <v>194595.1057610947</v>
      </c>
      <c r="AE152" t="n">
        <v>266253.6086323796</v>
      </c>
      <c r="AF152" t="n">
        <v>3.844437134953736e-06</v>
      </c>
      <c r="AG152" t="n">
        <v>8</v>
      </c>
      <c r="AH152" t="n">
        <v>240842.7379138698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5.3352</v>
      </c>
      <c r="E153" t="n">
        <v>18.74</v>
      </c>
      <c r="F153" t="n">
        <v>15.47</v>
      </c>
      <c r="G153" t="n">
        <v>154.71</v>
      </c>
      <c r="H153" t="n">
        <v>1.85</v>
      </c>
      <c r="I153" t="n">
        <v>6</v>
      </c>
      <c r="J153" t="n">
        <v>373.47</v>
      </c>
      <c r="K153" t="n">
        <v>61.2</v>
      </c>
      <c r="L153" t="n">
        <v>38.75</v>
      </c>
      <c r="M153" t="n">
        <v>4</v>
      </c>
      <c r="N153" t="n">
        <v>128.52</v>
      </c>
      <c r="O153" t="n">
        <v>46295.45</v>
      </c>
      <c r="P153" t="n">
        <v>264.48</v>
      </c>
      <c r="Q153" t="n">
        <v>467.07</v>
      </c>
      <c r="R153" t="n">
        <v>54.47</v>
      </c>
      <c r="S153" t="n">
        <v>39.61</v>
      </c>
      <c r="T153" t="n">
        <v>2496.73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194.8078191497834</v>
      </c>
      <c r="AB153" t="n">
        <v>266.5446524750358</v>
      </c>
      <c r="AC153" t="n">
        <v>241.1060049406656</v>
      </c>
      <c r="AD153" t="n">
        <v>194807.8191497834</v>
      </c>
      <c r="AE153" t="n">
        <v>266544.6524750357</v>
      </c>
      <c r="AF153" t="n">
        <v>3.843644660608506e-06</v>
      </c>
      <c r="AG153" t="n">
        <v>8</v>
      </c>
      <c r="AH153" t="n">
        <v>241106.0049406656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5.3322</v>
      </c>
      <c r="E154" t="n">
        <v>18.75</v>
      </c>
      <c r="F154" t="n">
        <v>15.48</v>
      </c>
      <c r="G154" t="n">
        <v>154.81</v>
      </c>
      <c r="H154" t="n">
        <v>1.86</v>
      </c>
      <c r="I154" t="n">
        <v>6</v>
      </c>
      <c r="J154" t="n">
        <v>374.17</v>
      </c>
      <c r="K154" t="n">
        <v>61.2</v>
      </c>
      <c r="L154" t="n">
        <v>39</v>
      </c>
      <c r="M154" t="n">
        <v>4</v>
      </c>
      <c r="N154" t="n">
        <v>128.97</v>
      </c>
      <c r="O154" t="n">
        <v>46382.28</v>
      </c>
      <c r="P154" t="n">
        <v>264.69</v>
      </c>
      <c r="Q154" t="n">
        <v>467.07</v>
      </c>
      <c r="R154" t="n">
        <v>54.78</v>
      </c>
      <c r="S154" t="n">
        <v>39.61</v>
      </c>
      <c r="T154" t="n">
        <v>2648.69</v>
      </c>
      <c r="U154" t="n">
        <v>0.72</v>
      </c>
      <c r="V154" t="n">
        <v>0.75</v>
      </c>
      <c r="W154" t="n">
        <v>2.62</v>
      </c>
      <c r="X154" t="n">
        <v>0.15</v>
      </c>
      <c r="Y154" t="n">
        <v>1</v>
      </c>
      <c r="Z154" t="n">
        <v>10</v>
      </c>
      <c r="AA154" t="n">
        <v>194.9832495110271</v>
      </c>
      <c r="AB154" t="n">
        <v>266.7846840347306</v>
      </c>
      <c r="AC154" t="n">
        <v>241.3231282251896</v>
      </c>
      <c r="AD154" t="n">
        <v>194983.2495110271</v>
      </c>
      <c r="AE154" t="n">
        <v>266784.6840347306</v>
      </c>
      <c r="AF154" t="n">
        <v>3.841483366939698e-06</v>
      </c>
      <c r="AG154" t="n">
        <v>8</v>
      </c>
      <c r="AH154" t="n">
        <v>241323.1282251896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5.3319</v>
      </c>
      <c r="E155" t="n">
        <v>18.76</v>
      </c>
      <c r="F155" t="n">
        <v>15.48</v>
      </c>
      <c r="G155" t="n">
        <v>154.82</v>
      </c>
      <c r="H155" t="n">
        <v>1.87</v>
      </c>
      <c r="I155" t="n">
        <v>6</v>
      </c>
      <c r="J155" t="n">
        <v>374.88</v>
      </c>
      <c r="K155" t="n">
        <v>61.2</v>
      </c>
      <c r="L155" t="n">
        <v>39.25</v>
      </c>
      <c r="M155" t="n">
        <v>4</v>
      </c>
      <c r="N155" t="n">
        <v>129.43</v>
      </c>
      <c r="O155" t="n">
        <v>46469.38</v>
      </c>
      <c r="P155" t="n">
        <v>265.01</v>
      </c>
      <c r="Q155" t="n">
        <v>467.07</v>
      </c>
      <c r="R155" t="n">
        <v>54.78</v>
      </c>
      <c r="S155" t="n">
        <v>39.61</v>
      </c>
      <c r="T155" t="n">
        <v>2653.4</v>
      </c>
      <c r="U155" t="n">
        <v>0.72</v>
      </c>
      <c r="V155" t="n">
        <v>0.75</v>
      </c>
      <c r="W155" t="n">
        <v>2.62</v>
      </c>
      <c r="X155" t="n">
        <v>0.15</v>
      </c>
      <c r="Y155" t="n">
        <v>1</v>
      </c>
      <c r="Z155" t="n">
        <v>10</v>
      </c>
      <c r="AA155" t="n">
        <v>195.1357551125678</v>
      </c>
      <c r="AB155" t="n">
        <v>266.9933489268309</v>
      </c>
      <c r="AC155" t="n">
        <v>241.5118784328509</v>
      </c>
      <c r="AD155" t="n">
        <v>195135.7551125678</v>
      </c>
      <c r="AE155" t="n">
        <v>266993.3489268309</v>
      </c>
      <c r="AF155" t="n">
        <v>3.841267237572817e-06</v>
      </c>
      <c r="AG155" t="n">
        <v>8</v>
      </c>
      <c r="AH155" t="n">
        <v>241511.8784328509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5.3329</v>
      </c>
      <c r="E156" t="n">
        <v>18.75</v>
      </c>
      <c r="F156" t="n">
        <v>15.48</v>
      </c>
      <c r="G156" t="n">
        <v>154.79</v>
      </c>
      <c r="H156" t="n">
        <v>1.88</v>
      </c>
      <c r="I156" t="n">
        <v>6</v>
      </c>
      <c r="J156" t="n">
        <v>375.59</v>
      </c>
      <c r="K156" t="n">
        <v>61.2</v>
      </c>
      <c r="L156" t="n">
        <v>39.5</v>
      </c>
      <c r="M156" t="n">
        <v>4</v>
      </c>
      <c r="N156" t="n">
        <v>129.89</v>
      </c>
      <c r="O156" t="n">
        <v>46556.77</v>
      </c>
      <c r="P156" t="n">
        <v>265.13</v>
      </c>
      <c r="Q156" t="n">
        <v>467.07</v>
      </c>
      <c r="R156" t="n">
        <v>54.77</v>
      </c>
      <c r="S156" t="n">
        <v>39.61</v>
      </c>
      <c r="T156" t="n">
        <v>2648.31</v>
      </c>
      <c r="U156" t="n">
        <v>0.72</v>
      </c>
      <c r="V156" t="n">
        <v>0.75</v>
      </c>
      <c r="W156" t="n">
        <v>2.62</v>
      </c>
      <c r="X156" t="n">
        <v>0.15</v>
      </c>
      <c r="Y156" t="n">
        <v>1</v>
      </c>
      <c r="Z156" t="n">
        <v>10</v>
      </c>
      <c r="AA156" t="n">
        <v>195.1656627982983</v>
      </c>
      <c r="AB156" t="n">
        <v>267.0342699418812</v>
      </c>
      <c r="AC156" t="n">
        <v>241.5488940036579</v>
      </c>
      <c r="AD156" t="n">
        <v>195165.6627982983</v>
      </c>
      <c r="AE156" t="n">
        <v>267034.2699418812</v>
      </c>
      <c r="AF156" t="n">
        <v>3.841987668795754e-06</v>
      </c>
      <c r="AG156" t="n">
        <v>8</v>
      </c>
      <c r="AH156" t="n">
        <v>241548.8940036579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5.3342</v>
      </c>
      <c r="E157" t="n">
        <v>18.75</v>
      </c>
      <c r="F157" t="n">
        <v>15.47</v>
      </c>
      <c r="G157" t="n">
        <v>154.74</v>
      </c>
      <c r="H157" t="n">
        <v>1.88</v>
      </c>
      <c r="I157" t="n">
        <v>6</v>
      </c>
      <c r="J157" t="n">
        <v>376.3</v>
      </c>
      <c r="K157" t="n">
        <v>61.2</v>
      </c>
      <c r="L157" t="n">
        <v>39.75</v>
      </c>
      <c r="M157" t="n">
        <v>4</v>
      </c>
      <c r="N157" t="n">
        <v>130.35</v>
      </c>
      <c r="O157" t="n">
        <v>46644.44</v>
      </c>
      <c r="P157" t="n">
        <v>265</v>
      </c>
      <c r="Q157" t="n">
        <v>467.08</v>
      </c>
      <c r="R157" t="n">
        <v>54.63</v>
      </c>
      <c r="S157" t="n">
        <v>39.61</v>
      </c>
      <c r="T157" t="n">
        <v>2577.13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195.0680479091238</v>
      </c>
      <c r="AB157" t="n">
        <v>266.9007089440477</v>
      </c>
      <c r="AC157" t="n">
        <v>241.4280798800035</v>
      </c>
      <c r="AD157" t="n">
        <v>195068.0479091238</v>
      </c>
      <c r="AE157" t="n">
        <v>266900.7089440477</v>
      </c>
      <c r="AF157" t="n">
        <v>3.842924229385571e-06</v>
      </c>
      <c r="AG157" t="n">
        <v>8</v>
      </c>
      <c r="AH157" t="n">
        <v>241428.0798800035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5.3337</v>
      </c>
      <c r="E158" t="n">
        <v>18.75</v>
      </c>
      <c r="F158" t="n">
        <v>15.48</v>
      </c>
      <c r="G158" t="n">
        <v>154.76</v>
      </c>
      <c r="H158" t="n">
        <v>1.89</v>
      </c>
      <c r="I158" t="n">
        <v>6</v>
      </c>
      <c r="J158" t="n">
        <v>377.01</v>
      </c>
      <c r="K158" t="n">
        <v>61.2</v>
      </c>
      <c r="L158" t="n">
        <v>40</v>
      </c>
      <c r="M158" t="n">
        <v>4</v>
      </c>
      <c r="N158" t="n">
        <v>130.81</v>
      </c>
      <c r="O158" t="n">
        <v>46732.41</v>
      </c>
      <c r="P158" t="n">
        <v>265.3</v>
      </c>
      <c r="Q158" t="n">
        <v>467.07</v>
      </c>
      <c r="R158" t="n">
        <v>54.68</v>
      </c>
      <c r="S158" t="n">
        <v>39.61</v>
      </c>
      <c r="T158" t="n">
        <v>2599.52</v>
      </c>
      <c r="U158" t="n">
        <v>0.72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195.2231373098539</v>
      </c>
      <c r="AB158" t="n">
        <v>267.112909104188</v>
      </c>
      <c r="AC158" t="n">
        <v>241.6200279546849</v>
      </c>
      <c r="AD158" t="n">
        <v>195223.1373098539</v>
      </c>
      <c r="AE158" t="n">
        <v>267112.909104188</v>
      </c>
      <c r="AF158" t="n">
        <v>3.842564013774103e-06</v>
      </c>
      <c r="AG158" t="n">
        <v>8</v>
      </c>
      <c r="AH158" t="n">
        <v>241620.0279546849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3.7808</v>
      </c>
      <c r="E2" t="n">
        <v>26.45</v>
      </c>
      <c r="F2" t="n">
        <v>19.97</v>
      </c>
      <c r="G2" t="n">
        <v>7.58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217.71</v>
      </c>
      <c r="Q2" t="n">
        <v>467.25</v>
      </c>
      <c r="R2" t="n">
        <v>201.18</v>
      </c>
      <c r="S2" t="n">
        <v>39.61</v>
      </c>
      <c r="T2" t="n">
        <v>75092.67999999999</v>
      </c>
      <c r="U2" t="n">
        <v>0.2</v>
      </c>
      <c r="V2" t="n">
        <v>0.58</v>
      </c>
      <c r="W2" t="n">
        <v>2.87</v>
      </c>
      <c r="X2" t="n">
        <v>4.63</v>
      </c>
      <c r="Y2" t="n">
        <v>1</v>
      </c>
      <c r="Z2" t="n">
        <v>10</v>
      </c>
      <c r="AA2" t="n">
        <v>237.6881421772604</v>
      </c>
      <c r="AB2" t="n">
        <v>325.2154021875396</v>
      </c>
      <c r="AC2" t="n">
        <v>294.1773006455412</v>
      </c>
      <c r="AD2" t="n">
        <v>237688.1421772604</v>
      </c>
      <c r="AE2" t="n">
        <v>325215.4021875396</v>
      </c>
      <c r="AF2" t="n">
        <v>2.849474639872624e-06</v>
      </c>
      <c r="AG2" t="n">
        <v>11</v>
      </c>
      <c r="AH2" t="n">
        <v>294177.3006455412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4.1259</v>
      </c>
      <c r="E3" t="n">
        <v>24.24</v>
      </c>
      <c r="F3" t="n">
        <v>18.82</v>
      </c>
      <c r="G3" t="n">
        <v>9.49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204.49</v>
      </c>
      <c r="Q3" t="n">
        <v>467.19</v>
      </c>
      <c r="R3" t="n">
        <v>163.05</v>
      </c>
      <c r="S3" t="n">
        <v>39.61</v>
      </c>
      <c r="T3" t="n">
        <v>56220.1</v>
      </c>
      <c r="U3" t="n">
        <v>0.24</v>
      </c>
      <c r="V3" t="n">
        <v>0.62</v>
      </c>
      <c r="W3" t="n">
        <v>2.82</v>
      </c>
      <c r="X3" t="n">
        <v>3.48</v>
      </c>
      <c r="Y3" t="n">
        <v>1</v>
      </c>
      <c r="Z3" t="n">
        <v>10</v>
      </c>
      <c r="AA3" t="n">
        <v>208.8447517546997</v>
      </c>
      <c r="AB3" t="n">
        <v>285.7506029308336</v>
      </c>
      <c r="AC3" t="n">
        <v>258.478966440689</v>
      </c>
      <c r="AD3" t="n">
        <v>208844.7517546997</v>
      </c>
      <c r="AE3" t="n">
        <v>285750.6029308336</v>
      </c>
      <c r="AF3" t="n">
        <v>3.109566075076825e-06</v>
      </c>
      <c r="AG3" t="n">
        <v>10</v>
      </c>
      <c r="AH3" t="n">
        <v>258478.966440689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4.3781</v>
      </c>
      <c r="E4" t="n">
        <v>22.84</v>
      </c>
      <c r="F4" t="n">
        <v>18.07</v>
      </c>
      <c r="G4" t="n">
        <v>11.42</v>
      </c>
      <c r="H4" t="n">
        <v>0.2</v>
      </c>
      <c r="I4" t="n">
        <v>95</v>
      </c>
      <c r="J4" t="n">
        <v>133.88</v>
      </c>
      <c r="K4" t="n">
        <v>46.47</v>
      </c>
      <c r="L4" t="n">
        <v>1.5</v>
      </c>
      <c r="M4" t="n">
        <v>93</v>
      </c>
      <c r="N4" t="n">
        <v>20.91</v>
      </c>
      <c r="O4" t="n">
        <v>16746.01</v>
      </c>
      <c r="P4" t="n">
        <v>195.85</v>
      </c>
      <c r="Q4" t="n">
        <v>467.28</v>
      </c>
      <c r="R4" t="n">
        <v>138.94</v>
      </c>
      <c r="S4" t="n">
        <v>39.61</v>
      </c>
      <c r="T4" t="n">
        <v>44286.57</v>
      </c>
      <c r="U4" t="n">
        <v>0.29</v>
      </c>
      <c r="V4" t="n">
        <v>0.65</v>
      </c>
      <c r="W4" t="n">
        <v>2.77</v>
      </c>
      <c r="X4" t="n">
        <v>2.74</v>
      </c>
      <c r="Y4" t="n">
        <v>1</v>
      </c>
      <c r="Z4" t="n">
        <v>10</v>
      </c>
      <c r="AA4" t="n">
        <v>188.4734034528431</v>
      </c>
      <c r="AB4" t="n">
        <v>257.8776254637887</v>
      </c>
      <c r="AC4" t="n">
        <v>233.2661468231204</v>
      </c>
      <c r="AD4" t="n">
        <v>188473.403452843</v>
      </c>
      <c r="AE4" t="n">
        <v>257877.6254637887</v>
      </c>
      <c r="AF4" t="n">
        <v>3.299641589300237e-06</v>
      </c>
      <c r="AG4" t="n">
        <v>9</v>
      </c>
      <c r="AH4" t="n">
        <v>233266.1468231204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4.5414</v>
      </c>
      <c r="E5" t="n">
        <v>22.02</v>
      </c>
      <c r="F5" t="n">
        <v>17.66</v>
      </c>
      <c r="G5" t="n">
        <v>13.25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190.66</v>
      </c>
      <c r="Q5" t="n">
        <v>467.14</v>
      </c>
      <c r="R5" t="n">
        <v>125.5</v>
      </c>
      <c r="S5" t="n">
        <v>39.61</v>
      </c>
      <c r="T5" t="n">
        <v>37641.88</v>
      </c>
      <c r="U5" t="n">
        <v>0.32</v>
      </c>
      <c r="V5" t="n">
        <v>0.66</v>
      </c>
      <c r="W5" t="n">
        <v>2.75</v>
      </c>
      <c r="X5" t="n">
        <v>2.33</v>
      </c>
      <c r="Y5" t="n">
        <v>1</v>
      </c>
      <c r="Z5" t="n">
        <v>10</v>
      </c>
      <c r="AA5" t="n">
        <v>181.1924886433193</v>
      </c>
      <c r="AB5" t="n">
        <v>247.9155566101119</v>
      </c>
      <c r="AC5" t="n">
        <v>224.2548438389838</v>
      </c>
      <c r="AD5" t="n">
        <v>181192.4886433193</v>
      </c>
      <c r="AE5" t="n">
        <v>247915.5566101119</v>
      </c>
      <c r="AF5" t="n">
        <v>3.422715861594778e-06</v>
      </c>
      <c r="AG5" t="n">
        <v>9</v>
      </c>
      <c r="AH5" t="n">
        <v>224254.8438389839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4.6942</v>
      </c>
      <c r="E6" t="n">
        <v>21.3</v>
      </c>
      <c r="F6" t="n">
        <v>17.27</v>
      </c>
      <c r="G6" t="n">
        <v>15.24</v>
      </c>
      <c r="H6" t="n">
        <v>0.26</v>
      </c>
      <c r="I6" t="n">
        <v>68</v>
      </c>
      <c r="J6" t="n">
        <v>134.55</v>
      </c>
      <c r="K6" t="n">
        <v>46.47</v>
      </c>
      <c r="L6" t="n">
        <v>2</v>
      </c>
      <c r="M6" t="n">
        <v>66</v>
      </c>
      <c r="N6" t="n">
        <v>21.09</v>
      </c>
      <c r="O6" t="n">
        <v>16828.84</v>
      </c>
      <c r="P6" t="n">
        <v>185.83</v>
      </c>
      <c r="Q6" t="n">
        <v>467.11</v>
      </c>
      <c r="R6" t="n">
        <v>112.84</v>
      </c>
      <c r="S6" t="n">
        <v>39.61</v>
      </c>
      <c r="T6" t="n">
        <v>31369.05</v>
      </c>
      <c r="U6" t="n">
        <v>0.35</v>
      </c>
      <c r="V6" t="n">
        <v>0.68</v>
      </c>
      <c r="W6" t="n">
        <v>2.72</v>
      </c>
      <c r="X6" t="n">
        <v>1.94</v>
      </c>
      <c r="Y6" t="n">
        <v>1</v>
      </c>
      <c r="Z6" t="n">
        <v>10</v>
      </c>
      <c r="AA6" t="n">
        <v>174.8484773736777</v>
      </c>
      <c r="AB6" t="n">
        <v>239.2354005129681</v>
      </c>
      <c r="AC6" t="n">
        <v>216.4031096570732</v>
      </c>
      <c r="AD6" t="n">
        <v>174848.4773736777</v>
      </c>
      <c r="AE6" t="n">
        <v>239235.4005129681</v>
      </c>
      <c r="AF6" t="n">
        <v>3.537876601378035e-06</v>
      </c>
      <c r="AG6" t="n">
        <v>9</v>
      </c>
      <c r="AH6" t="n">
        <v>216403.1096570732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4.7902</v>
      </c>
      <c r="E7" t="n">
        <v>20.88</v>
      </c>
      <c r="F7" t="n">
        <v>17.06</v>
      </c>
      <c r="G7" t="n">
        <v>17.06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58</v>
      </c>
      <c r="N7" t="n">
        <v>21.17</v>
      </c>
      <c r="O7" t="n">
        <v>16870.25</v>
      </c>
      <c r="P7" t="n">
        <v>182.88</v>
      </c>
      <c r="Q7" t="n">
        <v>467.08</v>
      </c>
      <c r="R7" t="n">
        <v>106.21</v>
      </c>
      <c r="S7" t="n">
        <v>39.61</v>
      </c>
      <c r="T7" t="n">
        <v>28097.42</v>
      </c>
      <c r="U7" t="n">
        <v>0.37</v>
      </c>
      <c r="V7" t="n">
        <v>0.68</v>
      </c>
      <c r="W7" t="n">
        <v>2.71</v>
      </c>
      <c r="X7" t="n">
        <v>1.73</v>
      </c>
      <c r="Y7" t="n">
        <v>1</v>
      </c>
      <c r="Z7" t="n">
        <v>10</v>
      </c>
      <c r="AA7" t="n">
        <v>171.1316091004055</v>
      </c>
      <c r="AB7" t="n">
        <v>234.1498173648243</v>
      </c>
      <c r="AC7" t="n">
        <v>211.8028874269258</v>
      </c>
      <c r="AD7" t="n">
        <v>171131.6091004055</v>
      </c>
      <c r="AE7" t="n">
        <v>234149.8173648244</v>
      </c>
      <c r="AF7" t="n">
        <v>3.610228898624059e-06</v>
      </c>
      <c r="AG7" t="n">
        <v>9</v>
      </c>
      <c r="AH7" t="n">
        <v>211802.8874269258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4.8868</v>
      </c>
      <c r="E8" t="n">
        <v>20.46</v>
      </c>
      <c r="F8" t="n">
        <v>16.84</v>
      </c>
      <c r="G8" t="n">
        <v>19.06</v>
      </c>
      <c r="H8" t="n">
        <v>0.33</v>
      </c>
      <c r="I8" t="n">
        <v>53</v>
      </c>
      <c r="J8" t="n">
        <v>135.22</v>
      </c>
      <c r="K8" t="n">
        <v>46.47</v>
      </c>
      <c r="L8" t="n">
        <v>2.5</v>
      </c>
      <c r="M8" t="n">
        <v>51</v>
      </c>
      <c r="N8" t="n">
        <v>21.26</v>
      </c>
      <c r="O8" t="n">
        <v>16911.68</v>
      </c>
      <c r="P8" t="n">
        <v>180</v>
      </c>
      <c r="Q8" t="n">
        <v>467.14</v>
      </c>
      <c r="R8" t="n">
        <v>99.31999999999999</v>
      </c>
      <c r="S8" t="n">
        <v>39.61</v>
      </c>
      <c r="T8" t="n">
        <v>24687.63</v>
      </c>
      <c r="U8" t="n">
        <v>0.4</v>
      </c>
      <c r="V8" t="n">
        <v>0.6899999999999999</v>
      </c>
      <c r="W8" t="n">
        <v>2.69</v>
      </c>
      <c r="X8" t="n">
        <v>1.51</v>
      </c>
      <c r="Y8" t="n">
        <v>1</v>
      </c>
      <c r="Z8" t="n">
        <v>10</v>
      </c>
      <c r="AA8" t="n">
        <v>160.0241049048007</v>
      </c>
      <c r="AB8" t="n">
        <v>218.9520400959048</v>
      </c>
      <c r="AC8" t="n">
        <v>198.0555646903328</v>
      </c>
      <c r="AD8" t="n">
        <v>160024.1049048007</v>
      </c>
      <c r="AE8" t="n">
        <v>218952.0400959048</v>
      </c>
      <c r="AF8" t="n">
        <v>3.683033397727872e-06</v>
      </c>
      <c r="AG8" t="n">
        <v>8</v>
      </c>
      <c r="AH8" t="n">
        <v>198055.5646903328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4.9585</v>
      </c>
      <c r="E9" t="n">
        <v>20.17</v>
      </c>
      <c r="F9" t="n">
        <v>16.68</v>
      </c>
      <c r="G9" t="n">
        <v>20.85</v>
      </c>
      <c r="H9" t="n">
        <v>0.36</v>
      </c>
      <c r="I9" t="n">
        <v>48</v>
      </c>
      <c r="J9" t="n">
        <v>135.56</v>
      </c>
      <c r="K9" t="n">
        <v>46.47</v>
      </c>
      <c r="L9" t="n">
        <v>2.75</v>
      </c>
      <c r="M9" t="n">
        <v>46</v>
      </c>
      <c r="N9" t="n">
        <v>21.34</v>
      </c>
      <c r="O9" t="n">
        <v>16953.14</v>
      </c>
      <c r="P9" t="n">
        <v>177.62</v>
      </c>
      <c r="Q9" t="n">
        <v>467.08</v>
      </c>
      <c r="R9" t="n">
        <v>93.70999999999999</v>
      </c>
      <c r="S9" t="n">
        <v>39.61</v>
      </c>
      <c r="T9" t="n">
        <v>21908.06</v>
      </c>
      <c r="U9" t="n">
        <v>0.42</v>
      </c>
      <c r="V9" t="n">
        <v>0.7</v>
      </c>
      <c r="W9" t="n">
        <v>2.69</v>
      </c>
      <c r="X9" t="n">
        <v>1.35</v>
      </c>
      <c r="Y9" t="n">
        <v>1</v>
      </c>
      <c r="Z9" t="n">
        <v>10</v>
      </c>
      <c r="AA9" t="n">
        <v>157.3595534509604</v>
      </c>
      <c r="AB9" t="n">
        <v>215.3062832450487</v>
      </c>
      <c r="AC9" t="n">
        <v>194.7577537564693</v>
      </c>
      <c r="AD9" t="n">
        <v>157359.5534509604</v>
      </c>
      <c r="AE9" t="n">
        <v>215306.2832450487</v>
      </c>
      <c r="AF9" t="n">
        <v>3.737071519733497e-06</v>
      </c>
      <c r="AG9" t="n">
        <v>8</v>
      </c>
      <c r="AH9" t="n">
        <v>194757.7537564693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5.0311</v>
      </c>
      <c r="E10" t="n">
        <v>19.88</v>
      </c>
      <c r="F10" t="n">
        <v>16.53</v>
      </c>
      <c r="G10" t="n">
        <v>23.06</v>
      </c>
      <c r="H10" t="n">
        <v>0.39</v>
      </c>
      <c r="I10" t="n">
        <v>43</v>
      </c>
      <c r="J10" t="n">
        <v>135.9</v>
      </c>
      <c r="K10" t="n">
        <v>46.47</v>
      </c>
      <c r="L10" t="n">
        <v>3</v>
      </c>
      <c r="M10" t="n">
        <v>41</v>
      </c>
      <c r="N10" t="n">
        <v>21.43</v>
      </c>
      <c r="O10" t="n">
        <v>16994.64</v>
      </c>
      <c r="P10" t="n">
        <v>175.31</v>
      </c>
      <c r="Q10" t="n">
        <v>467.14</v>
      </c>
      <c r="R10" t="n">
        <v>88.83</v>
      </c>
      <c r="S10" t="n">
        <v>39.61</v>
      </c>
      <c r="T10" t="n">
        <v>19492.19</v>
      </c>
      <c r="U10" t="n">
        <v>0.45</v>
      </c>
      <c r="V10" t="n">
        <v>0.71</v>
      </c>
      <c r="W10" t="n">
        <v>2.68</v>
      </c>
      <c r="X10" t="n">
        <v>1.19</v>
      </c>
      <c r="Y10" t="n">
        <v>1</v>
      </c>
      <c r="Z10" t="n">
        <v>10</v>
      </c>
      <c r="AA10" t="n">
        <v>154.7932152041458</v>
      </c>
      <c r="AB10" t="n">
        <v>211.7949060369058</v>
      </c>
      <c r="AC10" t="n">
        <v>191.5814974608216</v>
      </c>
      <c r="AD10" t="n">
        <v>154793.2152041458</v>
      </c>
      <c r="AE10" t="n">
        <v>211794.9060369058</v>
      </c>
      <c r="AF10" t="n">
        <v>3.791787944525804e-06</v>
      </c>
      <c r="AG10" t="n">
        <v>8</v>
      </c>
      <c r="AH10" t="n">
        <v>191581.4974608216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5.0706</v>
      </c>
      <c r="E11" t="n">
        <v>19.72</v>
      </c>
      <c r="F11" t="n">
        <v>16.45</v>
      </c>
      <c r="G11" t="n">
        <v>24.68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173.87</v>
      </c>
      <c r="Q11" t="n">
        <v>467.1</v>
      </c>
      <c r="R11" t="n">
        <v>86.48</v>
      </c>
      <c r="S11" t="n">
        <v>39.61</v>
      </c>
      <c r="T11" t="n">
        <v>18331.58</v>
      </c>
      <c r="U11" t="n">
        <v>0.46</v>
      </c>
      <c r="V11" t="n">
        <v>0.71</v>
      </c>
      <c r="W11" t="n">
        <v>2.67</v>
      </c>
      <c r="X11" t="n">
        <v>1.12</v>
      </c>
      <c r="Y11" t="n">
        <v>1</v>
      </c>
      <c r="Z11" t="n">
        <v>10</v>
      </c>
      <c r="AA11" t="n">
        <v>153.3412553557701</v>
      </c>
      <c r="AB11" t="n">
        <v>209.8082705164115</v>
      </c>
      <c r="AC11" t="n">
        <v>189.7844636461421</v>
      </c>
      <c r="AD11" t="n">
        <v>153341.2553557701</v>
      </c>
      <c r="AE11" t="n">
        <v>209808.2705164115</v>
      </c>
      <c r="AF11" t="n">
        <v>3.821557900163492e-06</v>
      </c>
      <c r="AG11" t="n">
        <v>8</v>
      </c>
      <c r="AH11" t="n">
        <v>189784.4636461421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5.1122</v>
      </c>
      <c r="E12" t="n">
        <v>19.56</v>
      </c>
      <c r="F12" t="n">
        <v>16.37</v>
      </c>
      <c r="G12" t="n">
        <v>26.55</v>
      </c>
      <c r="H12" t="n">
        <v>0.45</v>
      </c>
      <c r="I12" t="n">
        <v>37</v>
      </c>
      <c r="J12" t="n">
        <v>136.57</v>
      </c>
      <c r="K12" t="n">
        <v>46.47</v>
      </c>
      <c r="L12" t="n">
        <v>3.5</v>
      </c>
      <c r="M12" t="n">
        <v>35</v>
      </c>
      <c r="N12" t="n">
        <v>21.6</v>
      </c>
      <c r="O12" t="n">
        <v>17077.72</v>
      </c>
      <c r="P12" t="n">
        <v>172.91</v>
      </c>
      <c r="Q12" t="n">
        <v>467.09</v>
      </c>
      <c r="R12" t="n">
        <v>83.94</v>
      </c>
      <c r="S12" t="n">
        <v>39.61</v>
      </c>
      <c r="T12" t="n">
        <v>17077.11</v>
      </c>
      <c r="U12" t="n">
        <v>0.47</v>
      </c>
      <c r="V12" t="n">
        <v>0.71</v>
      </c>
      <c r="W12" t="n">
        <v>2.67</v>
      </c>
      <c r="X12" t="n">
        <v>1.04</v>
      </c>
      <c r="Y12" t="n">
        <v>1</v>
      </c>
      <c r="Z12" t="n">
        <v>10</v>
      </c>
      <c r="AA12" t="n">
        <v>152.1018585801725</v>
      </c>
      <c r="AB12" t="n">
        <v>208.112473169713</v>
      </c>
      <c r="AC12" t="n">
        <v>188.2505108181456</v>
      </c>
      <c r="AD12" t="n">
        <v>152101.8585801725</v>
      </c>
      <c r="AE12" t="n">
        <v>208112.473169713</v>
      </c>
      <c r="AF12" t="n">
        <v>3.852910562303435e-06</v>
      </c>
      <c r="AG12" t="n">
        <v>8</v>
      </c>
      <c r="AH12" t="n">
        <v>188250.5108181456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5.1597</v>
      </c>
      <c r="E13" t="n">
        <v>19.38</v>
      </c>
      <c r="F13" t="n">
        <v>16.28</v>
      </c>
      <c r="G13" t="n">
        <v>28.72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32</v>
      </c>
      <c r="N13" t="n">
        <v>21.69</v>
      </c>
      <c r="O13" t="n">
        <v>17119.3</v>
      </c>
      <c r="P13" t="n">
        <v>170.77</v>
      </c>
      <c r="Q13" t="n">
        <v>467.07</v>
      </c>
      <c r="R13" t="n">
        <v>80.68000000000001</v>
      </c>
      <c r="S13" t="n">
        <v>39.61</v>
      </c>
      <c r="T13" t="n">
        <v>15461.64</v>
      </c>
      <c r="U13" t="n">
        <v>0.49</v>
      </c>
      <c r="V13" t="n">
        <v>0.72</v>
      </c>
      <c r="W13" t="n">
        <v>2.66</v>
      </c>
      <c r="X13" t="n">
        <v>0.9399999999999999</v>
      </c>
      <c r="Y13" t="n">
        <v>1</v>
      </c>
      <c r="Z13" t="n">
        <v>10</v>
      </c>
      <c r="AA13" t="n">
        <v>150.222493712255</v>
      </c>
      <c r="AB13" t="n">
        <v>205.5410432457031</v>
      </c>
      <c r="AC13" t="n">
        <v>185.9244945570578</v>
      </c>
      <c r="AD13" t="n">
        <v>150222.4937122549</v>
      </c>
      <c r="AE13" t="n">
        <v>205541.0432457031</v>
      </c>
      <c r="AF13" t="n">
        <v>3.888709876044958e-06</v>
      </c>
      <c r="AG13" t="n">
        <v>8</v>
      </c>
      <c r="AH13" t="n">
        <v>185924.4945570578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5.1908</v>
      </c>
      <c r="E14" t="n">
        <v>19.26</v>
      </c>
      <c r="F14" t="n">
        <v>16.21</v>
      </c>
      <c r="G14" t="n">
        <v>30.4</v>
      </c>
      <c r="H14" t="n">
        <v>0.52</v>
      </c>
      <c r="I14" t="n">
        <v>32</v>
      </c>
      <c r="J14" t="n">
        <v>137.25</v>
      </c>
      <c r="K14" t="n">
        <v>46.47</v>
      </c>
      <c r="L14" t="n">
        <v>4</v>
      </c>
      <c r="M14" t="n">
        <v>30</v>
      </c>
      <c r="N14" t="n">
        <v>21.78</v>
      </c>
      <c r="O14" t="n">
        <v>17160.92</v>
      </c>
      <c r="P14" t="n">
        <v>169.71</v>
      </c>
      <c r="Q14" t="n">
        <v>467.09</v>
      </c>
      <c r="R14" t="n">
        <v>78.61</v>
      </c>
      <c r="S14" t="n">
        <v>39.61</v>
      </c>
      <c r="T14" t="n">
        <v>14436.78</v>
      </c>
      <c r="U14" t="n">
        <v>0.5</v>
      </c>
      <c r="V14" t="n">
        <v>0.72</v>
      </c>
      <c r="W14" t="n">
        <v>2.66</v>
      </c>
      <c r="X14" t="n">
        <v>0.88</v>
      </c>
      <c r="Y14" t="n">
        <v>1</v>
      </c>
      <c r="Z14" t="n">
        <v>10</v>
      </c>
      <c r="AA14" t="n">
        <v>149.1639911683012</v>
      </c>
      <c r="AB14" t="n">
        <v>204.0927533672298</v>
      </c>
      <c r="AC14" t="n">
        <v>184.6144274318979</v>
      </c>
      <c r="AD14" t="n">
        <v>149163.9911683012</v>
      </c>
      <c r="AE14" t="n">
        <v>204092.7533672298</v>
      </c>
      <c r="AF14" t="n">
        <v>3.912149005673619e-06</v>
      </c>
      <c r="AG14" t="n">
        <v>8</v>
      </c>
      <c r="AH14" t="n">
        <v>184614.4274318979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5.2141</v>
      </c>
      <c r="E15" t="n">
        <v>19.18</v>
      </c>
      <c r="F15" t="n">
        <v>16.18</v>
      </c>
      <c r="G15" t="n">
        <v>32.36</v>
      </c>
      <c r="H15" t="n">
        <v>0.55</v>
      </c>
      <c r="I15" t="n">
        <v>30</v>
      </c>
      <c r="J15" t="n">
        <v>137.58</v>
      </c>
      <c r="K15" t="n">
        <v>46.47</v>
      </c>
      <c r="L15" t="n">
        <v>4.25</v>
      </c>
      <c r="M15" t="n">
        <v>28</v>
      </c>
      <c r="N15" t="n">
        <v>21.87</v>
      </c>
      <c r="O15" t="n">
        <v>17202.57</v>
      </c>
      <c r="P15" t="n">
        <v>168.6</v>
      </c>
      <c r="Q15" t="n">
        <v>467.09</v>
      </c>
      <c r="R15" t="n">
        <v>77.53</v>
      </c>
      <c r="S15" t="n">
        <v>39.61</v>
      </c>
      <c r="T15" t="n">
        <v>13905.53</v>
      </c>
      <c r="U15" t="n">
        <v>0.51</v>
      </c>
      <c r="V15" t="n">
        <v>0.72</v>
      </c>
      <c r="W15" t="n">
        <v>2.66</v>
      </c>
      <c r="X15" t="n">
        <v>0.85</v>
      </c>
      <c r="Y15" t="n">
        <v>1</v>
      </c>
      <c r="Z15" t="n">
        <v>10</v>
      </c>
      <c r="AA15" t="n">
        <v>148.244020363179</v>
      </c>
      <c r="AB15" t="n">
        <v>202.8340087254148</v>
      </c>
      <c r="AC15" t="n">
        <v>183.4758156120381</v>
      </c>
      <c r="AD15" t="n">
        <v>148244.020363179</v>
      </c>
      <c r="AE15" t="n">
        <v>202834.0087254148</v>
      </c>
      <c r="AF15" t="n">
        <v>3.92970951115104e-06</v>
      </c>
      <c r="AG15" t="n">
        <v>8</v>
      </c>
      <c r="AH15" t="n">
        <v>183475.8156120381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5.2509</v>
      </c>
      <c r="E16" t="n">
        <v>19.04</v>
      </c>
      <c r="F16" t="n">
        <v>16.1</v>
      </c>
      <c r="G16" t="n">
        <v>34.5</v>
      </c>
      <c r="H16" t="n">
        <v>0.58</v>
      </c>
      <c r="I16" t="n">
        <v>28</v>
      </c>
      <c r="J16" t="n">
        <v>137.92</v>
      </c>
      <c r="K16" t="n">
        <v>46.47</v>
      </c>
      <c r="L16" t="n">
        <v>4.5</v>
      </c>
      <c r="M16" t="n">
        <v>26</v>
      </c>
      <c r="N16" t="n">
        <v>21.95</v>
      </c>
      <c r="O16" t="n">
        <v>17244.24</v>
      </c>
      <c r="P16" t="n">
        <v>167.06</v>
      </c>
      <c r="Q16" t="n">
        <v>467.07</v>
      </c>
      <c r="R16" t="n">
        <v>74.97</v>
      </c>
      <c r="S16" t="n">
        <v>39.61</v>
      </c>
      <c r="T16" t="n">
        <v>12634.59</v>
      </c>
      <c r="U16" t="n">
        <v>0.53</v>
      </c>
      <c r="V16" t="n">
        <v>0.72</v>
      </c>
      <c r="W16" t="n">
        <v>2.65</v>
      </c>
      <c r="X16" t="n">
        <v>0.77</v>
      </c>
      <c r="Y16" t="n">
        <v>1</v>
      </c>
      <c r="Z16" t="n">
        <v>10</v>
      </c>
      <c r="AA16" t="n">
        <v>146.8895224697985</v>
      </c>
      <c r="AB16" t="n">
        <v>200.9807249514629</v>
      </c>
      <c r="AC16" t="n">
        <v>181.7994066403715</v>
      </c>
      <c r="AD16" t="n">
        <v>146889.5224697985</v>
      </c>
      <c r="AE16" t="n">
        <v>200980.7249514629</v>
      </c>
      <c r="AF16" t="n">
        <v>3.957444558428682e-06</v>
      </c>
      <c r="AG16" t="n">
        <v>8</v>
      </c>
      <c r="AH16" t="n">
        <v>181799.4066403715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5.2623</v>
      </c>
      <c r="E17" t="n">
        <v>19</v>
      </c>
      <c r="F17" t="n">
        <v>16.09</v>
      </c>
      <c r="G17" t="n">
        <v>35.75</v>
      </c>
      <c r="H17" t="n">
        <v>0.61</v>
      </c>
      <c r="I17" t="n">
        <v>27</v>
      </c>
      <c r="J17" t="n">
        <v>138.26</v>
      </c>
      <c r="K17" t="n">
        <v>46.47</v>
      </c>
      <c r="L17" t="n">
        <v>4.75</v>
      </c>
      <c r="M17" t="n">
        <v>25</v>
      </c>
      <c r="N17" t="n">
        <v>22.04</v>
      </c>
      <c r="O17" t="n">
        <v>17285.95</v>
      </c>
      <c r="P17" t="n">
        <v>166.36</v>
      </c>
      <c r="Q17" t="n">
        <v>467.17</v>
      </c>
      <c r="R17" t="n">
        <v>74.58</v>
      </c>
      <c r="S17" t="n">
        <v>39.61</v>
      </c>
      <c r="T17" t="n">
        <v>12443.43</v>
      </c>
      <c r="U17" t="n">
        <v>0.53</v>
      </c>
      <c r="V17" t="n">
        <v>0.73</v>
      </c>
      <c r="W17" t="n">
        <v>2.65</v>
      </c>
      <c r="X17" t="n">
        <v>0.75</v>
      </c>
      <c r="Y17" t="n">
        <v>1</v>
      </c>
      <c r="Z17" t="n">
        <v>10</v>
      </c>
      <c r="AA17" t="n">
        <v>146.3786721803712</v>
      </c>
      <c r="AB17" t="n">
        <v>200.2817570483446</v>
      </c>
      <c r="AC17" t="n">
        <v>181.1671472529189</v>
      </c>
      <c r="AD17" t="n">
        <v>146378.6721803712</v>
      </c>
      <c r="AE17" t="n">
        <v>200281.7570483446</v>
      </c>
      <c r="AF17" t="n">
        <v>3.966036393726648e-06</v>
      </c>
      <c r="AG17" t="n">
        <v>8</v>
      </c>
      <c r="AH17" t="n">
        <v>181167.1472529189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5.2938</v>
      </c>
      <c r="E18" t="n">
        <v>18.89</v>
      </c>
      <c r="F18" t="n">
        <v>16.03</v>
      </c>
      <c r="G18" t="n">
        <v>38.47</v>
      </c>
      <c r="H18" t="n">
        <v>0.64</v>
      </c>
      <c r="I18" t="n">
        <v>25</v>
      </c>
      <c r="J18" t="n">
        <v>138.6</v>
      </c>
      <c r="K18" t="n">
        <v>46.47</v>
      </c>
      <c r="L18" t="n">
        <v>5</v>
      </c>
      <c r="M18" t="n">
        <v>23</v>
      </c>
      <c r="N18" t="n">
        <v>22.13</v>
      </c>
      <c r="O18" t="n">
        <v>17327.69</v>
      </c>
      <c r="P18" t="n">
        <v>164.84</v>
      </c>
      <c r="Q18" t="n">
        <v>467.13</v>
      </c>
      <c r="R18" t="n">
        <v>72.54000000000001</v>
      </c>
      <c r="S18" t="n">
        <v>39.61</v>
      </c>
      <c r="T18" t="n">
        <v>11437.98</v>
      </c>
      <c r="U18" t="n">
        <v>0.55</v>
      </c>
      <c r="V18" t="n">
        <v>0.73</v>
      </c>
      <c r="W18" t="n">
        <v>2.65</v>
      </c>
      <c r="X18" t="n">
        <v>0.6899999999999999</v>
      </c>
      <c r="Y18" t="n">
        <v>1</v>
      </c>
      <c r="Z18" t="n">
        <v>10</v>
      </c>
      <c r="AA18" t="n">
        <v>145.1517530130698</v>
      </c>
      <c r="AB18" t="n">
        <v>198.6030321157902</v>
      </c>
      <c r="AC18" t="n">
        <v>179.6486374718217</v>
      </c>
      <c r="AD18" t="n">
        <v>145151.7530130698</v>
      </c>
      <c r="AE18" t="n">
        <v>198603.0321157902</v>
      </c>
      <c r="AF18" t="n">
        <v>3.9897769912605e-06</v>
      </c>
      <c r="AG18" t="n">
        <v>8</v>
      </c>
      <c r="AH18" t="n">
        <v>179648.6374718217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5.3086</v>
      </c>
      <c r="E19" t="n">
        <v>18.84</v>
      </c>
      <c r="F19" t="n">
        <v>16</v>
      </c>
      <c r="G19" t="n">
        <v>40.01</v>
      </c>
      <c r="H19" t="n">
        <v>0.67</v>
      </c>
      <c r="I19" t="n">
        <v>24</v>
      </c>
      <c r="J19" t="n">
        <v>138.94</v>
      </c>
      <c r="K19" t="n">
        <v>46.47</v>
      </c>
      <c r="L19" t="n">
        <v>5.25</v>
      </c>
      <c r="M19" t="n">
        <v>22</v>
      </c>
      <c r="N19" t="n">
        <v>22.22</v>
      </c>
      <c r="O19" t="n">
        <v>17369.47</v>
      </c>
      <c r="P19" t="n">
        <v>164.04</v>
      </c>
      <c r="Q19" t="n">
        <v>467.1</v>
      </c>
      <c r="R19" t="n">
        <v>71.63</v>
      </c>
      <c r="S19" t="n">
        <v>39.61</v>
      </c>
      <c r="T19" t="n">
        <v>10986.84</v>
      </c>
      <c r="U19" t="n">
        <v>0.55</v>
      </c>
      <c r="V19" t="n">
        <v>0.73</v>
      </c>
      <c r="W19" t="n">
        <v>2.65</v>
      </c>
      <c r="X19" t="n">
        <v>0.67</v>
      </c>
      <c r="Y19" t="n">
        <v>1</v>
      </c>
      <c r="Z19" t="n">
        <v>10</v>
      </c>
      <c r="AA19" t="n">
        <v>144.5403189227136</v>
      </c>
      <c r="AB19" t="n">
        <v>197.7664410187969</v>
      </c>
      <c r="AC19" t="n">
        <v>178.8918894549622</v>
      </c>
      <c r="AD19" t="n">
        <v>144540.3189227136</v>
      </c>
      <c r="AE19" t="n">
        <v>197766.4410187969</v>
      </c>
      <c r="AF19" t="n">
        <v>4.000931303752595e-06</v>
      </c>
      <c r="AG19" t="n">
        <v>8</v>
      </c>
      <c r="AH19" t="n">
        <v>178891.8894549622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5.3261</v>
      </c>
      <c r="E20" t="n">
        <v>18.78</v>
      </c>
      <c r="F20" t="n">
        <v>15.97</v>
      </c>
      <c r="G20" t="n">
        <v>41.66</v>
      </c>
      <c r="H20" t="n">
        <v>0.7</v>
      </c>
      <c r="I20" t="n">
        <v>23</v>
      </c>
      <c r="J20" t="n">
        <v>139.28</v>
      </c>
      <c r="K20" t="n">
        <v>46.47</v>
      </c>
      <c r="L20" t="n">
        <v>5.5</v>
      </c>
      <c r="M20" t="n">
        <v>21</v>
      </c>
      <c r="N20" t="n">
        <v>22.31</v>
      </c>
      <c r="O20" t="n">
        <v>17411.27</v>
      </c>
      <c r="P20" t="n">
        <v>163.06</v>
      </c>
      <c r="Q20" t="n">
        <v>467.1</v>
      </c>
      <c r="R20" t="n">
        <v>70.56999999999999</v>
      </c>
      <c r="S20" t="n">
        <v>39.61</v>
      </c>
      <c r="T20" t="n">
        <v>10459.49</v>
      </c>
      <c r="U20" t="n">
        <v>0.5600000000000001</v>
      </c>
      <c r="V20" t="n">
        <v>0.73</v>
      </c>
      <c r="W20" t="n">
        <v>2.65</v>
      </c>
      <c r="X20" t="n">
        <v>0.64</v>
      </c>
      <c r="Y20" t="n">
        <v>1</v>
      </c>
      <c r="Z20" t="n">
        <v>10</v>
      </c>
      <c r="AA20" t="n">
        <v>143.8089558753059</v>
      </c>
      <c r="AB20" t="n">
        <v>196.7657578318738</v>
      </c>
      <c r="AC20" t="n">
        <v>177.9867100669311</v>
      </c>
      <c r="AD20" t="n">
        <v>143808.955875306</v>
      </c>
      <c r="AE20" t="n">
        <v>196765.7578318738</v>
      </c>
      <c r="AF20" t="n">
        <v>4.014120524604736e-06</v>
      </c>
      <c r="AG20" t="n">
        <v>8</v>
      </c>
      <c r="AH20" t="n">
        <v>177986.7100669311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5.3462</v>
      </c>
      <c r="E21" t="n">
        <v>18.7</v>
      </c>
      <c r="F21" t="n">
        <v>15.93</v>
      </c>
      <c r="G21" t="n">
        <v>43.43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20</v>
      </c>
      <c r="N21" t="n">
        <v>22.4</v>
      </c>
      <c r="O21" t="n">
        <v>17453.1</v>
      </c>
      <c r="P21" t="n">
        <v>161.78</v>
      </c>
      <c r="Q21" t="n">
        <v>467.07</v>
      </c>
      <c r="R21" t="n">
        <v>69.31</v>
      </c>
      <c r="S21" t="n">
        <v>39.61</v>
      </c>
      <c r="T21" t="n">
        <v>9838.08</v>
      </c>
      <c r="U21" t="n">
        <v>0.57</v>
      </c>
      <c r="V21" t="n">
        <v>0.73</v>
      </c>
      <c r="W21" t="n">
        <v>2.64</v>
      </c>
      <c r="X21" t="n">
        <v>0.59</v>
      </c>
      <c r="Y21" t="n">
        <v>1</v>
      </c>
      <c r="Z21" t="n">
        <v>10</v>
      </c>
      <c r="AA21" t="n">
        <v>142.9022692395397</v>
      </c>
      <c r="AB21" t="n">
        <v>195.5251891766277</v>
      </c>
      <c r="AC21" t="n">
        <v>176.8645395429923</v>
      </c>
      <c r="AD21" t="n">
        <v>142902.2692395397</v>
      </c>
      <c r="AE21" t="n">
        <v>195525.1891766278</v>
      </c>
      <c r="AF21" t="n">
        <v>4.029269286840622e-06</v>
      </c>
      <c r="AG21" t="n">
        <v>8</v>
      </c>
      <c r="AH21" t="n">
        <v>176864.5395429923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5.359</v>
      </c>
      <c r="E22" t="n">
        <v>18.66</v>
      </c>
      <c r="F22" t="n">
        <v>15.91</v>
      </c>
      <c r="G22" t="n">
        <v>45.45</v>
      </c>
      <c r="H22" t="n">
        <v>0.76</v>
      </c>
      <c r="I22" t="n">
        <v>21</v>
      </c>
      <c r="J22" t="n">
        <v>139.95</v>
      </c>
      <c r="K22" t="n">
        <v>46.47</v>
      </c>
      <c r="L22" t="n">
        <v>6</v>
      </c>
      <c r="M22" t="n">
        <v>19</v>
      </c>
      <c r="N22" t="n">
        <v>22.49</v>
      </c>
      <c r="O22" t="n">
        <v>17494.97</v>
      </c>
      <c r="P22" t="n">
        <v>160.59</v>
      </c>
      <c r="Q22" t="n">
        <v>467.07</v>
      </c>
      <c r="R22" t="n">
        <v>68.70999999999999</v>
      </c>
      <c r="S22" t="n">
        <v>39.61</v>
      </c>
      <c r="T22" t="n">
        <v>9542.98</v>
      </c>
      <c r="U22" t="n">
        <v>0.58</v>
      </c>
      <c r="V22" t="n">
        <v>0.73</v>
      </c>
      <c r="W22" t="n">
        <v>2.64</v>
      </c>
      <c r="X22" t="n">
        <v>0.57</v>
      </c>
      <c r="Y22" t="n">
        <v>1</v>
      </c>
      <c r="Z22" t="n">
        <v>10</v>
      </c>
      <c r="AA22" t="n">
        <v>142.1619105272264</v>
      </c>
      <c r="AB22" t="n">
        <v>194.51219772412</v>
      </c>
      <c r="AC22" t="n">
        <v>175.9482265729691</v>
      </c>
      <c r="AD22" t="n">
        <v>142161.9105272264</v>
      </c>
      <c r="AE22" t="n">
        <v>194512.19772412</v>
      </c>
      <c r="AF22" t="n">
        <v>4.038916259806758e-06</v>
      </c>
      <c r="AG22" t="n">
        <v>8</v>
      </c>
      <c r="AH22" t="n">
        <v>175948.2265729691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5.3806</v>
      </c>
      <c r="E23" t="n">
        <v>18.59</v>
      </c>
      <c r="F23" t="n">
        <v>15.86</v>
      </c>
      <c r="G23" t="n">
        <v>47.58</v>
      </c>
      <c r="H23" t="n">
        <v>0.79</v>
      </c>
      <c r="I23" t="n">
        <v>20</v>
      </c>
      <c r="J23" t="n">
        <v>140.29</v>
      </c>
      <c r="K23" t="n">
        <v>46.47</v>
      </c>
      <c r="L23" t="n">
        <v>6.25</v>
      </c>
      <c r="M23" t="n">
        <v>18</v>
      </c>
      <c r="N23" t="n">
        <v>22.58</v>
      </c>
      <c r="O23" t="n">
        <v>17536.87</v>
      </c>
      <c r="P23" t="n">
        <v>160.35</v>
      </c>
      <c r="Q23" t="n">
        <v>467.07</v>
      </c>
      <c r="R23" t="n">
        <v>66.98</v>
      </c>
      <c r="S23" t="n">
        <v>39.61</v>
      </c>
      <c r="T23" t="n">
        <v>8681.379999999999</v>
      </c>
      <c r="U23" t="n">
        <v>0.59</v>
      </c>
      <c r="V23" t="n">
        <v>0.74</v>
      </c>
      <c r="W23" t="n">
        <v>2.64</v>
      </c>
      <c r="X23" t="n">
        <v>0.53</v>
      </c>
      <c r="Y23" t="n">
        <v>1</v>
      </c>
      <c r="Z23" t="n">
        <v>10</v>
      </c>
      <c r="AA23" t="n">
        <v>141.707412787904</v>
      </c>
      <c r="AB23" t="n">
        <v>193.8903338661543</v>
      </c>
      <c r="AC23" t="n">
        <v>175.3857125288161</v>
      </c>
      <c r="AD23" t="n">
        <v>141707.412787904</v>
      </c>
      <c r="AE23" t="n">
        <v>193890.3338661543</v>
      </c>
      <c r="AF23" t="n">
        <v>4.055195526687115e-06</v>
      </c>
      <c r="AG23" t="n">
        <v>8</v>
      </c>
      <c r="AH23" t="n">
        <v>175385.7125288161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5.3886</v>
      </c>
      <c r="E24" t="n">
        <v>18.56</v>
      </c>
      <c r="F24" t="n">
        <v>15.86</v>
      </c>
      <c r="G24" t="n">
        <v>50.09</v>
      </c>
      <c r="H24" t="n">
        <v>0.82</v>
      </c>
      <c r="I24" t="n">
        <v>19</v>
      </c>
      <c r="J24" t="n">
        <v>140.63</v>
      </c>
      <c r="K24" t="n">
        <v>46.47</v>
      </c>
      <c r="L24" t="n">
        <v>6.5</v>
      </c>
      <c r="M24" t="n">
        <v>17</v>
      </c>
      <c r="N24" t="n">
        <v>22.67</v>
      </c>
      <c r="O24" t="n">
        <v>17578.8</v>
      </c>
      <c r="P24" t="n">
        <v>160.03</v>
      </c>
      <c r="Q24" t="n">
        <v>467.07</v>
      </c>
      <c r="R24" t="n">
        <v>67.15000000000001</v>
      </c>
      <c r="S24" t="n">
        <v>39.61</v>
      </c>
      <c r="T24" t="n">
        <v>8772.139999999999</v>
      </c>
      <c r="U24" t="n">
        <v>0.59</v>
      </c>
      <c r="V24" t="n">
        <v>0.74</v>
      </c>
      <c r="W24" t="n">
        <v>2.64</v>
      </c>
      <c r="X24" t="n">
        <v>0.53</v>
      </c>
      <c r="Y24" t="n">
        <v>1</v>
      </c>
      <c r="Z24" t="n">
        <v>10</v>
      </c>
      <c r="AA24" t="n">
        <v>141.4452893648954</v>
      </c>
      <c r="AB24" t="n">
        <v>193.5316850347248</v>
      </c>
      <c r="AC24" t="n">
        <v>175.0612926384913</v>
      </c>
      <c r="AD24" t="n">
        <v>141445.2893648953</v>
      </c>
      <c r="AE24" t="n">
        <v>193531.6850347248</v>
      </c>
      <c r="AF24" t="n">
        <v>4.06122488479095e-06</v>
      </c>
      <c r="AG24" t="n">
        <v>8</v>
      </c>
      <c r="AH24" t="n">
        <v>175061.2926384913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5.4081</v>
      </c>
      <c r="E25" t="n">
        <v>18.49</v>
      </c>
      <c r="F25" t="n">
        <v>15.82</v>
      </c>
      <c r="G25" t="n">
        <v>52.74</v>
      </c>
      <c r="H25" t="n">
        <v>0.85</v>
      </c>
      <c r="I25" t="n">
        <v>18</v>
      </c>
      <c r="J25" t="n">
        <v>140.97</v>
      </c>
      <c r="K25" t="n">
        <v>46.47</v>
      </c>
      <c r="L25" t="n">
        <v>6.75</v>
      </c>
      <c r="M25" t="n">
        <v>16</v>
      </c>
      <c r="N25" t="n">
        <v>22.76</v>
      </c>
      <c r="O25" t="n">
        <v>17620.76</v>
      </c>
      <c r="P25" t="n">
        <v>158.83</v>
      </c>
      <c r="Q25" t="n">
        <v>467.11</v>
      </c>
      <c r="R25" t="n">
        <v>65.92</v>
      </c>
      <c r="S25" t="n">
        <v>39.61</v>
      </c>
      <c r="T25" t="n">
        <v>8162.09</v>
      </c>
      <c r="U25" t="n">
        <v>0.6</v>
      </c>
      <c r="V25" t="n">
        <v>0.74</v>
      </c>
      <c r="W25" t="n">
        <v>2.63</v>
      </c>
      <c r="X25" t="n">
        <v>0.49</v>
      </c>
      <c r="Y25" t="n">
        <v>1</v>
      </c>
      <c r="Z25" t="n">
        <v>10</v>
      </c>
      <c r="AA25" t="n">
        <v>140.6023693936623</v>
      </c>
      <c r="AB25" t="n">
        <v>192.3783647430798</v>
      </c>
      <c r="AC25" t="n">
        <v>174.0180436167853</v>
      </c>
      <c r="AD25" t="n">
        <v>140602.3693936623</v>
      </c>
      <c r="AE25" t="n">
        <v>192378.3647430798</v>
      </c>
      <c r="AF25" t="n">
        <v>4.075921445169048e-06</v>
      </c>
      <c r="AG25" t="n">
        <v>8</v>
      </c>
      <c r="AH25" t="n">
        <v>174018.0436167853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5.408</v>
      </c>
      <c r="E26" t="n">
        <v>18.49</v>
      </c>
      <c r="F26" t="n">
        <v>15.82</v>
      </c>
      <c r="G26" t="n">
        <v>52.74</v>
      </c>
      <c r="H26" t="n">
        <v>0.88</v>
      </c>
      <c r="I26" t="n">
        <v>18</v>
      </c>
      <c r="J26" t="n">
        <v>141.31</v>
      </c>
      <c r="K26" t="n">
        <v>46.47</v>
      </c>
      <c r="L26" t="n">
        <v>7</v>
      </c>
      <c r="M26" t="n">
        <v>16</v>
      </c>
      <c r="N26" t="n">
        <v>22.85</v>
      </c>
      <c r="O26" t="n">
        <v>17662.75</v>
      </c>
      <c r="P26" t="n">
        <v>157.44</v>
      </c>
      <c r="Q26" t="n">
        <v>467.07</v>
      </c>
      <c r="R26" t="n">
        <v>65.8</v>
      </c>
      <c r="S26" t="n">
        <v>39.61</v>
      </c>
      <c r="T26" t="n">
        <v>8099.79</v>
      </c>
      <c r="U26" t="n">
        <v>0.6</v>
      </c>
      <c r="V26" t="n">
        <v>0.74</v>
      </c>
      <c r="W26" t="n">
        <v>2.64</v>
      </c>
      <c r="X26" t="n">
        <v>0.49</v>
      </c>
      <c r="Y26" t="n">
        <v>1</v>
      </c>
      <c r="Z26" t="n">
        <v>10</v>
      </c>
      <c r="AA26" t="n">
        <v>139.9821678054345</v>
      </c>
      <c r="AB26" t="n">
        <v>191.5297775687038</v>
      </c>
      <c r="AC26" t="n">
        <v>173.2504444113319</v>
      </c>
      <c r="AD26" t="n">
        <v>139982.1678054345</v>
      </c>
      <c r="AE26" t="n">
        <v>191529.7775687038</v>
      </c>
      <c r="AF26" t="n">
        <v>4.075846078192751e-06</v>
      </c>
      <c r="AG26" t="n">
        <v>8</v>
      </c>
      <c r="AH26" t="n">
        <v>173250.4444113319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5.4236</v>
      </c>
      <c r="E27" t="n">
        <v>18.44</v>
      </c>
      <c r="F27" t="n">
        <v>15.79</v>
      </c>
      <c r="G27" t="n">
        <v>55.75</v>
      </c>
      <c r="H27" t="n">
        <v>0.91</v>
      </c>
      <c r="I27" t="n">
        <v>17</v>
      </c>
      <c r="J27" t="n">
        <v>141.66</v>
      </c>
      <c r="K27" t="n">
        <v>46.47</v>
      </c>
      <c r="L27" t="n">
        <v>7.25</v>
      </c>
      <c r="M27" t="n">
        <v>15</v>
      </c>
      <c r="N27" t="n">
        <v>22.94</v>
      </c>
      <c r="O27" t="n">
        <v>17704.77</v>
      </c>
      <c r="P27" t="n">
        <v>157.04</v>
      </c>
      <c r="Q27" t="n">
        <v>467.12</v>
      </c>
      <c r="R27" t="n">
        <v>64.92</v>
      </c>
      <c r="S27" t="n">
        <v>39.61</v>
      </c>
      <c r="T27" t="n">
        <v>7667.3</v>
      </c>
      <c r="U27" t="n">
        <v>0.61</v>
      </c>
      <c r="V27" t="n">
        <v>0.74</v>
      </c>
      <c r="W27" t="n">
        <v>2.64</v>
      </c>
      <c r="X27" t="n">
        <v>0.46</v>
      </c>
      <c r="Y27" t="n">
        <v>1</v>
      </c>
      <c r="Z27" t="n">
        <v>10</v>
      </c>
      <c r="AA27" t="n">
        <v>139.5646663787303</v>
      </c>
      <c r="AB27" t="n">
        <v>190.9585336978245</v>
      </c>
      <c r="AC27" t="n">
        <v>172.7337192537433</v>
      </c>
      <c r="AD27" t="n">
        <v>139564.6663787303</v>
      </c>
      <c r="AE27" t="n">
        <v>190958.5336978245</v>
      </c>
      <c r="AF27" t="n">
        <v>4.08760332649523e-06</v>
      </c>
      <c r="AG27" t="n">
        <v>8</v>
      </c>
      <c r="AH27" t="n">
        <v>172733.7192537433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5.4379</v>
      </c>
      <c r="E28" t="n">
        <v>18.39</v>
      </c>
      <c r="F28" t="n">
        <v>15.77</v>
      </c>
      <c r="G28" t="n">
        <v>59.15</v>
      </c>
      <c r="H28" t="n">
        <v>0.93</v>
      </c>
      <c r="I28" t="n">
        <v>16</v>
      </c>
      <c r="J28" t="n">
        <v>142</v>
      </c>
      <c r="K28" t="n">
        <v>46.47</v>
      </c>
      <c r="L28" t="n">
        <v>7.5</v>
      </c>
      <c r="M28" t="n">
        <v>14</v>
      </c>
      <c r="N28" t="n">
        <v>23.03</v>
      </c>
      <c r="O28" t="n">
        <v>17746.83</v>
      </c>
      <c r="P28" t="n">
        <v>156.01</v>
      </c>
      <c r="Q28" t="n">
        <v>467.09</v>
      </c>
      <c r="R28" t="n">
        <v>64.36</v>
      </c>
      <c r="S28" t="n">
        <v>39.61</v>
      </c>
      <c r="T28" t="n">
        <v>7390.38</v>
      </c>
      <c r="U28" t="n">
        <v>0.62</v>
      </c>
      <c r="V28" t="n">
        <v>0.74</v>
      </c>
      <c r="W28" t="n">
        <v>2.63</v>
      </c>
      <c r="X28" t="n">
        <v>0.44</v>
      </c>
      <c r="Y28" t="n">
        <v>1</v>
      </c>
      <c r="Z28" t="n">
        <v>10</v>
      </c>
      <c r="AA28" t="n">
        <v>138.8926452005919</v>
      </c>
      <c r="AB28" t="n">
        <v>190.039044674414</v>
      </c>
      <c r="AC28" t="n">
        <v>171.9019849722159</v>
      </c>
      <c r="AD28" t="n">
        <v>138892.6452005919</v>
      </c>
      <c r="AE28" t="n">
        <v>190039.044674414</v>
      </c>
      <c r="AF28" t="n">
        <v>4.098380804105836e-06</v>
      </c>
      <c r="AG28" t="n">
        <v>8</v>
      </c>
      <c r="AH28" t="n">
        <v>171901.9849722159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5.4364</v>
      </c>
      <c r="E29" t="n">
        <v>18.39</v>
      </c>
      <c r="F29" t="n">
        <v>15.78</v>
      </c>
      <c r="G29" t="n">
        <v>59.17</v>
      </c>
      <c r="H29" t="n">
        <v>0.96</v>
      </c>
      <c r="I29" t="n">
        <v>16</v>
      </c>
      <c r="J29" t="n">
        <v>142.34</v>
      </c>
      <c r="K29" t="n">
        <v>46.47</v>
      </c>
      <c r="L29" t="n">
        <v>7.75</v>
      </c>
      <c r="M29" t="n">
        <v>14</v>
      </c>
      <c r="N29" t="n">
        <v>23.12</v>
      </c>
      <c r="O29" t="n">
        <v>17788.92</v>
      </c>
      <c r="P29" t="n">
        <v>155.79</v>
      </c>
      <c r="Q29" t="n">
        <v>467.07</v>
      </c>
      <c r="R29" t="n">
        <v>64.5</v>
      </c>
      <c r="S29" t="n">
        <v>39.61</v>
      </c>
      <c r="T29" t="n">
        <v>7461.05</v>
      </c>
      <c r="U29" t="n">
        <v>0.61</v>
      </c>
      <c r="V29" t="n">
        <v>0.74</v>
      </c>
      <c r="W29" t="n">
        <v>2.64</v>
      </c>
      <c r="X29" t="n">
        <v>0.45</v>
      </c>
      <c r="Y29" t="n">
        <v>1</v>
      </c>
      <c r="Z29" t="n">
        <v>10</v>
      </c>
      <c r="AA29" t="n">
        <v>138.8208395432076</v>
      </c>
      <c r="AB29" t="n">
        <v>189.9407970061387</v>
      </c>
      <c r="AC29" t="n">
        <v>171.8131139235093</v>
      </c>
      <c r="AD29" t="n">
        <v>138820.8395432076</v>
      </c>
      <c r="AE29" t="n">
        <v>189940.7970061387</v>
      </c>
      <c r="AF29" t="n">
        <v>4.097250299461367e-06</v>
      </c>
      <c r="AG29" t="n">
        <v>8</v>
      </c>
      <c r="AH29" t="n">
        <v>171813.1139235093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5.4599</v>
      </c>
      <c r="E30" t="n">
        <v>18.32</v>
      </c>
      <c r="F30" t="n">
        <v>15.73</v>
      </c>
      <c r="G30" t="n">
        <v>62.91</v>
      </c>
      <c r="H30" t="n">
        <v>0.99</v>
      </c>
      <c r="I30" t="n">
        <v>15</v>
      </c>
      <c r="J30" t="n">
        <v>142.68</v>
      </c>
      <c r="K30" t="n">
        <v>46.47</v>
      </c>
      <c r="L30" t="n">
        <v>8</v>
      </c>
      <c r="M30" t="n">
        <v>13</v>
      </c>
      <c r="N30" t="n">
        <v>23.21</v>
      </c>
      <c r="O30" t="n">
        <v>17831.04</v>
      </c>
      <c r="P30" t="n">
        <v>153.87</v>
      </c>
      <c r="Q30" t="n">
        <v>467.07</v>
      </c>
      <c r="R30" t="n">
        <v>62.81</v>
      </c>
      <c r="S30" t="n">
        <v>39.61</v>
      </c>
      <c r="T30" t="n">
        <v>6621.53</v>
      </c>
      <c r="U30" t="n">
        <v>0.63</v>
      </c>
      <c r="V30" t="n">
        <v>0.74</v>
      </c>
      <c r="W30" t="n">
        <v>2.63</v>
      </c>
      <c r="X30" t="n">
        <v>0.39</v>
      </c>
      <c r="Y30" t="n">
        <v>1</v>
      </c>
      <c r="Z30" t="n">
        <v>10</v>
      </c>
      <c r="AA30" t="n">
        <v>137.6151774796538</v>
      </c>
      <c r="AB30" t="n">
        <v>188.291156980729</v>
      </c>
      <c r="AC30" t="n">
        <v>170.3209132268398</v>
      </c>
      <c r="AD30" t="n">
        <v>137615.1774796538</v>
      </c>
      <c r="AE30" t="n">
        <v>188291.156980729</v>
      </c>
      <c r="AF30" t="n">
        <v>4.114961538891383e-06</v>
      </c>
      <c r="AG30" t="n">
        <v>8</v>
      </c>
      <c r="AH30" t="n">
        <v>170320.9132268399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5.4583</v>
      </c>
      <c r="E31" t="n">
        <v>18.32</v>
      </c>
      <c r="F31" t="n">
        <v>15.73</v>
      </c>
      <c r="G31" t="n">
        <v>62.93</v>
      </c>
      <c r="H31" t="n">
        <v>1.02</v>
      </c>
      <c r="I31" t="n">
        <v>15</v>
      </c>
      <c r="J31" t="n">
        <v>143.02</v>
      </c>
      <c r="K31" t="n">
        <v>46.47</v>
      </c>
      <c r="L31" t="n">
        <v>8.25</v>
      </c>
      <c r="M31" t="n">
        <v>13</v>
      </c>
      <c r="N31" t="n">
        <v>23.3</v>
      </c>
      <c r="O31" t="n">
        <v>17873.19</v>
      </c>
      <c r="P31" t="n">
        <v>153.36</v>
      </c>
      <c r="Q31" t="n">
        <v>467.07</v>
      </c>
      <c r="R31" t="n">
        <v>62.8</v>
      </c>
      <c r="S31" t="n">
        <v>39.61</v>
      </c>
      <c r="T31" t="n">
        <v>6617.71</v>
      </c>
      <c r="U31" t="n">
        <v>0.63</v>
      </c>
      <c r="V31" t="n">
        <v>0.74</v>
      </c>
      <c r="W31" t="n">
        <v>2.64</v>
      </c>
      <c r="X31" t="n">
        <v>0.4</v>
      </c>
      <c r="Y31" t="n">
        <v>1</v>
      </c>
      <c r="Z31" t="n">
        <v>10</v>
      </c>
      <c r="AA31" t="n">
        <v>137.4113858196707</v>
      </c>
      <c r="AB31" t="n">
        <v>188.0123202408868</v>
      </c>
      <c r="AC31" t="n">
        <v>170.0686882740983</v>
      </c>
      <c r="AD31" t="n">
        <v>137411.3858196707</v>
      </c>
      <c r="AE31" t="n">
        <v>188012.3202408868</v>
      </c>
      <c r="AF31" t="n">
        <v>4.113755667270616e-06</v>
      </c>
      <c r="AG31" t="n">
        <v>8</v>
      </c>
      <c r="AH31" t="n">
        <v>170068.6882740983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5.476</v>
      </c>
      <c r="E32" t="n">
        <v>18.26</v>
      </c>
      <c r="F32" t="n">
        <v>15.7</v>
      </c>
      <c r="G32" t="n">
        <v>67.29000000000001</v>
      </c>
      <c r="H32" t="n">
        <v>1.05</v>
      </c>
      <c r="I32" t="n">
        <v>14</v>
      </c>
      <c r="J32" t="n">
        <v>143.36</v>
      </c>
      <c r="K32" t="n">
        <v>46.47</v>
      </c>
      <c r="L32" t="n">
        <v>8.5</v>
      </c>
      <c r="M32" t="n">
        <v>12</v>
      </c>
      <c r="N32" t="n">
        <v>23.4</v>
      </c>
      <c r="O32" t="n">
        <v>17915.37</v>
      </c>
      <c r="P32" t="n">
        <v>152.83</v>
      </c>
      <c r="Q32" t="n">
        <v>467.08</v>
      </c>
      <c r="R32" t="n">
        <v>61.99</v>
      </c>
      <c r="S32" t="n">
        <v>39.61</v>
      </c>
      <c r="T32" t="n">
        <v>6216.77</v>
      </c>
      <c r="U32" t="n">
        <v>0.64</v>
      </c>
      <c r="V32" t="n">
        <v>0.74</v>
      </c>
      <c r="W32" t="n">
        <v>2.63</v>
      </c>
      <c r="X32" t="n">
        <v>0.37</v>
      </c>
      <c r="Y32" t="n">
        <v>1</v>
      </c>
      <c r="Z32" t="n">
        <v>10</v>
      </c>
      <c r="AA32" t="n">
        <v>136.9188240501995</v>
      </c>
      <c r="AB32" t="n">
        <v>187.3383754976051</v>
      </c>
      <c r="AC32" t="n">
        <v>169.4590638712277</v>
      </c>
      <c r="AD32" t="n">
        <v>136918.8240501995</v>
      </c>
      <c r="AE32" t="n">
        <v>187338.3754976051</v>
      </c>
      <c r="AF32" t="n">
        <v>4.127095622075352e-06</v>
      </c>
      <c r="AG32" t="n">
        <v>8</v>
      </c>
      <c r="AH32" t="n">
        <v>169459.0638712277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5.4795</v>
      </c>
      <c r="E33" t="n">
        <v>18.25</v>
      </c>
      <c r="F33" t="n">
        <v>15.69</v>
      </c>
      <c r="G33" t="n">
        <v>67.23999999999999</v>
      </c>
      <c r="H33" t="n">
        <v>1.08</v>
      </c>
      <c r="I33" t="n">
        <v>14</v>
      </c>
      <c r="J33" t="n">
        <v>143.7</v>
      </c>
      <c r="K33" t="n">
        <v>46.47</v>
      </c>
      <c r="L33" t="n">
        <v>8.75</v>
      </c>
      <c r="M33" t="n">
        <v>12</v>
      </c>
      <c r="N33" t="n">
        <v>23.49</v>
      </c>
      <c r="O33" t="n">
        <v>17957.59</v>
      </c>
      <c r="P33" t="n">
        <v>151.58</v>
      </c>
      <c r="Q33" t="n">
        <v>467.07</v>
      </c>
      <c r="R33" t="n">
        <v>61.67</v>
      </c>
      <c r="S33" t="n">
        <v>39.61</v>
      </c>
      <c r="T33" t="n">
        <v>6056.36</v>
      </c>
      <c r="U33" t="n">
        <v>0.64</v>
      </c>
      <c r="V33" t="n">
        <v>0.74</v>
      </c>
      <c r="W33" t="n">
        <v>2.63</v>
      </c>
      <c r="X33" t="n">
        <v>0.36</v>
      </c>
      <c r="Y33" t="n">
        <v>1</v>
      </c>
      <c r="Z33" t="n">
        <v>10</v>
      </c>
      <c r="AA33" t="n">
        <v>136.3143640712681</v>
      </c>
      <c r="AB33" t="n">
        <v>186.5113266875392</v>
      </c>
      <c r="AC33" t="n">
        <v>168.710947438824</v>
      </c>
      <c r="AD33" t="n">
        <v>136314.3640712681</v>
      </c>
      <c r="AE33" t="n">
        <v>186511.3266875392</v>
      </c>
      <c r="AF33" t="n">
        <v>4.12973346624578e-06</v>
      </c>
      <c r="AG33" t="n">
        <v>8</v>
      </c>
      <c r="AH33" t="n">
        <v>168710.947438824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5.4878</v>
      </c>
      <c r="E34" t="n">
        <v>18.22</v>
      </c>
      <c r="F34" t="n">
        <v>15.69</v>
      </c>
      <c r="G34" t="n">
        <v>72.41</v>
      </c>
      <c r="H34" t="n">
        <v>1.11</v>
      </c>
      <c r="I34" t="n">
        <v>13</v>
      </c>
      <c r="J34" t="n">
        <v>144.05</v>
      </c>
      <c r="K34" t="n">
        <v>46.47</v>
      </c>
      <c r="L34" t="n">
        <v>9</v>
      </c>
      <c r="M34" t="n">
        <v>11</v>
      </c>
      <c r="N34" t="n">
        <v>23.58</v>
      </c>
      <c r="O34" t="n">
        <v>17999.83</v>
      </c>
      <c r="P34" t="n">
        <v>150.55</v>
      </c>
      <c r="Q34" t="n">
        <v>467.07</v>
      </c>
      <c r="R34" t="n">
        <v>61.48</v>
      </c>
      <c r="S34" t="n">
        <v>39.61</v>
      </c>
      <c r="T34" t="n">
        <v>5965.56</v>
      </c>
      <c r="U34" t="n">
        <v>0.64</v>
      </c>
      <c r="V34" t="n">
        <v>0.74</v>
      </c>
      <c r="W34" t="n">
        <v>2.63</v>
      </c>
      <c r="X34" t="n">
        <v>0.35</v>
      </c>
      <c r="Y34" t="n">
        <v>1</v>
      </c>
      <c r="Z34" t="n">
        <v>10</v>
      </c>
      <c r="AA34" t="n">
        <v>135.7478528303053</v>
      </c>
      <c r="AB34" t="n">
        <v>185.7362010149423</v>
      </c>
      <c r="AC34" t="n">
        <v>168.0097986725238</v>
      </c>
      <c r="AD34" t="n">
        <v>135747.8528303053</v>
      </c>
      <c r="AE34" t="n">
        <v>185736.2010149423</v>
      </c>
      <c r="AF34" t="n">
        <v>4.13598892527851e-06</v>
      </c>
      <c r="AG34" t="n">
        <v>8</v>
      </c>
      <c r="AH34" t="n">
        <v>168009.7986725238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5.4936</v>
      </c>
      <c r="E35" t="n">
        <v>18.2</v>
      </c>
      <c r="F35" t="n">
        <v>15.67</v>
      </c>
      <c r="G35" t="n">
        <v>72.31999999999999</v>
      </c>
      <c r="H35" t="n">
        <v>1.13</v>
      </c>
      <c r="I35" t="n">
        <v>13</v>
      </c>
      <c r="J35" t="n">
        <v>144.39</v>
      </c>
      <c r="K35" t="n">
        <v>46.47</v>
      </c>
      <c r="L35" t="n">
        <v>9.25</v>
      </c>
      <c r="M35" t="n">
        <v>11</v>
      </c>
      <c r="N35" t="n">
        <v>23.67</v>
      </c>
      <c r="O35" t="n">
        <v>18042.12</v>
      </c>
      <c r="P35" t="n">
        <v>150.66</v>
      </c>
      <c r="Q35" t="n">
        <v>467.07</v>
      </c>
      <c r="R35" t="n">
        <v>60.96</v>
      </c>
      <c r="S35" t="n">
        <v>39.61</v>
      </c>
      <c r="T35" t="n">
        <v>5705.58</v>
      </c>
      <c r="U35" t="n">
        <v>0.65</v>
      </c>
      <c r="V35" t="n">
        <v>0.74</v>
      </c>
      <c r="W35" t="n">
        <v>2.63</v>
      </c>
      <c r="X35" t="n">
        <v>0.34</v>
      </c>
      <c r="Y35" t="n">
        <v>1</v>
      </c>
      <c r="Z35" t="n">
        <v>10</v>
      </c>
      <c r="AA35" t="n">
        <v>135.7087558776041</v>
      </c>
      <c r="AB35" t="n">
        <v>185.6827068394207</v>
      </c>
      <c r="AC35" t="n">
        <v>167.9614099060344</v>
      </c>
      <c r="AD35" t="n">
        <v>135708.7558776041</v>
      </c>
      <c r="AE35" t="n">
        <v>185682.7068394207</v>
      </c>
      <c r="AF35" t="n">
        <v>4.140360209903789e-06</v>
      </c>
      <c r="AG35" t="n">
        <v>8</v>
      </c>
      <c r="AH35" t="n">
        <v>167961.4099060344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5.4883</v>
      </c>
      <c r="E36" t="n">
        <v>18.22</v>
      </c>
      <c r="F36" t="n">
        <v>15.69</v>
      </c>
      <c r="G36" t="n">
        <v>72.40000000000001</v>
      </c>
      <c r="H36" t="n">
        <v>1.16</v>
      </c>
      <c r="I36" t="n">
        <v>13</v>
      </c>
      <c r="J36" t="n">
        <v>144.73</v>
      </c>
      <c r="K36" t="n">
        <v>46.47</v>
      </c>
      <c r="L36" t="n">
        <v>9.5</v>
      </c>
      <c r="M36" t="n">
        <v>11</v>
      </c>
      <c r="N36" t="n">
        <v>23.77</v>
      </c>
      <c r="O36" t="n">
        <v>18084.43</v>
      </c>
      <c r="P36" t="n">
        <v>150.16</v>
      </c>
      <c r="Q36" t="n">
        <v>467.08</v>
      </c>
      <c r="R36" t="n">
        <v>61.4</v>
      </c>
      <c r="S36" t="n">
        <v>39.61</v>
      </c>
      <c r="T36" t="n">
        <v>5924.8</v>
      </c>
      <c r="U36" t="n">
        <v>0.65</v>
      </c>
      <c r="V36" t="n">
        <v>0.74</v>
      </c>
      <c r="W36" t="n">
        <v>2.63</v>
      </c>
      <c r="X36" t="n">
        <v>0.35</v>
      </c>
      <c r="Y36" t="n">
        <v>1</v>
      </c>
      <c r="Z36" t="n">
        <v>10</v>
      </c>
      <c r="AA36" t="n">
        <v>135.5692547278727</v>
      </c>
      <c r="AB36" t="n">
        <v>185.4918352120019</v>
      </c>
      <c r="AC36" t="n">
        <v>167.7887547988464</v>
      </c>
      <c r="AD36" t="n">
        <v>135569.2547278727</v>
      </c>
      <c r="AE36" t="n">
        <v>185491.8352120019</v>
      </c>
      <c r="AF36" t="n">
        <v>4.136365760159999e-06</v>
      </c>
      <c r="AG36" t="n">
        <v>8</v>
      </c>
      <c r="AH36" t="n">
        <v>167788.7547988464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5.5077</v>
      </c>
      <c r="E37" t="n">
        <v>18.16</v>
      </c>
      <c r="F37" t="n">
        <v>15.65</v>
      </c>
      <c r="G37" t="n">
        <v>78.25</v>
      </c>
      <c r="H37" t="n">
        <v>1.19</v>
      </c>
      <c r="I37" t="n">
        <v>12</v>
      </c>
      <c r="J37" t="n">
        <v>145.08</v>
      </c>
      <c r="K37" t="n">
        <v>46.47</v>
      </c>
      <c r="L37" t="n">
        <v>9.75</v>
      </c>
      <c r="M37" t="n">
        <v>10</v>
      </c>
      <c r="N37" t="n">
        <v>23.86</v>
      </c>
      <c r="O37" t="n">
        <v>18126.77</v>
      </c>
      <c r="P37" t="n">
        <v>148.23</v>
      </c>
      <c r="Q37" t="n">
        <v>467.09</v>
      </c>
      <c r="R37" t="n">
        <v>60.15</v>
      </c>
      <c r="S37" t="n">
        <v>39.61</v>
      </c>
      <c r="T37" t="n">
        <v>5305.43</v>
      </c>
      <c r="U37" t="n">
        <v>0.66</v>
      </c>
      <c r="V37" t="n">
        <v>0.75</v>
      </c>
      <c r="W37" t="n">
        <v>2.63</v>
      </c>
      <c r="X37" t="n">
        <v>0.32</v>
      </c>
      <c r="Y37" t="n">
        <v>1</v>
      </c>
      <c r="Z37" t="n">
        <v>10</v>
      </c>
      <c r="AA37" t="n">
        <v>134.443147918261</v>
      </c>
      <c r="AB37" t="n">
        <v>183.9510461947658</v>
      </c>
      <c r="AC37" t="n">
        <v>166.3950165229038</v>
      </c>
      <c r="AD37" t="n">
        <v>134443.147918261</v>
      </c>
      <c r="AE37" t="n">
        <v>183951.0461947658</v>
      </c>
      <c r="AF37" t="n">
        <v>4.1509869535618e-06</v>
      </c>
      <c r="AG37" t="n">
        <v>8</v>
      </c>
      <c r="AH37" t="n">
        <v>166395.0165229038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5.5088</v>
      </c>
      <c r="E38" t="n">
        <v>18.15</v>
      </c>
      <c r="F38" t="n">
        <v>15.65</v>
      </c>
      <c r="G38" t="n">
        <v>78.23</v>
      </c>
      <c r="H38" t="n">
        <v>1.22</v>
      </c>
      <c r="I38" t="n">
        <v>12</v>
      </c>
      <c r="J38" t="n">
        <v>145.42</v>
      </c>
      <c r="K38" t="n">
        <v>46.47</v>
      </c>
      <c r="L38" t="n">
        <v>10</v>
      </c>
      <c r="M38" t="n">
        <v>10</v>
      </c>
      <c r="N38" t="n">
        <v>23.95</v>
      </c>
      <c r="O38" t="n">
        <v>18169.15</v>
      </c>
      <c r="P38" t="n">
        <v>148.21</v>
      </c>
      <c r="Q38" t="n">
        <v>467.07</v>
      </c>
      <c r="R38" t="n">
        <v>60.15</v>
      </c>
      <c r="S38" t="n">
        <v>39.61</v>
      </c>
      <c r="T38" t="n">
        <v>5304.83</v>
      </c>
      <c r="U38" t="n">
        <v>0.66</v>
      </c>
      <c r="V38" t="n">
        <v>0.75</v>
      </c>
      <c r="W38" t="n">
        <v>2.63</v>
      </c>
      <c r="X38" t="n">
        <v>0.31</v>
      </c>
      <c r="Y38" t="n">
        <v>1</v>
      </c>
      <c r="Z38" t="n">
        <v>10</v>
      </c>
      <c r="AA38" t="n">
        <v>134.419880144206</v>
      </c>
      <c r="AB38" t="n">
        <v>183.919210199802</v>
      </c>
      <c r="AC38" t="n">
        <v>166.3662189106173</v>
      </c>
      <c r="AD38" t="n">
        <v>134419.880144206</v>
      </c>
      <c r="AE38" t="n">
        <v>183919.210199802</v>
      </c>
      <c r="AF38" t="n">
        <v>4.151815990301077e-06</v>
      </c>
      <c r="AG38" t="n">
        <v>8</v>
      </c>
      <c r="AH38" t="n">
        <v>166366.2189106173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5.5048</v>
      </c>
      <c r="E39" t="n">
        <v>18.17</v>
      </c>
      <c r="F39" t="n">
        <v>15.66</v>
      </c>
      <c r="G39" t="n">
        <v>78.29000000000001</v>
      </c>
      <c r="H39" t="n">
        <v>1.24</v>
      </c>
      <c r="I39" t="n">
        <v>12</v>
      </c>
      <c r="J39" t="n">
        <v>145.76</v>
      </c>
      <c r="K39" t="n">
        <v>46.47</v>
      </c>
      <c r="L39" t="n">
        <v>10.25</v>
      </c>
      <c r="M39" t="n">
        <v>10</v>
      </c>
      <c r="N39" t="n">
        <v>24.05</v>
      </c>
      <c r="O39" t="n">
        <v>18211.56</v>
      </c>
      <c r="P39" t="n">
        <v>147.7</v>
      </c>
      <c r="Q39" t="n">
        <v>467.07</v>
      </c>
      <c r="R39" t="n">
        <v>60.48</v>
      </c>
      <c r="S39" t="n">
        <v>39.61</v>
      </c>
      <c r="T39" t="n">
        <v>5469.5</v>
      </c>
      <c r="U39" t="n">
        <v>0.65</v>
      </c>
      <c r="V39" t="n">
        <v>0.74</v>
      </c>
      <c r="W39" t="n">
        <v>2.63</v>
      </c>
      <c r="X39" t="n">
        <v>0.33</v>
      </c>
      <c r="Y39" t="n">
        <v>1</v>
      </c>
      <c r="Z39" t="n">
        <v>10</v>
      </c>
      <c r="AA39" t="n">
        <v>134.2532681670881</v>
      </c>
      <c r="AB39" t="n">
        <v>183.6912443423078</v>
      </c>
      <c r="AC39" t="n">
        <v>166.1600097946101</v>
      </c>
      <c r="AD39" t="n">
        <v>134253.2681670881</v>
      </c>
      <c r="AE39" t="n">
        <v>183691.2443423078</v>
      </c>
      <c r="AF39" t="n">
        <v>4.14880131124916e-06</v>
      </c>
      <c r="AG39" t="n">
        <v>8</v>
      </c>
      <c r="AH39" t="n">
        <v>166160.0097946101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5.5287</v>
      </c>
      <c r="E40" t="n">
        <v>18.09</v>
      </c>
      <c r="F40" t="n">
        <v>15.61</v>
      </c>
      <c r="G40" t="n">
        <v>85.13</v>
      </c>
      <c r="H40" t="n">
        <v>1.27</v>
      </c>
      <c r="I40" t="n">
        <v>11</v>
      </c>
      <c r="J40" t="n">
        <v>146.11</v>
      </c>
      <c r="K40" t="n">
        <v>46.47</v>
      </c>
      <c r="L40" t="n">
        <v>10.5</v>
      </c>
      <c r="M40" t="n">
        <v>9</v>
      </c>
      <c r="N40" t="n">
        <v>24.14</v>
      </c>
      <c r="O40" t="n">
        <v>18254.01</v>
      </c>
      <c r="P40" t="n">
        <v>145.71</v>
      </c>
      <c r="Q40" t="n">
        <v>467.12</v>
      </c>
      <c r="R40" t="n">
        <v>58.77</v>
      </c>
      <c r="S40" t="n">
        <v>39.61</v>
      </c>
      <c r="T40" t="n">
        <v>4619.82</v>
      </c>
      <c r="U40" t="n">
        <v>0.67</v>
      </c>
      <c r="V40" t="n">
        <v>0.75</v>
      </c>
      <c r="W40" t="n">
        <v>2.63</v>
      </c>
      <c r="X40" t="n">
        <v>0.27</v>
      </c>
      <c r="Y40" t="n">
        <v>1</v>
      </c>
      <c r="Z40" t="n">
        <v>10</v>
      </c>
      <c r="AA40" t="n">
        <v>125.4922486020153</v>
      </c>
      <c r="AB40" t="n">
        <v>171.7040308644763</v>
      </c>
      <c r="AC40" t="n">
        <v>155.3168391469393</v>
      </c>
      <c r="AD40" t="n">
        <v>125492.2486020153</v>
      </c>
      <c r="AE40" t="n">
        <v>171704.0308644763</v>
      </c>
      <c r="AF40" t="n">
        <v>4.166814018584367e-06</v>
      </c>
      <c r="AG40" t="n">
        <v>7</v>
      </c>
      <c r="AH40" t="n">
        <v>155316.8391469393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5.5251</v>
      </c>
      <c r="E41" t="n">
        <v>18.1</v>
      </c>
      <c r="F41" t="n">
        <v>15.62</v>
      </c>
      <c r="G41" t="n">
        <v>85.2</v>
      </c>
      <c r="H41" t="n">
        <v>1.3</v>
      </c>
      <c r="I41" t="n">
        <v>11</v>
      </c>
      <c r="J41" t="n">
        <v>146.45</v>
      </c>
      <c r="K41" t="n">
        <v>46.47</v>
      </c>
      <c r="L41" t="n">
        <v>10.75</v>
      </c>
      <c r="M41" t="n">
        <v>9</v>
      </c>
      <c r="N41" t="n">
        <v>24.24</v>
      </c>
      <c r="O41" t="n">
        <v>18296.48</v>
      </c>
      <c r="P41" t="n">
        <v>145.26</v>
      </c>
      <c r="Q41" t="n">
        <v>467.09</v>
      </c>
      <c r="R41" t="n">
        <v>59.28</v>
      </c>
      <c r="S41" t="n">
        <v>39.61</v>
      </c>
      <c r="T41" t="n">
        <v>4873.71</v>
      </c>
      <c r="U41" t="n">
        <v>0.67</v>
      </c>
      <c r="V41" t="n">
        <v>0.75</v>
      </c>
      <c r="W41" t="n">
        <v>2.63</v>
      </c>
      <c r="X41" t="n">
        <v>0.29</v>
      </c>
      <c r="Y41" t="n">
        <v>1</v>
      </c>
      <c r="Z41" t="n">
        <v>10</v>
      </c>
      <c r="AA41" t="n">
        <v>125.3463684159308</v>
      </c>
      <c r="AB41" t="n">
        <v>171.5044311580961</v>
      </c>
      <c r="AC41" t="n">
        <v>155.136288956396</v>
      </c>
      <c r="AD41" t="n">
        <v>125346.3684159308</v>
      </c>
      <c r="AE41" t="n">
        <v>171504.4311580961</v>
      </c>
      <c r="AF41" t="n">
        <v>4.164100807437642e-06</v>
      </c>
      <c r="AG41" t="n">
        <v>7</v>
      </c>
      <c r="AH41" t="n">
        <v>155136.288956396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5.5266</v>
      </c>
      <c r="E42" t="n">
        <v>18.09</v>
      </c>
      <c r="F42" t="n">
        <v>15.61</v>
      </c>
      <c r="G42" t="n">
        <v>85.17</v>
      </c>
      <c r="H42" t="n">
        <v>1.33</v>
      </c>
      <c r="I42" t="n">
        <v>11</v>
      </c>
      <c r="J42" t="n">
        <v>146.8</v>
      </c>
      <c r="K42" t="n">
        <v>46.47</v>
      </c>
      <c r="L42" t="n">
        <v>11</v>
      </c>
      <c r="M42" t="n">
        <v>9</v>
      </c>
      <c r="N42" t="n">
        <v>24.33</v>
      </c>
      <c r="O42" t="n">
        <v>18338.99</v>
      </c>
      <c r="P42" t="n">
        <v>145.27</v>
      </c>
      <c r="Q42" t="n">
        <v>467.14</v>
      </c>
      <c r="R42" t="n">
        <v>59.08</v>
      </c>
      <c r="S42" t="n">
        <v>39.61</v>
      </c>
      <c r="T42" t="n">
        <v>4778.39</v>
      </c>
      <c r="U42" t="n">
        <v>0.67</v>
      </c>
      <c r="V42" t="n">
        <v>0.75</v>
      </c>
      <c r="W42" t="n">
        <v>2.63</v>
      </c>
      <c r="X42" t="n">
        <v>0.28</v>
      </c>
      <c r="Y42" t="n">
        <v>1</v>
      </c>
      <c r="Z42" t="n">
        <v>10</v>
      </c>
      <c r="AA42" t="n">
        <v>125.3267246352948</v>
      </c>
      <c r="AB42" t="n">
        <v>171.4775536708075</v>
      </c>
      <c r="AC42" t="n">
        <v>155.1119766187714</v>
      </c>
      <c r="AD42" t="n">
        <v>125326.7246352948</v>
      </c>
      <c r="AE42" t="n">
        <v>171477.5536708075</v>
      </c>
      <c r="AF42" t="n">
        <v>4.165231312082111e-06</v>
      </c>
      <c r="AG42" t="n">
        <v>7</v>
      </c>
      <c r="AH42" t="n">
        <v>155111.9766187714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5.5242</v>
      </c>
      <c r="E43" t="n">
        <v>18.1</v>
      </c>
      <c r="F43" t="n">
        <v>15.62</v>
      </c>
      <c r="G43" t="n">
        <v>85.20999999999999</v>
      </c>
      <c r="H43" t="n">
        <v>1.35</v>
      </c>
      <c r="I43" t="n">
        <v>11</v>
      </c>
      <c r="J43" t="n">
        <v>147.14</v>
      </c>
      <c r="K43" t="n">
        <v>46.47</v>
      </c>
      <c r="L43" t="n">
        <v>11.25</v>
      </c>
      <c r="M43" t="n">
        <v>9</v>
      </c>
      <c r="N43" t="n">
        <v>24.43</v>
      </c>
      <c r="O43" t="n">
        <v>18381.53</v>
      </c>
      <c r="P43" t="n">
        <v>143.74</v>
      </c>
      <c r="Q43" t="n">
        <v>467.08</v>
      </c>
      <c r="R43" t="n">
        <v>59.47</v>
      </c>
      <c r="S43" t="n">
        <v>39.61</v>
      </c>
      <c r="T43" t="n">
        <v>4970.34</v>
      </c>
      <c r="U43" t="n">
        <v>0.67</v>
      </c>
      <c r="V43" t="n">
        <v>0.75</v>
      </c>
      <c r="W43" t="n">
        <v>2.62</v>
      </c>
      <c r="X43" t="n">
        <v>0.29</v>
      </c>
      <c r="Y43" t="n">
        <v>1</v>
      </c>
      <c r="Z43" t="n">
        <v>10</v>
      </c>
      <c r="AA43" t="n">
        <v>124.6924385639788</v>
      </c>
      <c r="AB43" t="n">
        <v>170.6096954853068</v>
      </c>
      <c r="AC43" t="n">
        <v>154.3269456004481</v>
      </c>
      <c r="AD43" t="n">
        <v>124692.4385639788</v>
      </c>
      <c r="AE43" t="n">
        <v>170609.6954853068</v>
      </c>
      <c r="AF43" t="n">
        <v>4.163422504650961e-06</v>
      </c>
      <c r="AG43" t="n">
        <v>7</v>
      </c>
      <c r="AH43" t="n">
        <v>154326.9456004481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5.544</v>
      </c>
      <c r="E44" t="n">
        <v>18.04</v>
      </c>
      <c r="F44" t="n">
        <v>15.59</v>
      </c>
      <c r="G44" t="n">
        <v>93.51000000000001</v>
      </c>
      <c r="H44" t="n">
        <v>1.38</v>
      </c>
      <c r="I44" t="n">
        <v>10</v>
      </c>
      <c r="J44" t="n">
        <v>147.49</v>
      </c>
      <c r="K44" t="n">
        <v>46.47</v>
      </c>
      <c r="L44" t="n">
        <v>11.5</v>
      </c>
      <c r="M44" t="n">
        <v>8</v>
      </c>
      <c r="N44" t="n">
        <v>24.52</v>
      </c>
      <c r="O44" t="n">
        <v>18424.11</v>
      </c>
      <c r="P44" t="n">
        <v>142.68</v>
      </c>
      <c r="Q44" t="n">
        <v>467.1</v>
      </c>
      <c r="R44" t="n">
        <v>58.14</v>
      </c>
      <c r="S44" t="n">
        <v>39.61</v>
      </c>
      <c r="T44" t="n">
        <v>4309.54</v>
      </c>
      <c r="U44" t="n">
        <v>0.68</v>
      </c>
      <c r="V44" t="n">
        <v>0.75</v>
      </c>
      <c r="W44" t="n">
        <v>2.62</v>
      </c>
      <c r="X44" t="n">
        <v>0.25</v>
      </c>
      <c r="Y44" t="n">
        <v>1</v>
      </c>
      <c r="Z44" t="n">
        <v>10</v>
      </c>
      <c r="AA44" t="n">
        <v>123.9645396335353</v>
      </c>
      <c r="AB44" t="n">
        <v>169.6137520560401</v>
      </c>
      <c r="AC44" t="n">
        <v>153.4260536142548</v>
      </c>
      <c r="AD44" t="n">
        <v>123964.5396335353</v>
      </c>
      <c r="AE44" t="n">
        <v>169613.75205604</v>
      </c>
      <c r="AF44" t="n">
        <v>4.178345165957953e-06</v>
      </c>
      <c r="AG44" t="n">
        <v>7</v>
      </c>
      <c r="AH44" t="n">
        <v>153426.0536142548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5.5403</v>
      </c>
      <c r="E45" t="n">
        <v>18.05</v>
      </c>
      <c r="F45" t="n">
        <v>15.6</v>
      </c>
      <c r="G45" t="n">
        <v>93.58</v>
      </c>
      <c r="H45" t="n">
        <v>1.41</v>
      </c>
      <c r="I45" t="n">
        <v>10</v>
      </c>
      <c r="J45" t="n">
        <v>147.83</v>
      </c>
      <c r="K45" t="n">
        <v>46.47</v>
      </c>
      <c r="L45" t="n">
        <v>11.75</v>
      </c>
      <c r="M45" t="n">
        <v>8</v>
      </c>
      <c r="N45" t="n">
        <v>24.62</v>
      </c>
      <c r="O45" t="n">
        <v>18466.71</v>
      </c>
      <c r="P45" t="n">
        <v>142.24</v>
      </c>
      <c r="Q45" t="n">
        <v>467.07</v>
      </c>
      <c r="R45" t="n">
        <v>58.6</v>
      </c>
      <c r="S45" t="n">
        <v>39.61</v>
      </c>
      <c r="T45" t="n">
        <v>4538.65</v>
      </c>
      <c r="U45" t="n">
        <v>0.68</v>
      </c>
      <c r="V45" t="n">
        <v>0.75</v>
      </c>
      <c r="W45" t="n">
        <v>2.62</v>
      </c>
      <c r="X45" t="n">
        <v>0.26</v>
      </c>
      <c r="Y45" t="n">
        <v>1</v>
      </c>
      <c r="Z45" t="n">
        <v>10</v>
      </c>
      <c r="AA45" t="n">
        <v>123.8236892470909</v>
      </c>
      <c r="AB45" t="n">
        <v>169.4210343434264</v>
      </c>
      <c r="AC45" t="n">
        <v>153.2517286096519</v>
      </c>
      <c r="AD45" t="n">
        <v>123823.6892470908</v>
      </c>
      <c r="AE45" t="n">
        <v>169421.0343434263</v>
      </c>
      <c r="AF45" t="n">
        <v>4.175556587834929e-06</v>
      </c>
      <c r="AG45" t="n">
        <v>7</v>
      </c>
      <c r="AH45" t="n">
        <v>153251.7286096519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5.5432</v>
      </c>
      <c r="E46" t="n">
        <v>18.04</v>
      </c>
      <c r="F46" t="n">
        <v>15.59</v>
      </c>
      <c r="G46" t="n">
        <v>93.53</v>
      </c>
      <c r="H46" t="n">
        <v>1.43</v>
      </c>
      <c r="I46" t="n">
        <v>10</v>
      </c>
      <c r="J46" t="n">
        <v>148.18</v>
      </c>
      <c r="K46" t="n">
        <v>46.47</v>
      </c>
      <c r="L46" t="n">
        <v>12</v>
      </c>
      <c r="M46" t="n">
        <v>8</v>
      </c>
      <c r="N46" t="n">
        <v>24.71</v>
      </c>
      <c r="O46" t="n">
        <v>18509.36</v>
      </c>
      <c r="P46" t="n">
        <v>140.97</v>
      </c>
      <c r="Q46" t="n">
        <v>467.09</v>
      </c>
      <c r="R46" t="n">
        <v>58.35</v>
      </c>
      <c r="S46" t="n">
        <v>39.61</v>
      </c>
      <c r="T46" t="n">
        <v>4414.9</v>
      </c>
      <c r="U46" t="n">
        <v>0.68</v>
      </c>
      <c r="V46" t="n">
        <v>0.75</v>
      </c>
      <c r="W46" t="n">
        <v>2.62</v>
      </c>
      <c r="X46" t="n">
        <v>0.25</v>
      </c>
      <c r="Y46" t="n">
        <v>1</v>
      </c>
      <c r="Z46" t="n">
        <v>10</v>
      </c>
      <c r="AA46" t="n">
        <v>123.2284686651745</v>
      </c>
      <c r="AB46" t="n">
        <v>168.60662728397</v>
      </c>
      <c r="AC46" t="n">
        <v>152.5150474169224</v>
      </c>
      <c r="AD46" t="n">
        <v>123228.4686651745</v>
      </c>
      <c r="AE46" t="n">
        <v>168606.62728397</v>
      </c>
      <c r="AF46" t="n">
        <v>4.177742230147569e-06</v>
      </c>
      <c r="AG46" t="n">
        <v>7</v>
      </c>
      <c r="AH46" t="n">
        <v>152515.0474169223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5.5435</v>
      </c>
      <c r="E47" t="n">
        <v>18.04</v>
      </c>
      <c r="F47" t="n">
        <v>15.59</v>
      </c>
      <c r="G47" t="n">
        <v>93.52</v>
      </c>
      <c r="H47" t="n">
        <v>1.46</v>
      </c>
      <c r="I47" t="n">
        <v>10</v>
      </c>
      <c r="J47" t="n">
        <v>148.52</v>
      </c>
      <c r="K47" t="n">
        <v>46.47</v>
      </c>
      <c r="L47" t="n">
        <v>12.25</v>
      </c>
      <c r="M47" t="n">
        <v>8</v>
      </c>
      <c r="N47" t="n">
        <v>24.81</v>
      </c>
      <c r="O47" t="n">
        <v>18552.03</v>
      </c>
      <c r="P47" t="n">
        <v>138.96</v>
      </c>
      <c r="Q47" t="n">
        <v>467.07</v>
      </c>
      <c r="R47" t="n">
        <v>58.29</v>
      </c>
      <c r="S47" t="n">
        <v>39.61</v>
      </c>
      <c r="T47" t="n">
        <v>4386.34</v>
      </c>
      <c r="U47" t="n">
        <v>0.68</v>
      </c>
      <c r="V47" t="n">
        <v>0.75</v>
      </c>
      <c r="W47" t="n">
        <v>2.62</v>
      </c>
      <c r="X47" t="n">
        <v>0.25</v>
      </c>
      <c r="Y47" t="n">
        <v>1</v>
      </c>
      <c r="Z47" t="n">
        <v>10</v>
      </c>
      <c r="AA47" t="n">
        <v>122.3477706161361</v>
      </c>
      <c r="AB47" t="n">
        <v>167.4016173596206</v>
      </c>
      <c r="AC47" t="n">
        <v>151.4250419485104</v>
      </c>
      <c r="AD47" t="n">
        <v>122347.7706161361</v>
      </c>
      <c r="AE47" t="n">
        <v>167401.6173596206</v>
      </c>
      <c r="AF47" t="n">
        <v>4.177968331076463e-06</v>
      </c>
      <c r="AG47" t="n">
        <v>7</v>
      </c>
      <c r="AH47" t="n">
        <v>151425.0419485104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5.5599</v>
      </c>
      <c r="E48" t="n">
        <v>17.99</v>
      </c>
      <c r="F48" t="n">
        <v>15.56</v>
      </c>
      <c r="G48" t="n">
        <v>103.74</v>
      </c>
      <c r="H48" t="n">
        <v>1.49</v>
      </c>
      <c r="I48" t="n">
        <v>9</v>
      </c>
      <c r="J48" t="n">
        <v>148.87</v>
      </c>
      <c r="K48" t="n">
        <v>46.47</v>
      </c>
      <c r="L48" t="n">
        <v>12.5</v>
      </c>
      <c r="M48" t="n">
        <v>7</v>
      </c>
      <c r="N48" t="n">
        <v>24.9</v>
      </c>
      <c r="O48" t="n">
        <v>18594.74</v>
      </c>
      <c r="P48" t="n">
        <v>137.98</v>
      </c>
      <c r="Q48" t="n">
        <v>467.07</v>
      </c>
      <c r="R48" t="n">
        <v>57.29</v>
      </c>
      <c r="S48" t="n">
        <v>39.61</v>
      </c>
      <c r="T48" t="n">
        <v>3890.74</v>
      </c>
      <c r="U48" t="n">
        <v>0.6899999999999999</v>
      </c>
      <c r="V48" t="n">
        <v>0.75</v>
      </c>
      <c r="W48" t="n">
        <v>2.62</v>
      </c>
      <c r="X48" t="n">
        <v>0.23</v>
      </c>
      <c r="Y48" t="n">
        <v>1</v>
      </c>
      <c r="Z48" t="n">
        <v>10</v>
      </c>
      <c r="AA48" t="n">
        <v>121.7066929450518</v>
      </c>
      <c r="AB48" t="n">
        <v>166.5244666076927</v>
      </c>
      <c r="AC48" t="n">
        <v>150.6316052332573</v>
      </c>
      <c r="AD48" t="n">
        <v>121706.6929450518</v>
      </c>
      <c r="AE48" t="n">
        <v>166524.4666076927</v>
      </c>
      <c r="AF48" t="n">
        <v>4.190328515189325e-06</v>
      </c>
      <c r="AG48" t="n">
        <v>7</v>
      </c>
      <c r="AH48" t="n">
        <v>150631.6052332573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5.56</v>
      </c>
      <c r="E49" t="n">
        <v>17.99</v>
      </c>
      <c r="F49" t="n">
        <v>15.56</v>
      </c>
      <c r="G49" t="n">
        <v>103.74</v>
      </c>
      <c r="H49" t="n">
        <v>1.51</v>
      </c>
      <c r="I49" t="n">
        <v>9</v>
      </c>
      <c r="J49" t="n">
        <v>149.22</v>
      </c>
      <c r="K49" t="n">
        <v>46.47</v>
      </c>
      <c r="L49" t="n">
        <v>12.75</v>
      </c>
      <c r="M49" t="n">
        <v>6</v>
      </c>
      <c r="N49" t="n">
        <v>25</v>
      </c>
      <c r="O49" t="n">
        <v>18637.48</v>
      </c>
      <c r="P49" t="n">
        <v>138.46</v>
      </c>
      <c r="Q49" t="n">
        <v>467.13</v>
      </c>
      <c r="R49" t="n">
        <v>57.28</v>
      </c>
      <c r="S49" t="n">
        <v>39.61</v>
      </c>
      <c r="T49" t="n">
        <v>3885.91</v>
      </c>
      <c r="U49" t="n">
        <v>0.6899999999999999</v>
      </c>
      <c r="V49" t="n">
        <v>0.75</v>
      </c>
      <c r="W49" t="n">
        <v>2.62</v>
      </c>
      <c r="X49" t="n">
        <v>0.23</v>
      </c>
      <c r="Y49" t="n">
        <v>1</v>
      </c>
      <c r="Z49" t="n">
        <v>10</v>
      </c>
      <c r="AA49" t="n">
        <v>121.9142854730619</v>
      </c>
      <c r="AB49" t="n">
        <v>166.8085038628519</v>
      </c>
      <c r="AC49" t="n">
        <v>150.8885343714331</v>
      </c>
      <c r="AD49" t="n">
        <v>121914.2854730619</v>
      </c>
      <c r="AE49" t="n">
        <v>166808.5038628519</v>
      </c>
      <c r="AF49" t="n">
        <v>4.190403882165624e-06</v>
      </c>
      <c r="AG49" t="n">
        <v>7</v>
      </c>
      <c r="AH49" t="n">
        <v>150888.5343714331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5.5607</v>
      </c>
      <c r="E50" t="n">
        <v>17.98</v>
      </c>
      <c r="F50" t="n">
        <v>15.56</v>
      </c>
      <c r="G50" t="n">
        <v>103.72</v>
      </c>
      <c r="H50" t="n">
        <v>1.54</v>
      </c>
      <c r="I50" t="n">
        <v>9</v>
      </c>
      <c r="J50" t="n">
        <v>149.56</v>
      </c>
      <c r="K50" t="n">
        <v>46.47</v>
      </c>
      <c r="L50" t="n">
        <v>13</v>
      </c>
      <c r="M50" t="n">
        <v>5</v>
      </c>
      <c r="N50" t="n">
        <v>25.1</v>
      </c>
      <c r="O50" t="n">
        <v>18680.25</v>
      </c>
      <c r="P50" t="n">
        <v>138.55</v>
      </c>
      <c r="Q50" t="n">
        <v>467.13</v>
      </c>
      <c r="R50" t="n">
        <v>57.09</v>
      </c>
      <c r="S50" t="n">
        <v>39.61</v>
      </c>
      <c r="T50" t="n">
        <v>3791.77</v>
      </c>
      <c r="U50" t="n">
        <v>0.6899999999999999</v>
      </c>
      <c r="V50" t="n">
        <v>0.75</v>
      </c>
      <c r="W50" t="n">
        <v>2.63</v>
      </c>
      <c r="X50" t="n">
        <v>0.22</v>
      </c>
      <c r="Y50" t="n">
        <v>1</v>
      </c>
      <c r="Z50" t="n">
        <v>10</v>
      </c>
      <c r="AA50" t="n">
        <v>121.9449247975001</v>
      </c>
      <c r="AB50" t="n">
        <v>166.8504259382599</v>
      </c>
      <c r="AC50" t="n">
        <v>150.9264554628022</v>
      </c>
      <c r="AD50" t="n">
        <v>121944.9247975001</v>
      </c>
      <c r="AE50" t="n">
        <v>166850.4259382599</v>
      </c>
      <c r="AF50" t="n">
        <v>4.190931450999709e-06</v>
      </c>
      <c r="AG50" t="n">
        <v>7</v>
      </c>
      <c r="AH50" t="n">
        <v>150926.4554628021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5.5553</v>
      </c>
      <c r="E51" t="n">
        <v>18</v>
      </c>
      <c r="F51" t="n">
        <v>15.58</v>
      </c>
      <c r="G51" t="n">
        <v>103.84</v>
      </c>
      <c r="H51" t="n">
        <v>1.56</v>
      </c>
      <c r="I51" t="n">
        <v>9</v>
      </c>
      <c r="J51" t="n">
        <v>149.91</v>
      </c>
      <c r="K51" t="n">
        <v>46.47</v>
      </c>
      <c r="L51" t="n">
        <v>13.25</v>
      </c>
      <c r="M51" t="n">
        <v>4</v>
      </c>
      <c r="N51" t="n">
        <v>25.19</v>
      </c>
      <c r="O51" t="n">
        <v>18723.06</v>
      </c>
      <c r="P51" t="n">
        <v>138.45</v>
      </c>
      <c r="Q51" t="n">
        <v>467.11</v>
      </c>
      <c r="R51" t="n">
        <v>57.72</v>
      </c>
      <c r="S51" t="n">
        <v>39.61</v>
      </c>
      <c r="T51" t="n">
        <v>4104.06</v>
      </c>
      <c r="U51" t="n">
        <v>0.6899999999999999</v>
      </c>
      <c r="V51" t="n">
        <v>0.75</v>
      </c>
      <c r="W51" t="n">
        <v>2.63</v>
      </c>
      <c r="X51" t="n">
        <v>0.24</v>
      </c>
      <c r="Y51" t="n">
        <v>1</v>
      </c>
      <c r="Z51" t="n">
        <v>10</v>
      </c>
      <c r="AA51" t="n">
        <v>121.9765492150326</v>
      </c>
      <c r="AB51" t="n">
        <v>166.8936958614986</v>
      </c>
      <c r="AC51" t="n">
        <v>150.9655957652967</v>
      </c>
      <c r="AD51" t="n">
        <v>121976.5492150326</v>
      </c>
      <c r="AE51" t="n">
        <v>166893.6958614986</v>
      </c>
      <c r="AF51" t="n">
        <v>4.18686163427962e-06</v>
      </c>
      <c r="AG51" t="n">
        <v>7</v>
      </c>
      <c r="AH51" t="n">
        <v>150965.5957652967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5.5549</v>
      </c>
      <c r="E52" t="n">
        <v>18</v>
      </c>
      <c r="F52" t="n">
        <v>15.58</v>
      </c>
      <c r="G52" t="n">
        <v>103.85</v>
      </c>
      <c r="H52" t="n">
        <v>1.59</v>
      </c>
      <c r="I52" t="n">
        <v>9</v>
      </c>
      <c r="J52" t="n">
        <v>150.26</v>
      </c>
      <c r="K52" t="n">
        <v>46.47</v>
      </c>
      <c r="L52" t="n">
        <v>13.5</v>
      </c>
      <c r="M52" t="n">
        <v>2</v>
      </c>
      <c r="N52" t="n">
        <v>25.29</v>
      </c>
      <c r="O52" t="n">
        <v>18765.9</v>
      </c>
      <c r="P52" t="n">
        <v>138.19</v>
      </c>
      <c r="Q52" t="n">
        <v>467.11</v>
      </c>
      <c r="R52" t="n">
        <v>57.45</v>
      </c>
      <c r="S52" t="n">
        <v>39.61</v>
      </c>
      <c r="T52" t="n">
        <v>3971.22</v>
      </c>
      <c r="U52" t="n">
        <v>0.6899999999999999</v>
      </c>
      <c r="V52" t="n">
        <v>0.75</v>
      </c>
      <c r="W52" t="n">
        <v>2.64</v>
      </c>
      <c r="X52" t="n">
        <v>0.24</v>
      </c>
      <c r="Y52" t="n">
        <v>1</v>
      </c>
      <c r="Z52" t="n">
        <v>10</v>
      </c>
      <c r="AA52" t="n">
        <v>121.8682135506377</v>
      </c>
      <c r="AB52" t="n">
        <v>166.7454662260414</v>
      </c>
      <c r="AC52" t="n">
        <v>150.8315129582059</v>
      </c>
      <c r="AD52" t="n">
        <v>121868.2135506377</v>
      </c>
      <c r="AE52" t="n">
        <v>166745.4662260414</v>
      </c>
      <c r="AF52" t="n">
        <v>4.186560166374429e-06</v>
      </c>
      <c r="AG52" t="n">
        <v>7</v>
      </c>
      <c r="AH52" t="n">
        <v>150831.5129582059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5.5558</v>
      </c>
      <c r="E53" t="n">
        <v>18</v>
      </c>
      <c r="F53" t="n">
        <v>15.57</v>
      </c>
      <c r="G53" t="n">
        <v>103.83</v>
      </c>
      <c r="H53" t="n">
        <v>1.62</v>
      </c>
      <c r="I53" t="n">
        <v>9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138.21</v>
      </c>
      <c r="Q53" t="n">
        <v>467.17</v>
      </c>
      <c r="R53" t="n">
        <v>57.43</v>
      </c>
      <c r="S53" t="n">
        <v>39.61</v>
      </c>
      <c r="T53" t="n">
        <v>3961.85</v>
      </c>
      <c r="U53" t="n">
        <v>0.6899999999999999</v>
      </c>
      <c r="V53" t="n">
        <v>0.75</v>
      </c>
      <c r="W53" t="n">
        <v>2.63</v>
      </c>
      <c r="X53" t="n">
        <v>0.24</v>
      </c>
      <c r="Y53" t="n">
        <v>1</v>
      </c>
      <c r="Z53" t="n">
        <v>10</v>
      </c>
      <c r="AA53" t="n">
        <v>121.8612582139459</v>
      </c>
      <c r="AB53" t="n">
        <v>166.735949627532</v>
      </c>
      <c r="AC53" t="n">
        <v>150.8229046105016</v>
      </c>
      <c r="AD53" t="n">
        <v>121861.2582139459</v>
      </c>
      <c r="AE53" t="n">
        <v>166735.949627532</v>
      </c>
      <c r="AF53" t="n">
        <v>4.18723846916111e-06</v>
      </c>
      <c r="AG53" t="n">
        <v>7</v>
      </c>
      <c r="AH53" t="n">
        <v>150822.9046105015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5.5559</v>
      </c>
      <c r="E54" t="n">
        <v>18</v>
      </c>
      <c r="F54" t="n">
        <v>15.57</v>
      </c>
      <c r="G54" t="n">
        <v>103.82</v>
      </c>
      <c r="H54" t="n">
        <v>1.64</v>
      </c>
      <c r="I54" t="n">
        <v>9</v>
      </c>
      <c r="J54" t="n">
        <v>150.95</v>
      </c>
      <c r="K54" t="n">
        <v>46.47</v>
      </c>
      <c r="L54" t="n">
        <v>14</v>
      </c>
      <c r="M54" t="n">
        <v>1</v>
      </c>
      <c r="N54" t="n">
        <v>25.49</v>
      </c>
      <c r="O54" t="n">
        <v>18851.69</v>
      </c>
      <c r="P54" t="n">
        <v>138.39</v>
      </c>
      <c r="Q54" t="n">
        <v>467.11</v>
      </c>
      <c r="R54" t="n">
        <v>57.41</v>
      </c>
      <c r="S54" t="n">
        <v>39.61</v>
      </c>
      <c r="T54" t="n">
        <v>3953.27</v>
      </c>
      <c r="U54" t="n">
        <v>0.6899999999999999</v>
      </c>
      <c r="V54" t="n">
        <v>0.75</v>
      </c>
      <c r="W54" t="n">
        <v>2.63</v>
      </c>
      <c r="X54" t="n">
        <v>0.24</v>
      </c>
      <c r="Y54" t="n">
        <v>1</v>
      </c>
      <c r="Z54" t="n">
        <v>10</v>
      </c>
      <c r="AA54" t="n">
        <v>121.9384022452666</v>
      </c>
      <c r="AB54" t="n">
        <v>166.8415014945393</v>
      </c>
      <c r="AC54" t="n">
        <v>150.9183827554648</v>
      </c>
      <c r="AD54" t="n">
        <v>121938.4022452666</v>
      </c>
      <c r="AE54" t="n">
        <v>166841.5014945393</v>
      </c>
      <c r="AF54" t="n">
        <v>4.187313836137409e-06</v>
      </c>
      <c r="AG54" t="n">
        <v>7</v>
      </c>
      <c r="AH54" t="n">
        <v>150918.3827554648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5.5545</v>
      </c>
      <c r="E55" t="n">
        <v>18</v>
      </c>
      <c r="F55" t="n">
        <v>15.58</v>
      </c>
      <c r="G55" t="n">
        <v>103.85</v>
      </c>
      <c r="H55" t="n">
        <v>1.67</v>
      </c>
      <c r="I55" t="n">
        <v>9</v>
      </c>
      <c r="J55" t="n">
        <v>151.3</v>
      </c>
      <c r="K55" t="n">
        <v>46.47</v>
      </c>
      <c r="L55" t="n">
        <v>14.25</v>
      </c>
      <c r="M55" t="n">
        <v>1</v>
      </c>
      <c r="N55" t="n">
        <v>25.59</v>
      </c>
      <c r="O55" t="n">
        <v>18894.63</v>
      </c>
      <c r="P55" t="n">
        <v>138.55</v>
      </c>
      <c r="Q55" t="n">
        <v>467.11</v>
      </c>
      <c r="R55" t="n">
        <v>57.59</v>
      </c>
      <c r="S55" t="n">
        <v>39.61</v>
      </c>
      <c r="T55" t="n">
        <v>4043.16</v>
      </c>
      <c r="U55" t="n">
        <v>0.6899999999999999</v>
      </c>
      <c r="V55" t="n">
        <v>0.75</v>
      </c>
      <c r="W55" t="n">
        <v>2.63</v>
      </c>
      <c r="X55" t="n">
        <v>0.24</v>
      </c>
      <c r="Y55" t="n">
        <v>1</v>
      </c>
      <c r="Z55" t="n">
        <v>10</v>
      </c>
      <c r="AA55" t="n">
        <v>122.0298347226272</v>
      </c>
      <c r="AB55" t="n">
        <v>166.9666034437802</v>
      </c>
      <c r="AC55" t="n">
        <v>151.0315451502518</v>
      </c>
      <c r="AD55" t="n">
        <v>122029.8347226272</v>
      </c>
      <c r="AE55" t="n">
        <v>166966.6034437802</v>
      </c>
      <c r="AF55" t="n">
        <v>4.186258698469238e-06</v>
      </c>
      <c r="AG55" t="n">
        <v>7</v>
      </c>
      <c r="AH55" t="n">
        <v>151031.5451502518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5.5536</v>
      </c>
      <c r="E56" t="n">
        <v>18.01</v>
      </c>
      <c r="F56" t="n">
        <v>15.58</v>
      </c>
      <c r="G56" t="n">
        <v>103.87</v>
      </c>
      <c r="H56" t="n">
        <v>1.69</v>
      </c>
      <c r="I56" t="n">
        <v>9</v>
      </c>
      <c r="J56" t="n">
        <v>151.65</v>
      </c>
      <c r="K56" t="n">
        <v>46.47</v>
      </c>
      <c r="L56" t="n">
        <v>14.5</v>
      </c>
      <c r="M56" t="n">
        <v>1</v>
      </c>
      <c r="N56" t="n">
        <v>25.68</v>
      </c>
      <c r="O56" t="n">
        <v>18937.61</v>
      </c>
      <c r="P56" t="n">
        <v>138.74</v>
      </c>
      <c r="Q56" t="n">
        <v>467.14</v>
      </c>
      <c r="R56" t="n">
        <v>57.63</v>
      </c>
      <c r="S56" t="n">
        <v>39.61</v>
      </c>
      <c r="T56" t="n">
        <v>4059.99</v>
      </c>
      <c r="U56" t="n">
        <v>0.6899999999999999</v>
      </c>
      <c r="V56" t="n">
        <v>0.75</v>
      </c>
      <c r="W56" t="n">
        <v>2.64</v>
      </c>
      <c r="X56" t="n">
        <v>0.25</v>
      </c>
      <c r="Y56" t="n">
        <v>1</v>
      </c>
      <c r="Z56" t="n">
        <v>10</v>
      </c>
      <c r="AA56" t="n">
        <v>122.1235512924938</v>
      </c>
      <c r="AB56" t="n">
        <v>167.0948305891549</v>
      </c>
      <c r="AC56" t="n">
        <v>151.1475344768399</v>
      </c>
      <c r="AD56" t="n">
        <v>122123.5512924938</v>
      </c>
      <c r="AE56" t="n">
        <v>167094.8305891549</v>
      </c>
      <c r="AF56" t="n">
        <v>4.185580395682556e-06</v>
      </c>
      <c r="AG56" t="n">
        <v>7</v>
      </c>
      <c r="AH56" t="n">
        <v>151147.5344768399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5.5544</v>
      </c>
      <c r="E57" t="n">
        <v>18</v>
      </c>
      <c r="F57" t="n">
        <v>15.58</v>
      </c>
      <c r="G57" t="n">
        <v>103.86</v>
      </c>
      <c r="H57" t="n">
        <v>1.72</v>
      </c>
      <c r="I57" t="n">
        <v>9</v>
      </c>
      <c r="J57" t="n">
        <v>152</v>
      </c>
      <c r="K57" t="n">
        <v>46.47</v>
      </c>
      <c r="L57" t="n">
        <v>14.75</v>
      </c>
      <c r="M57" t="n">
        <v>1</v>
      </c>
      <c r="N57" t="n">
        <v>25.78</v>
      </c>
      <c r="O57" t="n">
        <v>18980.62</v>
      </c>
      <c r="P57" t="n">
        <v>138.96</v>
      </c>
      <c r="Q57" t="n">
        <v>467.11</v>
      </c>
      <c r="R57" t="n">
        <v>57.51</v>
      </c>
      <c r="S57" t="n">
        <v>39.61</v>
      </c>
      <c r="T57" t="n">
        <v>4001.98</v>
      </c>
      <c r="U57" t="n">
        <v>0.6899999999999999</v>
      </c>
      <c r="V57" t="n">
        <v>0.75</v>
      </c>
      <c r="W57" t="n">
        <v>2.64</v>
      </c>
      <c r="X57" t="n">
        <v>0.25</v>
      </c>
      <c r="Y57" t="n">
        <v>1</v>
      </c>
      <c r="Z57" t="n">
        <v>10</v>
      </c>
      <c r="AA57" t="n">
        <v>122.2095867755411</v>
      </c>
      <c r="AB57" t="n">
        <v>167.2125481326778</v>
      </c>
      <c r="AC57" t="n">
        <v>151.2540172232267</v>
      </c>
      <c r="AD57" t="n">
        <v>122209.5867755411</v>
      </c>
      <c r="AE57" t="n">
        <v>167212.5481326778</v>
      </c>
      <c r="AF57" t="n">
        <v>4.18618333149294e-06</v>
      </c>
      <c r="AG57" t="n">
        <v>7</v>
      </c>
      <c r="AH57" t="n">
        <v>151254.0172232267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5.5544</v>
      </c>
      <c r="E58" t="n">
        <v>18</v>
      </c>
      <c r="F58" t="n">
        <v>15.58</v>
      </c>
      <c r="G58" t="n">
        <v>103.86</v>
      </c>
      <c r="H58" t="n">
        <v>1.74</v>
      </c>
      <c r="I58" t="n">
        <v>9</v>
      </c>
      <c r="J58" t="n">
        <v>152.35</v>
      </c>
      <c r="K58" t="n">
        <v>46.47</v>
      </c>
      <c r="L58" t="n">
        <v>15</v>
      </c>
      <c r="M58" t="n">
        <v>1</v>
      </c>
      <c r="N58" t="n">
        <v>25.88</v>
      </c>
      <c r="O58" t="n">
        <v>19023.66</v>
      </c>
      <c r="P58" t="n">
        <v>138.82</v>
      </c>
      <c r="Q58" t="n">
        <v>467.11</v>
      </c>
      <c r="R58" t="n">
        <v>57.54</v>
      </c>
      <c r="S58" t="n">
        <v>39.61</v>
      </c>
      <c r="T58" t="n">
        <v>4015.85</v>
      </c>
      <c r="U58" t="n">
        <v>0.6899999999999999</v>
      </c>
      <c r="V58" t="n">
        <v>0.75</v>
      </c>
      <c r="W58" t="n">
        <v>2.64</v>
      </c>
      <c r="X58" t="n">
        <v>0.25</v>
      </c>
      <c r="Y58" t="n">
        <v>1</v>
      </c>
      <c r="Z58" t="n">
        <v>10</v>
      </c>
      <c r="AA58" t="n">
        <v>122.148624159367</v>
      </c>
      <c r="AB58" t="n">
        <v>167.1291363917476</v>
      </c>
      <c r="AC58" t="n">
        <v>151.1785661817817</v>
      </c>
      <c r="AD58" t="n">
        <v>122148.624159367</v>
      </c>
      <c r="AE58" t="n">
        <v>167129.1363917476</v>
      </c>
      <c r="AF58" t="n">
        <v>4.18618333149294e-06</v>
      </c>
      <c r="AG58" t="n">
        <v>7</v>
      </c>
      <c r="AH58" t="n">
        <v>151178.5661817817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5.5538</v>
      </c>
      <c r="E59" t="n">
        <v>18.01</v>
      </c>
      <c r="F59" t="n">
        <v>15.58</v>
      </c>
      <c r="G59" t="n">
        <v>103.87</v>
      </c>
      <c r="H59" t="n">
        <v>1.77</v>
      </c>
      <c r="I59" t="n">
        <v>9</v>
      </c>
      <c r="J59" t="n">
        <v>152.7</v>
      </c>
      <c r="K59" t="n">
        <v>46.47</v>
      </c>
      <c r="L59" t="n">
        <v>15.25</v>
      </c>
      <c r="M59" t="n">
        <v>1</v>
      </c>
      <c r="N59" t="n">
        <v>25.98</v>
      </c>
      <c r="O59" t="n">
        <v>19066.74</v>
      </c>
      <c r="P59" t="n">
        <v>138.7</v>
      </c>
      <c r="Q59" t="n">
        <v>467.14</v>
      </c>
      <c r="R59" t="n">
        <v>57.68</v>
      </c>
      <c r="S59" t="n">
        <v>39.61</v>
      </c>
      <c r="T59" t="n">
        <v>4086.13</v>
      </c>
      <c r="U59" t="n">
        <v>0.6899999999999999</v>
      </c>
      <c r="V59" t="n">
        <v>0.75</v>
      </c>
      <c r="W59" t="n">
        <v>2.63</v>
      </c>
      <c r="X59" t="n">
        <v>0.25</v>
      </c>
      <c r="Y59" t="n">
        <v>1</v>
      </c>
      <c r="Z59" t="n">
        <v>10</v>
      </c>
      <c r="AA59" t="n">
        <v>122.1036905283001</v>
      </c>
      <c r="AB59" t="n">
        <v>167.0676562153901</v>
      </c>
      <c r="AC59" t="n">
        <v>151.1229535871677</v>
      </c>
      <c r="AD59" t="n">
        <v>122103.6905283001</v>
      </c>
      <c r="AE59" t="n">
        <v>167067.65621539</v>
      </c>
      <c r="AF59" t="n">
        <v>4.185731129635151e-06</v>
      </c>
      <c r="AG59" t="n">
        <v>7</v>
      </c>
      <c r="AH59" t="n">
        <v>151122.9535871677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5.552</v>
      </c>
      <c r="E60" t="n">
        <v>18.01</v>
      </c>
      <c r="F60" t="n">
        <v>15.59</v>
      </c>
      <c r="G60" t="n">
        <v>103.91</v>
      </c>
      <c r="H60" t="n">
        <v>1.79</v>
      </c>
      <c r="I60" t="n">
        <v>9</v>
      </c>
      <c r="J60" t="n">
        <v>153.05</v>
      </c>
      <c r="K60" t="n">
        <v>46.47</v>
      </c>
      <c r="L60" t="n">
        <v>15.5</v>
      </c>
      <c r="M60" t="n">
        <v>0</v>
      </c>
      <c r="N60" t="n">
        <v>26.08</v>
      </c>
      <c r="O60" t="n">
        <v>19109.85</v>
      </c>
      <c r="P60" t="n">
        <v>138.82</v>
      </c>
      <c r="Q60" t="n">
        <v>467.11</v>
      </c>
      <c r="R60" t="n">
        <v>57.8</v>
      </c>
      <c r="S60" t="n">
        <v>39.61</v>
      </c>
      <c r="T60" t="n">
        <v>4146.86</v>
      </c>
      <c r="U60" t="n">
        <v>0.6899999999999999</v>
      </c>
      <c r="V60" t="n">
        <v>0.75</v>
      </c>
      <c r="W60" t="n">
        <v>2.64</v>
      </c>
      <c r="X60" t="n">
        <v>0.25</v>
      </c>
      <c r="Y60" t="n">
        <v>1</v>
      </c>
      <c r="Z60" t="n">
        <v>10</v>
      </c>
      <c r="AA60" t="n">
        <v>122.182662572412</v>
      </c>
      <c r="AB60" t="n">
        <v>167.1757092501446</v>
      </c>
      <c r="AC60" t="n">
        <v>151.2206941919387</v>
      </c>
      <c r="AD60" t="n">
        <v>122182.662572412</v>
      </c>
      <c r="AE60" t="n">
        <v>167175.7092501446</v>
      </c>
      <c r="AF60" t="n">
        <v>4.184374524061788e-06</v>
      </c>
      <c r="AG60" t="n">
        <v>7</v>
      </c>
      <c r="AH60" t="n">
        <v>151220.6941919387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2.4322</v>
      </c>
      <c r="E2" t="n">
        <v>41.12</v>
      </c>
      <c r="F2" t="n">
        <v>24.13</v>
      </c>
      <c r="G2" t="n">
        <v>4.99</v>
      </c>
      <c r="H2" t="n">
        <v>0.07000000000000001</v>
      </c>
      <c r="I2" t="n">
        <v>290</v>
      </c>
      <c r="J2" t="n">
        <v>252.85</v>
      </c>
      <c r="K2" t="n">
        <v>59.19</v>
      </c>
      <c r="L2" t="n">
        <v>1</v>
      </c>
      <c r="M2" t="n">
        <v>288</v>
      </c>
      <c r="N2" t="n">
        <v>62.65</v>
      </c>
      <c r="O2" t="n">
        <v>31418.63</v>
      </c>
      <c r="P2" t="n">
        <v>398.26</v>
      </c>
      <c r="Q2" t="n">
        <v>467.49</v>
      </c>
      <c r="R2" t="n">
        <v>337.07</v>
      </c>
      <c r="S2" t="n">
        <v>39.61</v>
      </c>
      <c r="T2" t="n">
        <v>142375.91</v>
      </c>
      <c r="U2" t="n">
        <v>0.12</v>
      </c>
      <c r="V2" t="n">
        <v>0.48</v>
      </c>
      <c r="W2" t="n">
        <v>3.1</v>
      </c>
      <c r="X2" t="n">
        <v>8.789999999999999</v>
      </c>
      <c r="Y2" t="n">
        <v>1</v>
      </c>
      <c r="Z2" t="n">
        <v>10</v>
      </c>
      <c r="AA2" t="n">
        <v>557.0163206187191</v>
      </c>
      <c r="AB2" t="n">
        <v>762.1343036962646</v>
      </c>
      <c r="AC2" t="n">
        <v>689.3972754137058</v>
      </c>
      <c r="AD2" t="n">
        <v>557016.3206187191</v>
      </c>
      <c r="AE2" t="n">
        <v>762134.3036962646</v>
      </c>
      <c r="AF2" t="n">
        <v>1.764360138825979e-06</v>
      </c>
      <c r="AG2" t="n">
        <v>16</v>
      </c>
      <c r="AH2" t="n">
        <v>689397.2754137057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2.9138</v>
      </c>
      <c r="E3" t="n">
        <v>34.32</v>
      </c>
      <c r="F3" t="n">
        <v>21.44</v>
      </c>
      <c r="G3" t="n">
        <v>6.25</v>
      </c>
      <c r="H3" t="n">
        <v>0.09</v>
      </c>
      <c r="I3" t="n">
        <v>206</v>
      </c>
      <c r="J3" t="n">
        <v>253.3</v>
      </c>
      <c r="K3" t="n">
        <v>59.19</v>
      </c>
      <c r="L3" t="n">
        <v>1.25</v>
      </c>
      <c r="M3" t="n">
        <v>204</v>
      </c>
      <c r="N3" t="n">
        <v>62.86</v>
      </c>
      <c r="O3" t="n">
        <v>31474.5</v>
      </c>
      <c r="P3" t="n">
        <v>353.59</v>
      </c>
      <c r="Q3" t="n">
        <v>467.64</v>
      </c>
      <c r="R3" t="n">
        <v>249.49</v>
      </c>
      <c r="S3" t="n">
        <v>39.61</v>
      </c>
      <c r="T3" t="n">
        <v>99008.08</v>
      </c>
      <c r="U3" t="n">
        <v>0.16</v>
      </c>
      <c r="V3" t="n">
        <v>0.54</v>
      </c>
      <c r="W3" t="n">
        <v>2.94</v>
      </c>
      <c r="X3" t="n">
        <v>6.1</v>
      </c>
      <c r="Y3" t="n">
        <v>1</v>
      </c>
      <c r="Z3" t="n">
        <v>10</v>
      </c>
      <c r="AA3" t="n">
        <v>429.9485455150093</v>
      </c>
      <c r="AB3" t="n">
        <v>588.2745679647711</v>
      </c>
      <c r="AC3" t="n">
        <v>532.1304688467543</v>
      </c>
      <c r="AD3" t="n">
        <v>429948.5455150093</v>
      </c>
      <c r="AE3" t="n">
        <v>588274.5679647711</v>
      </c>
      <c r="AF3" t="n">
        <v>2.113721146497467e-06</v>
      </c>
      <c r="AG3" t="n">
        <v>14</v>
      </c>
      <c r="AH3" t="n">
        <v>532130.4688467543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3.26</v>
      </c>
      <c r="E4" t="n">
        <v>30.68</v>
      </c>
      <c r="F4" t="n">
        <v>20.05</v>
      </c>
      <c r="G4" t="n">
        <v>7.52</v>
      </c>
      <c r="H4" t="n">
        <v>0.11</v>
      </c>
      <c r="I4" t="n">
        <v>160</v>
      </c>
      <c r="J4" t="n">
        <v>253.75</v>
      </c>
      <c r="K4" t="n">
        <v>59.19</v>
      </c>
      <c r="L4" t="n">
        <v>1.5</v>
      </c>
      <c r="M4" t="n">
        <v>158</v>
      </c>
      <c r="N4" t="n">
        <v>63.06</v>
      </c>
      <c r="O4" t="n">
        <v>31530.44</v>
      </c>
      <c r="P4" t="n">
        <v>330.37</v>
      </c>
      <c r="Q4" t="n">
        <v>467.26</v>
      </c>
      <c r="R4" t="n">
        <v>203.02</v>
      </c>
      <c r="S4" t="n">
        <v>39.61</v>
      </c>
      <c r="T4" t="n">
        <v>75999.60000000001</v>
      </c>
      <c r="U4" t="n">
        <v>0.2</v>
      </c>
      <c r="V4" t="n">
        <v>0.58</v>
      </c>
      <c r="W4" t="n">
        <v>2.89</v>
      </c>
      <c r="X4" t="n">
        <v>4.71</v>
      </c>
      <c r="Y4" t="n">
        <v>1</v>
      </c>
      <c r="Z4" t="n">
        <v>10</v>
      </c>
      <c r="AA4" t="n">
        <v>361.7254042244911</v>
      </c>
      <c r="AB4" t="n">
        <v>494.9286562585109</v>
      </c>
      <c r="AC4" t="n">
        <v>447.6933599419297</v>
      </c>
      <c r="AD4" t="n">
        <v>361725.4042244911</v>
      </c>
      <c r="AE4" t="n">
        <v>494928.6562585109</v>
      </c>
      <c r="AF4" t="n">
        <v>2.364860641630084e-06</v>
      </c>
      <c r="AG4" t="n">
        <v>12</v>
      </c>
      <c r="AH4" t="n">
        <v>447693.3599419297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3.5236</v>
      </c>
      <c r="E5" t="n">
        <v>28.38</v>
      </c>
      <c r="F5" t="n">
        <v>19.17</v>
      </c>
      <c r="G5" t="n">
        <v>8.779999999999999</v>
      </c>
      <c r="H5" t="n">
        <v>0.12</v>
      </c>
      <c r="I5" t="n">
        <v>131</v>
      </c>
      <c r="J5" t="n">
        <v>254.21</v>
      </c>
      <c r="K5" t="n">
        <v>59.19</v>
      </c>
      <c r="L5" t="n">
        <v>1.75</v>
      </c>
      <c r="M5" t="n">
        <v>129</v>
      </c>
      <c r="N5" t="n">
        <v>63.26</v>
      </c>
      <c r="O5" t="n">
        <v>31586.46</v>
      </c>
      <c r="P5" t="n">
        <v>315.7</v>
      </c>
      <c r="Q5" t="n">
        <v>467.18</v>
      </c>
      <c r="R5" t="n">
        <v>175.02</v>
      </c>
      <c r="S5" t="n">
        <v>39.61</v>
      </c>
      <c r="T5" t="n">
        <v>62143.46</v>
      </c>
      <c r="U5" t="n">
        <v>0.23</v>
      </c>
      <c r="V5" t="n">
        <v>0.61</v>
      </c>
      <c r="W5" t="n">
        <v>2.83</v>
      </c>
      <c r="X5" t="n">
        <v>3.83</v>
      </c>
      <c r="Y5" t="n">
        <v>1</v>
      </c>
      <c r="Z5" t="n">
        <v>10</v>
      </c>
      <c r="AA5" t="n">
        <v>323.038131937514</v>
      </c>
      <c r="AB5" t="n">
        <v>441.9950235534729</v>
      </c>
      <c r="AC5" t="n">
        <v>399.8116388494404</v>
      </c>
      <c r="AD5" t="n">
        <v>323038.1319375141</v>
      </c>
      <c r="AE5" t="n">
        <v>441995.0235534729</v>
      </c>
      <c r="AF5" t="n">
        <v>2.556080661609744e-06</v>
      </c>
      <c r="AG5" t="n">
        <v>11</v>
      </c>
      <c r="AH5" t="n">
        <v>399811.6388494404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3.7345</v>
      </c>
      <c r="E6" t="n">
        <v>26.78</v>
      </c>
      <c r="F6" t="n">
        <v>18.55</v>
      </c>
      <c r="G6" t="n">
        <v>10.02</v>
      </c>
      <c r="H6" t="n">
        <v>0.14</v>
      </c>
      <c r="I6" t="n">
        <v>111</v>
      </c>
      <c r="J6" t="n">
        <v>254.66</v>
      </c>
      <c r="K6" t="n">
        <v>59.19</v>
      </c>
      <c r="L6" t="n">
        <v>2</v>
      </c>
      <c r="M6" t="n">
        <v>109</v>
      </c>
      <c r="N6" t="n">
        <v>63.47</v>
      </c>
      <c r="O6" t="n">
        <v>31642.55</v>
      </c>
      <c r="P6" t="n">
        <v>305.16</v>
      </c>
      <c r="Q6" t="n">
        <v>467.13</v>
      </c>
      <c r="R6" t="n">
        <v>154.72</v>
      </c>
      <c r="S6" t="n">
        <v>39.61</v>
      </c>
      <c r="T6" t="n">
        <v>52096.93</v>
      </c>
      <c r="U6" t="n">
        <v>0.26</v>
      </c>
      <c r="V6" t="n">
        <v>0.63</v>
      </c>
      <c r="W6" t="n">
        <v>2.79</v>
      </c>
      <c r="X6" t="n">
        <v>3.21</v>
      </c>
      <c r="Y6" t="n">
        <v>1</v>
      </c>
      <c r="Z6" t="n">
        <v>10</v>
      </c>
      <c r="AA6" t="n">
        <v>302.3316005638567</v>
      </c>
      <c r="AB6" t="n">
        <v>413.6634338203428</v>
      </c>
      <c r="AC6" t="n">
        <v>374.1839762768042</v>
      </c>
      <c r="AD6" t="n">
        <v>302331.6005638567</v>
      </c>
      <c r="AE6" t="n">
        <v>413663.4338203428</v>
      </c>
      <c r="AF6" t="n">
        <v>2.709071185940966e-06</v>
      </c>
      <c r="AG6" t="n">
        <v>11</v>
      </c>
      <c r="AH6" t="n">
        <v>374183.9762768042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3.8943</v>
      </c>
      <c r="E7" t="n">
        <v>25.68</v>
      </c>
      <c r="F7" t="n">
        <v>18.13</v>
      </c>
      <c r="G7" t="n">
        <v>11.22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298.11</v>
      </c>
      <c r="Q7" t="n">
        <v>467.25</v>
      </c>
      <c r="R7" t="n">
        <v>140.98</v>
      </c>
      <c r="S7" t="n">
        <v>39.61</v>
      </c>
      <c r="T7" t="n">
        <v>45294.27</v>
      </c>
      <c r="U7" t="n">
        <v>0.28</v>
      </c>
      <c r="V7" t="n">
        <v>0.64</v>
      </c>
      <c r="W7" t="n">
        <v>2.77</v>
      </c>
      <c r="X7" t="n">
        <v>2.79</v>
      </c>
      <c r="Y7" t="n">
        <v>1</v>
      </c>
      <c r="Z7" t="n">
        <v>10</v>
      </c>
      <c r="AA7" t="n">
        <v>280.9438395134317</v>
      </c>
      <c r="AB7" t="n">
        <v>384.3997555897271</v>
      </c>
      <c r="AC7" t="n">
        <v>347.7131824246882</v>
      </c>
      <c r="AD7" t="n">
        <v>280943.8395134317</v>
      </c>
      <c r="AE7" t="n">
        <v>384399.7555897271</v>
      </c>
      <c r="AF7" t="n">
        <v>2.824992882423324e-06</v>
      </c>
      <c r="AG7" t="n">
        <v>10</v>
      </c>
      <c r="AH7" t="n">
        <v>347713.1824246882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4.0434</v>
      </c>
      <c r="E8" t="n">
        <v>24.73</v>
      </c>
      <c r="F8" t="n">
        <v>17.77</v>
      </c>
      <c r="G8" t="n">
        <v>12.54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291.97</v>
      </c>
      <c r="Q8" t="n">
        <v>467.21</v>
      </c>
      <c r="R8" t="n">
        <v>129.48</v>
      </c>
      <c r="S8" t="n">
        <v>39.61</v>
      </c>
      <c r="T8" t="n">
        <v>39607.08</v>
      </c>
      <c r="U8" t="n">
        <v>0.31</v>
      </c>
      <c r="V8" t="n">
        <v>0.66</v>
      </c>
      <c r="W8" t="n">
        <v>2.74</v>
      </c>
      <c r="X8" t="n">
        <v>2.43</v>
      </c>
      <c r="Y8" t="n">
        <v>1</v>
      </c>
      <c r="Z8" t="n">
        <v>10</v>
      </c>
      <c r="AA8" t="n">
        <v>269.5389506498494</v>
      </c>
      <c r="AB8" t="n">
        <v>368.7950834983875</v>
      </c>
      <c r="AC8" t="n">
        <v>333.5977983364511</v>
      </c>
      <c r="AD8" t="n">
        <v>269538.9506498494</v>
      </c>
      <c r="AE8" t="n">
        <v>368795.0834983875</v>
      </c>
      <c r="AF8" t="n">
        <v>2.933152612996038e-06</v>
      </c>
      <c r="AG8" t="n">
        <v>10</v>
      </c>
      <c r="AH8" t="n">
        <v>333597.7983364512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4.1488</v>
      </c>
      <c r="E9" t="n">
        <v>24.1</v>
      </c>
      <c r="F9" t="n">
        <v>17.53</v>
      </c>
      <c r="G9" t="n">
        <v>13.66</v>
      </c>
      <c r="H9" t="n">
        <v>0.19</v>
      </c>
      <c r="I9" t="n">
        <v>77</v>
      </c>
      <c r="J9" t="n">
        <v>256.03</v>
      </c>
      <c r="K9" t="n">
        <v>59.19</v>
      </c>
      <c r="L9" t="n">
        <v>2.75</v>
      </c>
      <c r="M9" t="n">
        <v>75</v>
      </c>
      <c r="N9" t="n">
        <v>64.09</v>
      </c>
      <c r="O9" t="n">
        <v>31811.29</v>
      </c>
      <c r="P9" t="n">
        <v>287.8</v>
      </c>
      <c r="Q9" t="n">
        <v>467.14</v>
      </c>
      <c r="R9" t="n">
        <v>121.71</v>
      </c>
      <c r="S9" t="n">
        <v>39.61</v>
      </c>
      <c r="T9" t="n">
        <v>35761.55</v>
      </c>
      <c r="U9" t="n">
        <v>0.33</v>
      </c>
      <c r="V9" t="n">
        <v>0.67</v>
      </c>
      <c r="W9" t="n">
        <v>2.73</v>
      </c>
      <c r="X9" t="n">
        <v>2.2</v>
      </c>
      <c r="Y9" t="n">
        <v>1</v>
      </c>
      <c r="Z9" t="n">
        <v>10</v>
      </c>
      <c r="AA9" t="n">
        <v>262.0827692383774</v>
      </c>
      <c r="AB9" t="n">
        <v>358.5932071477033</v>
      </c>
      <c r="AC9" t="n">
        <v>324.3695747462529</v>
      </c>
      <c r="AD9" t="n">
        <v>262082.7692383774</v>
      </c>
      <c r="AE9" t="n">
        <v>358593.2071477033</v>
      </c>
      <c r="AF9" t="n">
        <v>3.009611604292912e-06</v>
      </c>
      <c r="AG9" t="n">
        <v>10</v>
      </c>
      <c r="AH9" t="n">
        <v>324369.5747462529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4.2586</v>
      </c>
      <c r="E10" t="n">
        <v>23.48</v>
      </c>
      <c r="F10" t="n">
        <v>17.3</v>
      </c>
      <c r="G10" t="n">
        <v>15.05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283.77</v>
      </c>
      <c r="Q10" t="n">
        <v>467.09</v>
      </c>
      <c r="R10" t="n">
        <v>114.24</v>
      </c>
      <c r="S10" t="n">
        <v>39.61</v>
      </c>
      <c r="T10" t="n">
        <v>32065.4</v>
      </c>
      <c r="U10" t="n">
        <v>0.35</v>
      </c>
      <c r="V10" t="n">
        <v>0.67</v>
      </c>
      <c r="W10" t="n">
        <v>2.72</v>
      </c>
      <c r="X10" t="n">
        <v>1.97</v>
      </c>
      <c r="Y10" t="n">
        <v>1</v>
      </c>
      <c r="Z10" t="n">
        <v>10</v>
      </c>
      <c r="AA10" t="n">
        <v>254.9025308575498</v>
      </c>
      <c r="AB10" t="n">
        <v>348.7688882251294</v>
      </c>
      <c r="AC10" t="n">
        <v>315.4828750332361</v>
      </c>
      <c r="AD10" t="n">
        <v>254902.5308575498</v>
      </c>
      <c r="AE10" t="n">
        <v>348768.8882251294</v>
      </c>
      <c r="AF10" t="n">
        <v>3.089262432038613e-06</v>
      </c>
      <c r="AG10" t="n">
        <v>10</v>
      </c>
      <c r="AH10" t="n">
        <v>315482.8750332361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4.3456</v>
      </c>
      <c r="E11" t="n">
        <v>23.01</v>
      </c>
      <c r="F11" t="n">
        <v>17.13</v>
      </c>
      <c r="G11" t="n">
        <v>16.31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280.75</v>
      </c>
      <c r="Q11" t="n">
        <v>467.17</v>
      </c>
      <c r="R11" t="n">
        <v>108.38</v>
      </c>
      <c r="S11" t="n">
        <v>39.61</v>
      </c>
      <c r="T11" t="n">
        <v>29165.17</v>
      </c>
      <c r="U11" t="n">
        <v>0.37</v>
      </c>
      <c r="V11" t="n">
        <v>0.68</v>
      </c>
      <c r="W11" t="n">
        <v>2.71</v>
      </c>
      <c r="X11" t="n">
        <v>1.79</v>
      </c>
      <c r="Y11" t="n">
        <v>1</v>
      </c>
      <c r="Z11" t="n">
        <v>10</v>
      </c>
      <c r="AA11" t="n">
        <v>241.759460044291</v>
      </c>
      <c r="AB11" t="n">
        <v>330.785958907076</v>
      </c>
      <c r="AC11" t="n">
        <v>299.2162112500922</v>
      </c>
      <c r="AD11" t="n">
        <v>241759.460044291</v>
      </c>
      <c r="AE11" t="n">
        <v>330785.9589070759</v>
      </c>
      <c r="AF11" t="n">
        <v>3.152373743640397e-06</v>
      </c>
      <c r="AG11" t="n">
        <v>9</v>
      </c>
      <c r="AH11" t="n">
        <v>299216.2112500921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4.4196</v>
      </c>
      <c r="E12" t="n">
        <v>22.63</v>
      </c>
      <c r="F12" t="n">
        <v>16.99</v>
      </c>
      <c r="G12" t="n">
        <v>17.57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278.04</v>
      </c>
      <c r="Q12" t="n">
        <v>467.1</v>
      </c>
      <c r="R12" t="n">
        <v>103.53</v>
      </c>
      <c r="S12" t="n">
        <v>39.61</v>
      </c>
      <c r="T12" t="n">
        <v>26763.88</v>
      </c>
      <c r="U12" t="n">
        <v>0.38</v>
      </c>
      <c r="V12" t="n">
        <v>0.6899999999999999</v>
      </c>
      <c r="W12" t="n">
        <v>2.71</v>
      </c>
      <c r="X12" t="n">
        <v>1.65</v>
      </c>
      <c r="Y12" t="n">
        <v>1</v>
      </c>
      <c r="Z12" t="n">
        <v>10</v>
      </c>
      <c r="AA12" t="n">
        <v>237.3210784340238</v>
      </c>
      <c r="AB12" t="n">
        <v>324.7131693803341</v>
      </c>
      <c r="AC12" t="n">
        <v>293.723000232567</v>
      </c>
      <c r="AD12" t="n">
        <v>237321.0784340238</v>
      </c>
      <c r="AE12" t="n">
        <v>324713.1693803341</v>
      </c>
      <c r="AF12" t="n">
        <v>3.206054629370651e-06</v>
      </c>
      <c r="AG12" t="n">
        <v>9</v>
      </c>
      <c r="AH12" t="n">
        <v>293723.000232567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4.4802</v>
      </c>
      <c r="E13" t="n">
        <v>22.32</v>
      </c>
      <c r="F13" t="n">
        <v>16.88</v>
      </c>
      <c r="G13" t="n">
        <v>18.75</v>
      </c>
      <c r="H13" t="n">
        <v>0.26</v>
      </c>
      <c r="I13" t="n">
        <v>54</v>
      </c>
      <c r="J13" t="n">
        <v>257.86</v>
      </c>
      <c r="K13" t="n">
        <v>59.19</v>
      </c>
      <c r="L13" t="n">
        <v>3.75</v>
      </c>
      <c r="M13" t="n">
        <v>52</v>
      </c>
      <c r="N13" t="n">
        <v>64.92</v>
      </c>
      <c r="O13" t="n">
        <v>32037.48</v>
      </c>
      <c r="P13" t="n">
        <v>276.15</v>
      </c>
      <c r="Q13" t="n">
        <v>467.14</v>
      </c>
      <c r="R13" t="n">
        <v>99.98999999999999</v>
      </c>
      <c r="S13" t="n">
        <v>39.61</v>
      </c>
      <c r="T13" t="n">
        <v>25017.94</v>
      </c>
      <c r="U13" t="n">
        <v>0.4</v>
      </c>
      <c r="V13" t="n">
        <v>0.6899999999999999</v>
      </c>
      <c r="W13" t="n">
        <v>2.7</v>
      </c>
      <c r="X13" t="n">
        <v>1.54</v>
      </c>
      <c r="Y13" t="n">
        <v>1</v>
      </c>
      <c r="Z13" t="n">
        <v>10</v>
      </c>
      <c r="AA13" t="n">
        <v>233.9769598554714</v>
      </c>
      <c r="AB13" t="n">
        <v>320.1375988090616</v>
      </c>
      <c r="AC13" t="n">
        <v>289.5841156947617</v>
      </c>
      <c r="AD13" t="n">
        <v>233976.9598554714</v>
      </c>
      <c r="AE13" t="n">
        <v>320137.5988090616</v>
      </c>
      <c r="AF13" t="n">
        <v>3.25001492227948e-06</v>
      </c>
      <c r="AG13" t="n">
        <v>9</v>
      </c>
      <c r="AH13" t="n">
        <v>289584.1156947617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4.5293</v>
      </c>
      <c r="E14" t="n">
        <v>22.08</v>
      </c>
      <c r="F14" t="n">
        <v>16.78</v>
      </c>
      <c r="G14" t="n">
        <v>19.74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274.4</v>
      </c>
      <c r="Q14" t="n">
        <v>467.09</v>
      </c>
      <c r="R14" t="n">
        <v>97.25</v>
      </c>
      <c r="S14" t="n">
        <v>39.61</v>
      </c>
      <c r="T14" t="n">
        <v>23659.57</v>
      </c>
      <c r="U14" t="n">
        <v>0.41</v>
      </c>
      <c r="V14" t="n">
        <v>0.7</v>
      </c>
      <c r="W14" t="n">
        <v>2.69</v>
      </c>
      <c r="X14" t="n">
        <v>1.45</v>
      </c>
      <c r="Y14" t="n">
        <v>1</v>
      </c>
      <c r="Z14" t="n">
        <v>10</v>
      </c>
      <c r="AA14" t="n">
        <v>231.2079768947587</v>
      </c>
      <c r="AB14" t="n">
        <v>316.3489541633097</v>
      </c>
      <c r="AC14" t="n">
        <v>286.1570539766029</v>
      </c>
      <c r="AD14" t="n">
        <v>231207.9768947587</v>
      </c>
      <c r="AE14" t="n">
        <v>316348.9541633097</v>
      </c>
      <c r="AF14" t="n">
        <v>3.285632915378878e-06</v>
      </c>
      <c r="AG14" t="n">
        <v>9</v>
      </c>
      <c r="AH14" t="n">
        <v>286157.0539766029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4.5975</v>
      </c>
      <c r="E15" t="n">
        <v>21.75</v>
      </c>
      <c r="F15" t="n">
        <v>16.65</v>
      </c>
      <c r="G15" t="n">
        <v>21.25</v>
      </c>
      <c r="H15" t="n">
        <v>0.29</v>
      </c>
      <c r="I15" t="n">
        <v>47</v>
      </c>
      <c r="J15" t="n">
        <v>258.78</v>
      </c>
      <c r="K15" t="n">
        <v>59.19</v>
      </c>
      <c r="L15" t="n">
        <v>4.25</v>
      </c>
      <c r="M15" t="n">
        <v>45</v>
      </c>
      <c r="N15" t="n">
        <v>65.34</v>
      </c>
      <c r="O15" t="n">
        <v>32150.98</v>
      </c>
      <c r="P15" t="n">
        <v>272.04</v>
      </c>
      <c r="Q15" t="n">
        <v>467.17</v>
      </c>
      <c r="R15" t="n">
        <v>92.97</v>
      </c>
      <c r="S15" t="n">
        <v>39.61</v>
      </c>
      <c r="T15" t="n">
        <v>21542.27</v>
      </c>
      <c r="U15" t="n">
        <v>0.43</v>
      </c>
      <c r="V15" t="n">
        <v>0.7</v>
      </c>
      <c r="W15" t="n">
        <v>2.68</v>
      </c>
      <c r="X15" t="n">
        <v>1.31</v>
      </c>
      <c r="Y15" t="n">
        <v>1</v>
      </c>
      <c r="Z15" t="n">
        <v>10</v>
      </c>
      <c r="AA15" t="n">
        <v>227.5039238611342</v>
      </c>
      <c r="AB15" t="n">
        <v>311.2809053914204</v>
      </c>
      <c r="AC15" t="n">
        <v>281.5726926664501</v>
      </c>
      <c r="AD15" t="n">
        <v>227503.9238611342</v>
      </c>
      <c r="AE15" t="n">
        <v>311280.9053914204</v>
      </c>
      <c r="AF15" t="n">
        <v>3.335106380335679e-06</v>
      </c>
      <c r="AG15" t="n">
        <v>9</v>
      </c>
      <c r="AH15" t="n">
        <v>281572.69266645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4.6287</v>
      </c>
      <c r="E16" t="n">
        <v>21.6</v>
      </c>
      <c r="F16" t="n">
        <v>16.6</v>
      </c>
      <c r="G16" t="n">
        <v>22.13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271.06</v>
      </c>
      <c r="Q16" t="n">
        <v>467.11</v>
      </c>
      <c r="R16" t="n">
        <v>91.23</v>
      </c>
      <c r="S16" t="n">
        <v>39.61</v>
      </c>
      <c r="T16" t="n">
        <v>20680.89</v>
      </c>
      <c r="U16" t="n">
        <v>0.43</v>
      </c>
      <c r="V16" t="n">
        <v>0.7</v>
      </c>
      <c r="W16" t="n">
        <v>2.68</v>
      </c>
      <c r="X16" t="n">
        <v>1.27</v>
      </c>
      <c r="Y16" t="n">
        <v>1</v>
      </c>
      <c r="Z16" t="n">
        <v>10</v>
      </c>
      <c r="AA16" t="n">
        <v>225.9049619154367</v>
      </c>
      <c r="AB16" t="n">
        <v>309.0931351160955</v>
      </c>
      <c r="AC16" t="n">
        <v>279.5937201156466</v>
      </c>
      <c r="AD16" t="n">
        <v>225904.9619154367</v>
      </c>
      <c r="AE16" t="n">
        <v>309093.1351160955</v>
      </c>
      <c r="AF16" t="n">
        <v>3.357739402427353e-06</v>
      </c>
      <c r="AG16" t="n">
        <v>9</v>
      </c>
      <c r="AH16" t="n">
        <v>279593.7201156466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4.6814</v>
      </c>
      <c r="E17" t="n">
        <v>21.36</v>
      </c>
      <c r="F17" t="n">
        <v>16.5</v>
      </c>
      <c r="G17" t="n">
        <v>23.58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269.28</v>
      </c>
      <c r="Q17" t="n">
        <v>467.12</v>
      </c>
      <c r="R17" t="n">
        <v>88.02</v>
      </c>
      <c r="S17" t="n">
        <v>39.61</v>
      </c>
      <c r="T17" t="n">
        <v>19091.66</v>
      </c>
      <c r="U17" t="n">
        <v>0.45</v>
      </c>
      <c r="V17" t="n">
        <v>0.71</v>
      </c>
      <c r="W17" t="n">
        <v>2.68</v>
      </c>
      <c r="X17" t="n">
        <v>1.17</v>
      </c>
      <c r="Y17" t="n">
        <v>1</v>
      </c>
      <c r="Z17" t="n">
        <v>10</v>
      </c>
      <c r="AA17" t="n">
        <v>223.176615287492</v>
      </c>
      <c r="AB17" t="n">
        <v>305.3600908935854</v>
      </c>
      <c r="AC17" t="n">
        <v>276.2169523943712</v>
      </c>
      <c r="AD17" t="n">
        <v>223176.615287492</v>
      </c>
      <c r="AE17" t="n">
        <v>305360.0908935854</v>
      </c>
      <c r="AF17" t="n">
        <v>3.395968898075791e-06</v>
      </c>
      <c r="AG17" t="n">
        <v>9</v>
      </c>
      <c r="AH17" t="n">
        <v>276216.9523943712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4.7125</v>
      </c>
      <c r="E18" t="n">
        <v>21.22</v>
      </c>
      <c r="F18" t="n">
        <v>16.46</v>
      </c>
      <c r="G18" t="n">
        <v>24.69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268.21</v>
      </c>
      <c r="Q18" t="n">
        <v>467.07</v>
      </c>
      <c r="R18" t="n">
        <v>86.33</v>
      </c>
      <c r="S18" t="n">
        <v>39.61</v>
      </c>
      <c r="T18" t="n">
        <v>18255.69</v>
      </c>
      <c r="U18" t="n">
        <v>0.46</v>
      </c>
      <c r="V18" t="n">
        <v>0.71</v>
      </c>
      <c r="W18" t="n">
        <v>2.68</v>
      </c>
      <c r="X18" t="n">
        <v>1.12</v>
      </c>
      <c r="Y18" t="n">
        <v>1</v>
      </c>
      <c r="Z18" t="n">
        <v>10</v>
      </c>
      <c r="AA18" t="n">
        <v>221.5991212412104</v>
      </c>
      <c r="AB18" t="n">
        <v>303.2016939453384</v>
      </c>
      <c r="AC18" t="n">
        <v>274.264549821535</v>
      </c>
      <c r="AD18" t="n">
        <v>221599.1212412104</v>
      </c>
      <c r="AE18" t="n">
        <v>303201.6939453384</v>
      </c>
      <c r="AF18" t="n">
        <v>3.418529378429992e-06</v>
      </c>
      <c r="AG18" t="n">
        <v>9</v>
      </c>
      <c r="AH18" t="n">
        <v>274264.549821535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4.7465</v>
      </c>
      <c r="E19" t="n">
        <v>21.07</v>
      </c>
      <c r="F19" t="n">
        <v>16.41</v>
      </c>
      <c r="G19" t="n">
        <v>25.9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267.19</v>
      </c>
      <c r="Q19" t="n">
        <v>467.12</v>
      </c>
      <c r="R19" t="n">
        <v>84.84999999999999</v>
      </c>
      <c r="S19" t="n">
        <v>39.61</v>
      </c>
      <c r="T19" t="n">
        <v>17523.77</v>
      </c>
      <c r="U19" t="n">
        <v>0.47</v>
      </c>
      <c r="V19" t="n">
        <v>0.71</v>
      </c>
      <c r="W19" t="n">
        <v>2.67</v>
      </c>
      <c r="X19" t="n">
        <v>1.07</v>
      </c>
      <c r="Y19" t="n">
        <v>1</v>
      </c>
      <c r="Z19" t="n">
        <v>10</v>
      </c>
      <c r="AA19" t="n">
        <v>219.969918547944</v>
      </c>
      <c r="AB19" t="n">
        <v>300.9725469450622</v>
      </c>
      <c r="AC19" t="n">
        <v>272.248149482337</v>
      </c>
      <c r="AD19" t="n">
        <v>219969.918547944</v>
      </c>
      <c r="AE19" t="n">
        <v>300972.5469450622</v>
      </c>
      <c r="AF19" t="n">
        <v>3.443193569170919e-06</v>
      </c>
      <c r="AG19" t="n">
        <v>9</v>
      </c>
      <c r="AH19" t="n">
        <v>272248.149482337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4.7806</v>
      </c>
      <c r="E20" t="n">
        <v>20.92</v>
      </c>
      <c r="F20" t="n">
        <v>16.35</v>
      </c>
      <c r="G20" t="n">
        <v>27.26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266.13</v>
      </c>
      <c r="Q20" t="n">
        <v>467.12</v>
      </c>
      <c r="R20" t="n">
        <v>82.95999999999999</v>
      </c>
      <c r="S20" t="n">
        <v>39.61</v>
      </c>
      <c r="T20" t="n">
        <v>16592.79</v>
      </c>
      <c r="U20" t="n">
        <v>0.48</v>
      </c>
      <c r="V20" t="n">
        <v>0.71</v>
      </c>
      <c r="W20" t="n">
        <v>2.67</v>
      </c>
      <c r="X20" t="n">
        <v>1.02</v>
      </c>
      <c r="Y20" t="n">
        <v>1</v>
      </c>
      <c r="Z20" t="n">
        <v>10</v>
      </c>
      <c r="AA20" t="n">
        <v>218.3333282177441</v>
      </c>
      <c r="AB20" t="n">
        <v>298.7332918540142</v>
      </c>
      <c r="AC20" t="n">
        <v>270.2226057543637</v>
      </c>
      <c r="AD20" t="n">
        <v>218333.3282177441</v>
      </c>
      <c r="AE20" t="n">
        <v>298733.2918540142</v>
      </c>
      <c r="AF20" t="n">
        <v>3.467930301649319e-06</v>
      </c>
      <c r="AG20" t="n">
        <v>9</v>
      </c>
      <c r="AH20" t="n">
        <v>270222.6057543637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4.8218</v>
      </c>
      <c r="E21" t="n">
        <v>20.74</v>
      </c>
      <c r="F21" t="n">
        <v>16.27</v>
      </c>
      <c r="G21" t="n">
        <v>28.72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264.68</v>
      </c>
      <c r="Q21" t="n">
        <v>467.19</v>
      </c>
      <c r="R21" t="n">
        <v>80.73</v>
      </c>
      <c r="S21" t="n">
        <v>39.61</v>
      </c>
      <c r="T21" t="n">
        <v>15483.55</v>
      </c>
      <c r="U21" t="n">
        <v>0.49</v>
      </c>
      <c r="V21" t="n">
        <v>0.72</v>
      </c>
      <c r="W21" t="n">
        <v>2.66</v>
      </c>
      <c r="X21" t="n">
        <v>0.9399999999999999</v>
      </c>
      <c r="Y21" t="n">
        <v>1</v>
      </c>
      <c r="Z21" t="n">
        <v>10</v>
      </c>
      <c r="AA21" t="n">
        <v>216.296537338595</v>
      </c>
      <c r="AB21" t="n">
        <v>295.946464716292</v>
      </c>
      <c r="AC21" t="n">
        <v>267.7017494873283</v>
      </c>
      <c r="AD21" t="n">
        <v>216296.537338595</v>
      </c>
      <c r="AE21" t="n">
        <v>295946.464716292</v>
      </c>
      <c r="AF21" t="n">
        <v>3.497817497488325e-06</v>
      </c>
      <c r="AG21" t="n">
        <v>9</v>
      </c>
      <c r="AH21" t="n">
        <v>267701.7494873283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4.8388</v>
      </c>
      <c r="E22" t="n">
        <v>20.67</v>
      </c>
      <c r="F22" t="n">
        <v>16.25</v>
      </c>
      <c r="G22" t="n">
        <v>29.54</v>
      </c>
      <c r="H22" t="n">
        <v>0.41</v>
      </c>
      <c r="I22" t="n">
        <v>33</v>
      </c>
      <c r="J22" t="n">
        <v>262.03</v>
      </c>
      <c r="K22" t="n">
        <v>59.19</v>
      </c>
      <c r="L22" t="n">
        <v>6</v>
      </c>
      <c r="M22" t="n">
        <v>31</v>
      </c>
      <c r="N22" t="n">
        <v>66.83</v>
      </c>
      <c r="O22" t="n">
        <v>32550.72</v>
      </c>
      <c r="P22" t="n">
        <v>264.03</v>
      </c>
      <c r="Q22" t="n">
        <v>467.09</v>
      </c>
      <c r="R22" t="n">
        <v>79.72</v>
      </c>
      <c r="S22" t="n">
        <v>39.61</v>
      </c>
      <c r="T22" t="n">
        <v>14987.13</v>
      </c>
      <c r="U22" t="n">
        <v>0.5</v>
      </c>
      <c r="V22" t="n">
        <v>0.72</v>
      </c>
      <c r="W22" t="n">
        <v>2.66</v>
      </c>
      <c r="X22" t="n">
        <v>0.91</v>
      </c>
      <c r="Y22" t="n">
        <v>1</v>
      </c>
      <c r="Z22" t="n">
        <v>10</v>
      </c>
      <c r="AA22" t="n">
        <v>207.6320931487427</v>
      </c>
      <c r="AB22" t="n">
        <v>284.091389927442</v>
      </c>
      <c r="AC22" t="n">
        <v>256.9781063976205</v>
      </c>
      <c r="AD22" t="n">
        <v>207632.0931487427</v>
      </c>
      <c r="AE22" t="n">
        <v>284091.389927442</v>
      </c>
      <c r="AF22" t="n">
        <v>3.510149592858789e-06</v>
      </c>
      <c r="AG22" t="n">
        <v>8</v>
      </c>
      <c r="AH22" t="n">
        <v>256978.1063976205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4.8554</v>
      </c>
      <c r="E23" t="n">
        <v>20.6</v>
      </c>
      <c r="F23" t="n">
        <v>16.23</v>
      </c>
      <c r="G23" t="n">
        <v>30.42</v>
      </c>
      <c r="H23" t="n">
        <v>0.42</v>
      </c>
      <c r="I23" t="n">
        <v>32</v>
      </c>
      <c r="J23" t="n">
        <v>262.49</v>
      </c>
      <c r="K23" t="n">
        <v>59.19</v>
      </c>
      <c r="L23" t="n">
        <v>6.25</v>
      </c>
      <c r="M23" t="n">
        <v>30</v>
      </c>
      <c r="N23" t="n">
        <v>67.05</v>
      </c>
      <c r="O23" t="n">
        <v>32608.15</v>
      </c>
      <c r="P23" t="n">
        <v>263.65</v>
      </c>
      <c r="Q23" t="n">
        <v>467.12</v>
      </c>
      <c r="R23" t="n">
        <v>79.06999999999999</v>
      </c>
      <c r="S23" t="n">
        <v>39.61</v>
      </c>
      <c r="T23" t="n">
        <v>14664.62</v>
      </c>
      <c r="U23" t="n">
        <v>0.5</v>
      </c>
      <c r="V23" t="n">
        <v>0.72</v>
      </c>
      <c r="W23" t="n">
        <v>2.66</v>
      </c>
      <c r="X23" t="n">
        <v>0.89</v>
      </c>
      <c r="Y23" t="n">
        <v>1</v>
      </c>
      <c r="Z23" t="n">
        <v>10</v>
      </c>
      <c r="AA23" t="n">
        <v>206.9374568902599</v>
      </c>
      <c r="AB23" t="n">
        <v>283.1409579533976</v>
      </c>
      <c r="AC23" t="n">
        <v>256.1183823172389</v>
      </c>
      <c r="AD23" t="n">
        <v>206937.4568902599</v>
      </c>
      <c r="AE23" t="n">
        <v>283140.9579533976</v>
      </c>
      <c r="AF23" t="n">
        <v>3.52219152127936e-06</v>
      </c>
      <c r="AG23" t="n">
        <v>8</v>
      </c>
      <c r="AH23" t="n">
        <v>256118.3823172389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4.8916</v>
      </c>
      <c r="E24" t="n">
        <v>20.44</v>
      </c>
      <c r="F24" t="n">
        <v>16.17</v>
      </c>
      <c r="G24" t="n">
        <v>32.34</v>
      </c>
      <c r="H24" t="n">
        <v>0.44</v>
      </c>
      <c r="I24" t="n">
        <v>30</v>
      </c>
      <c r="J24" t="n">
        <v>262.96</v>
      </c>
      <c r="K24" t="n">
        <v>59.19</v>
      </c>
      <c r="L24" t="n">
        <v>6.5</v>
      </c>
      <c r="M24" t="n">
        <v>28</v>
      </c>
      <c r="N24" t="n">
        <v>67.26000000000001</v>
      </c>
      <c r="O24" t="n">
        <v>32665.66</v>
      </c>
      <c r="P24" t="n">
        <v>262.46</v>
      </c>
      <c r="Q24" t="n">
        <v>467.09</v>
      </c>
      <c r="R24" t="n">
        <v>77.25</v>
      </c>
      <c r="S24" t="n">
        <v>39.61</v>
      </c>
      <c r="T24" t="n">
        <v>13767.3</v>
      </c>
      <c r="U24" t="n">
        <v>0.51</v>
      </c>
      <c r="V24" t="n">
        <v>0.72</v>
      </c>
      <c r="W24" t="n">
        <v>2.66</v>
      </c>
      <c r="X24" t="n">
        <v>0.84</v>
      </c>
      <c r="Y24" t="n">
        <v>1</v>
      </c>
      <c r="Z24" t="n">
        <v>10</v>
      </c>
      <c r="AA24" t="n">
        <v>205.2487162195324</v>
      </c>
      <c r="AB24" t="n">
        <v>280.8303484657291</v>
      </c>
      <c r="AC24" t="n">
        <v>254.0282941561119</v>
      </c>
      <c r="AD24" t="n">
        <v>205248.7162195324</v>
      </c>
      <c r="AE24" t="n">
        <v>280830.348465729</v>
      </c>
      <c r="AF24" t="n">
        <v>3.5484516302447e-06</v>
      </c>
      <c r="AG24" t="n">
        <v>8</v>
      </c>
      <c r="AH24" t="n">
        <v>254028.2941561119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4.9111</v>
      </c>
      <c r="E25" t="n">
        <v>20.36</v>
      </c>
      <c r="F25" t="n">
        <v>16.14</v>
      </c>
      <c r="G25" t="n">
        <v>33.39</v>
      </c>
      <c r="H25" t="n">
        <v>0.46</v>
      </c>
      <c r="I25" t="n">
        <v>29</v>
      </c>
      <c r="J25" t="n">
        <v>263.42</v>
      </c>
      <c r="K25" t="n">
        <v>59.19</v>
      </c>
      <c r="L25" t="n">
        <v>6.75</v>
      </c>
      <c r="M25" t="n">
        <v>27</v>
      </c>
      <c r="N25" t="n">
        <v>67.48</v>
      </c>
      <c r="O25" t="n">
        <v>32723.25</v>
      </c>
      <c r="P25" t="n">
        <v>261.59</v>
      </c>
      <c r="Q25" t="n">
        <v>467.08</v>
      </c>
      <c r="R25" t="n">
        <v>76.34</v>
      </c>
      <c r="S25" t="n">
        <v>39.61</v>
      </c>
      <c r="T25" t="n">
        <v>13318.07</v>
      </c>
      <c r="U25" t="n">
        <v>0.52</v>
      </c>
      <c r="V25" t="n">
        <v>0.72</v>
      </c>
      <c r="W25" t="n">
        <v>2.65</v>
      </c>
      <c r="X25" t="n">
        <v>0.8100000000000001</v>
      </c>
      <c r="Y25" t="n">
        <v>1</v>
      </c>
      <c r="Z25" t="n">
        <v>10</v>
      </c>
      <c r="AA25" t="n">
        <v>204.2382241173004</v>
      </c>
      <c r="AB25" t="n">
        <v>279.4477485916906</v>
      </c>
      <c r="AC25" t="n">
        <v>252.7776476735602</v>
      </c>
      <c r="AD25" t="n">
        <v>204238.2241173004</v>
      </c>
      <c r="AE25" t="n">
        <v>279447.7485916906</v>
      </c>
      <c r="AF25" t="n">
        <v>3.562597269051997e-06</v>
      </c>
      <c r="AG25" t="n">
        <v>8</v>
      </c>
      <c r="AH25" t="n">
        <v>252777.6476735602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4.9313</v>
      </c>
      <c r="E26" t="n">
        <v>20.28</v>
      </c>
      <c r="F26" t="n">
        <v>16.1</v>
      </c>
      <c r="G26" t="n">
        <v>34.51</v>
      </c>
      <c r="H26" t="n">
        <v>0.47</v>
      </c>
      <c r="I26" t="n">
        <v>28</v>
      </c>
      <c r="J26" t="n">
        <v>263.89</v>
      </c>
      <c r="K26" t="n">
        <v>59.19</v>
      </c>
      <c r="L26" t="n">
        <v>7</v>
      </c>
      <c r="M26" t="n">
        <v>26</v>
      </c>
      <c r="N26" t="n">
        <v>67.7</v>
      </c>
      <c r="O26" t="n">
        <v>32780.92</v>
      </c>
      <c r="P26" t="n">
        <v>260.96</v>
      </c>
      <c r="Q26" t="n">
        <v>467.12</v>
      </c>
      <c r="R26" t="n">
        <v>74.91</v>
      </c>
      <c r="S26" t="n">
        <v>39.61</v>
      </c>
      <c r="T26" t="n">
        <v>12605.69</v>
      </c>
      <c r="U26" t="n">
        <v>0.53</v>
      </c>
      <c r="V26" t="n">
        <v>0.72</v>
      </c>
      <c r="W26" t="n">
        <v>2.66</v>
      </c>
      <c r="X26" t="n">
        <v>0.77</v>
      </c>
      <c r="Y26" t="n">
        <v>1</v>
      </c>
      <c r="Z26" t="n">
        <v>10</v>
      </c>
      <c r="AA26" t="n">
        <v>203.3266354239721</v>
      </c>
      <c r="AB26" t="n">
        <v>278.2004727250246</v>
      </c>
      <c r="AC26" t="n">
        <v>251.6494100650457</v>
      </c>
      <c r="AD26" t="n">
        <v>203326.6354239721</v>
      </c>
      <c r="AE26" t="n">
        <v>278200.4727250246</v>
      </c>
      <c r="AF26" t="n">
        <v>3.577250700021606e-06</v>
      </c>
      <c r="AG26" t="n">
        <v>8</v>
      </c>
      <c r="AH26" t="n">
        <v>251649.4100650457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4.9479</v>
      </c>
      <c r="E27" t="n">
        <v>20.21</v>
      </c>
      <c r="F27" t="n">
        <v>16.09</v>
      </c>
      <c r="G27" t="n">
        <v>35.75</v>
      </c>
      <c r="H27" t="n">
        <v>0.49</v>
      </c>
      <c r="I27" t="n">
        <v>27</v>
      </c>
      <c r="J27" t="n">
        <v>264.36</v>
      </c>
      <c r="K27" t="n">
        <v>59.19</v>
      </c>
      <c r="L27" t="n">
        <v>7.25</v>
      </c>
      <c r="M27" t="n">
        <v>25</v>
      </c>
      <c r="N27" t="n">
        <v>67.92</v>
      </c>
      <c r="O27" t="n">
        <v>32838.68</v>
      </c>
      <c r="P27" t="n">
        <v>260.59</v>
      </c>
      <c r="Q27" t="n">
        <v>467.08</v>
      </c>
      <c r="R27" t="n">
        <v>74.59</v>
      </c>
      <c r="S27" t="n">
        <v>39.61</v>
      </c>
      <c r="T27" t="n">
        <v>12448.63</v>
      </c>
      <c r="U27" t="n">
        <v>0.53</v>
      </c>
      <c r="V27" t="n">
        <v>0.73</v>
      </c>
      <c r="W27" t="n">
        <v>2.65</v>
      </c>
      <c r="X27" t="n">
        <v>0.75</v>
      </c>
      <c r="Y27" t="n">
        <v>1</v>
      </c>
      <c r="Z27" t="n">
        <v>10</v>
      </c>
      <c r="AA27" t="n">
        <v>202.671332242535</v>
      </c>
      <c r="AB27" t="n">
        <v>277.303858002247</v>
      </c>
      <c r="AC27" t="n">
        <v>250.838366993003</v>
      </c>
      <c r="AD27" t="n">
        <v>202671.332242535</v>
      </c>
      <c r="AE27" t="n">
        <v>277303.8580022469</v>
      </c>
      <c r="AF27" t="n">
        <v>3.589292628442176e-06</v>
      </c>
      <c r="AG27" t="n">
        <v>8</v>
      </c>
      <c r="AH27" t="n">
        <v>250838.366993003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4.9734</v>
      </c>
      <c r="E28" t="n">
        <v>20.11</v>
      </c>
      <c r="F28" t="n">
        <v>16.03</v>
      </c>
      <c r="G28" t="n">
        <v>36.99</v>
      </c>
      <c r="H28" t="n">
        <v>0.5</v>
      </c>
      <c r="I28" t="n">
        <v>26</v>
      </c>
      <c r="J28" t="n">
        <v>264.83</v>
      </c>
      <c r="K28" t="n">
        <v>59.19</v>
      </c>
      <c r="L28" t="n">
        <v>7.5</v>
      </c>
      <c r="M28" t="n">
        <v>24</v>
      </c>
      <c r="N28" t="n">
        <v>68.14</v>
      </c>
      <c r="O28" t="n">
        <v>32896.51</v>
      </c>
      <c r="P28" t="n">
        <v>259.45</v>
      </c>
      <c r="Q28" t="n">
        <v>467.08</v>
      </c>
      <c r="R28" t="n">
        <v>72.77</v>
      </c>
      <c r="S28" t="n">
        <v>39.61</v>
      </c>
      <c r="T28" t="n">
        <v>11544.49</v>
      </c>
      <c r="U28" t="n">
        <v>0.54</v>
      </c>
      <c r="V28" t="n">
        <v>0.73</v>
      </c>
      <c r="W28" t="n">
        <v>2.65</v>
      </c>
      <c r="X28" t="n">
        <v>0.7</v>
      </c>
      <c r="Y28" t="n">
        <v>1</v>
      </c>
      <c r="Z28" t="n">
        <v>10</v>
      </c>
      <c r="AA28" t="n">
        <v>201.3640719414155</v>
      </c>
      <c r="AB28" t="n">
        <v>275.5152067860018</v>
      </c>
      <c r="AC28" t="n">
        <v>249.2204221384479</v>
      </c>
      <c r="AD28" t="n">
        <v>201364.0719414155</v>
      </c>
      <c r="AE28" t="n">
        <v>275515.2067860019</v>
      </c>
      <c r="AF28" t="n">
        <v>3.607790771497872e-06</v>
      </c>
      <c r="AG28" t="n">
        <v>8</v>
      </c>
      <c r="AH28" t="n">
        <v>249220.4221384479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4.9875</v>
      </c>
      <c r="E29" t="n">
        <v>20.05</v>
      </c>
      <c r="F29" t="n">
        <v>16.02</v>
      </c>
      <c r="G29" t="n">
        <v>38.46</v>
      </c>
      <c r="H29" t="n">
        <v>0.52</v>
      </c>
      <c r="I29" t="n">
        <v>25</v>
      </c>
      <c r="J29" t="n">
        <v>265.3</v>
      </c>
      <c r="K29" t="n">
        <v>59.19</v>
      </c>
      <c r="L29" t="n">
        <v>7.75</v>
      </c>
      <c r="M29" t="n">
        <v>23</v>
      </c>
      <c r="N29" t="n">
        <v>68.36</v>
      </c>
      <c r="O29" t="n">
        <v>32954.43</v>
      </c>
      <c r="P29" t="n">
        <v>259.01</v>
      </c>
      <c r="Q29" t="n">
        <v>467.07</v>
      </c>
      <c r="R29" t="n">
        <v>72.54000000000001</v>
      </c>
      <c r="S29" t="n">
        <v>39.61</v>
      </c>
      <c r="T29" t="n">
        <v>11437.54</v>
      </c>
      <c r="U29" t="n">
        <v>0.55</v>
      </c>
      <c r="V29" t="n">
        <v>0.73</v>
      </c>
      <c r="W29" t="n">
        <v>2.65</v>
      </c>
      <c r="X29" t="n">
        <v>0.6899999999999999</v>
      </c>
      <c r="Y29" t="n">
        <v>1</v>
      </c>
      <c r="Z29" t="n">
        <v>10</v>
      </c>
      <c r="AA29" t="n">
        <v>200.7554104526635</v>
      </c>
      <c r="AB29" t="n">
        <v>274.6824092848422</v>
      </c>
      <c r="AC29" t="n">
        <v>248.46710566196</v>
      </c>
      <c r="AD29" t="n">
        <v>200755.4104526635</v>
      </c>
      <c r="AE29" t="n">
        <v>274682.4092848421</v>
      </c>
      <c r="AF29" t="n">
        <v>3.618019156481609e-06</v>
      </c>
      <c r="AG29" t="n">
        <v>8</v>
      </c>
      <c r="AH29" t="n">
        <v>248467.10566196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4.9887</v>
      </c>
      <c r="E30" t="n">
        <v>20.05</v>
      </c>
      <c r="F30" t="n">
        <v>16.02</v>
      </c>
      <c r="G30" t="n">
        <v>38.44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258.71</v>
      </c>
      <c r="Q30" t="n">
        <v>467.09</v>
      </c>
      <c r="R30" t="n">
        <v>72.41</v>
      </c>
      <c r="S30" t="n">
        <v>39.61</v>
      </c>
      <c r="T30" t="n">
        <v>11369.14</v>
      </c>
      <c r="U30" t="n">
        <v>0.55</v>
      </c>
      <c r="V30" t="n">
        <v>0.73</v>
      </c>
      <c r="W30" t="n">
        <v>2.64</v>
      </c>
      <c r="X30" t="n">
        <v>0.68</v>
      </c>
      <c r="Y30" t="n">
        <v>1</v>
      </c>
      <c r="Z30" t="n">
        <v>10</v>
      </c>
      <c r="AA30" t="n">
        <v>200.5770679653099</v>
      </c>
      <c r="AB30" t="n">
        <v>274.4383932257298</v>
      </c>
      <c r="AC30" t="n">
        <v>248.2463781530506</v>
      </c>
      <c r="AD30" t="n">
        <v>200577.0679653099</v>
      </c>
      <c r="AE30" t="n">
        <v>274438.3932257298</v>
      </c>
      <c r="AF30" t="n">
        <v>3.618889657331289e-06</v>
      </c>
      <c r="AG30" t="n">
        <v>8</v>
      </c>
      <c r="AH30" t="n">
        <v>248246.3781530506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5.0058</v>
      </c>
      <c r="E31" t="n">
        <v>19.98</v>
      </c>
      <c r="F31" t="n">
        <v>16</v>
      </c>
      <c r="G31" t="n">
        <v>40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258.2</v>
      </c>
      <c r="Q31" t="n">
        <v>467.1</v>
      </c>
      <c r="R31" t="n">
        <v>71.69</v>
      </c>
      <c r="S31" t="n">
        <v>39.61</v>
      </c>
      <c r="T31" t="n">
        <v>11016.44</v>
      </c>
      <c r="U31" t="n">
        <v>0.55</v>
      </c>
      <c r="V31" t="n">
        <v>0.73</v>
      </c>
      <c r="W31" t="n">
        <v>2.65</v>
      </c>
      <c r="X31" t="n">
        <v>0.66</v>
      </c>
      <c r="Y31" t="n">
        <v>1</v>
      </c>
      <c r="Z31" t="n">
        <v>10</v>
      </c>
      <c r="AA31" t="n">
        <v>199.8502441421081</v>
      </c>
      <c r="AB31" t="n">
        <v>273.4439208056215</v>
      </c>
      <c r="AC31" t="n">
        <v>247.3468167849664</v>
      </c>
      <c r="AD31" t="n">
        <v>199850.2441421081</v>
      </c>
      <c r="AE31" t="n">
        <v>273443.9208056215</v>
      </c>
      <c r="AF31" t="n">
        <v>3.631294294439226e-06</v>
      </c>
      <c r="AG31" t="n">
        <v>8</v>
      </c>
      <c r="AH31" t="n">
        <v>247346.8167849664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5.023</v>
      </c>
      <c r="E32" t="n">
        <v>19.91</v>
      </c>
      <c r="F32" t="n">
        <v>15.98</v>
      </c>
      <c r="G32" t="n">
        <v>41.68</v>
      </c>
      <c r="H32" t="n">
        <v>0.57</v>
      </c>
      <c r="I32" t="n">
        <v>23</v>
      </c>
      <c r="J32" t="n">
        <v>266.71</v>
      </c>
      <c r="K32" t="n">
        <v>59.19</v>
      </c>
      <c r="L32" t="n">
        <v>8.5</v>
      </c>
      <c r="M32" t="n">
        <v>21</v>
      </c>
      <c r="N32" t="n">
        <v>69.02</v>
      </c>
      <c r="O32" t="n">
        <v>33128.7</v>
      </c>
      <c r="P32" t="n">
        <v>257.8</v>
      </c>
      <c r="Q32" t="n">
        <v>467.07</v>
      </c>
      <c r="R32" t="n">
        <v>70.95999999999999</v>
      </c>
      <c r="S32" t="n">
        <v>39.61</v>
      </c>
      <c r="T32" t="n">
        <v>10654.6</v>
      </c>
      <c r="U32" t="n">
        <v>0.5600000000000001</v>
      </c>
      <c r="V32" t="n">
        <v>0.73</v>
      </c>
      <c r="W32" t="n">
        <v>2.65</v>
      </c>
      <c r="X32" t="n">
        <v>0.65</v>
      </c>
      <c r="Y32" t="n">
        <v>1</v>
      </c>
      <c r="Z32" t="n">
        <v>10</v>
      </c>
      <c r="AA32" t="n">
        <v>199.1786456139948</v>
      </c>
      <c r="AB32" t="n">
        <v>272.5250100706213</v>
      </c>
      <c r="AC32" t="n">
        <v>246.515605600815</v>
      </c>
      <c r="AD32" t="n">
        <v>199178.6456139948</v>
      </c>
      <c r="AE32" t="n">
        <v>272525.0100706213</v>
      </c>
      <c r="AF32" t="n">
        <v>3.643771473284636e-06</v>
      </c>
      <c r="AG32" t="n">
        <v>8</v>
      </c>
      <c r="AH32" t="n">
        <v>246515.605600815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5.0526</v>
      </c>
      <c r="E33" t="n">
        <v>19.79</v>
      </c>
      <c r="F33" t="n">
        <v>15.91</v>
      </c>
      <c r="G33" t="n">
        <v>43.39</v>
      </c>
      <c r="H33" t="n">
        <v>0.58</v>
      </c>
      <c r="I33" t="n">
        <v>22</v>
      </c>
      <c r="J33" t="n">
        <v>267.18</v>
      </c>
      <c r="K33" t="n">
        <v>59.19</v>
      </c>
      <c r="L33" t="n">
        <v>8.75</v>
      </c>
      <c r="M33" t="n">
        <v>20</v>
      </c>
      <c r="N33" t="n">
        <v>69.23999999999999</v>
      </c>
      <c r="O33" t="n">
        <v>33186.95</v>
      </c>
      <c r="P33" t="n">
        <v>256.32</v>
      </c>
      <c r="Q33" t="n">
        <v>467.1</v>
      </c>
      <c r="R33" t="n">
        <v>68.88</v>
      </c>
      <c r="S33" t="n">
        <v>39.61</v>
      </c>
      <c r="T33" t="n">
        <v>9619.77</v>
      </c>
      <c r="U33" t="n">
        <v>0.58</v>
      </c>
      <c r="V33" t="n">
        <v>0.73</v>
      </c>
      <c r="W33" t="n">
        <v>2.64</v>
      </c>
      <c r="X33" t="n">
        <v>0.58</v>
      </c>
      <c r="Y33" t="n">
        <v>1</v>
      </c>
      <c r="Z33" t="n">
        <v>10</v>
      </c>
      <c r="AA33" t="n">
        <v>197.6301893866807</v>
      </c>
      <c r="AB33" t="n">
        <v>270.4063439473439</v>
      </c>
      <c r="AC33" t="n">
        <v>244.5991419987759</v>
      </c>
      <c r="AD33" t="n">
        <v>197630.1893866808</v>
      </c>
      <c r="AE33" t="n">
        <v>270406.3439473439</v>
      </c>
      <c r="AF33" t="n">
        <v>3.665243827576737e-06</v>
      </c>
      <c r="AG33" t="n">
        <v>8</v>
      </c>
      <c r="AH33" t="n">
        <v>244599.1419987759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5.0445</v>
      </c>
      <c r="E34" t="n">
        <v>19.82</v>
      </c>
      <c r="F34" t="n">
        <v>15.94</v>
      </c>
      <c r="G34" t="n">
        <v>43.48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256.67</v>
      </c>
      <c r="Q34" t="n">
        <v>467.07</v>
      </c>
      <c r="R34" t="n">
        <v>69.7</v>
      </c>
      <c r="S34" t="n">
        <v>39.61</v>
      </c>
      <c r="T34" t="n">
        <v>10028.56</v>
      </c>
      <c r="U34" t="n">
        <v>0.57</v>
      </c>
      <c r="V34" t="n">
        <v>0.73</v>
      </c>
      <c r="W34" t="n">
        <v>2.65</v>
      </c>
      <c r="X34" t="n">
        <v>0.61</v>
      </c>
      <c r="Y34" t="n">
        <v>1</v>
      </c>
      <c r="Z34" t="n">
        <v>10</v>
      </c>
      <c r="AA34" t="n">
        <v>198.033206802484</v>
      </c>
      <c r="AB34" t="n">
        <v>270.9577701555192</v>
      </c>
      <c r="AC34" t="n">
        <v>245.0979408635746</v>
      </c>
      <c r="AD34" t="n">
        <v>198033.206802484</v>
      </c>
      <c r="AE34" t="n">
        <v>270957.7701555192</v>
      </c>
      <c r="AF34" t="n">
        <v>3.659367946841399e-06</v>
      </c>
      <c r="AG34" t="n">
        <v>8</v>
      </c>
      <c r="AH34" t="n">
        <v>245097.9408635746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5.0705</v>
      </c>
      <c r="E35" t="n">
        <v>19.72</v>
      </c>
      <c r="F35" t="n">
        <v>15.89</v>
      </c>
      <c r="G35" t="n">
        <v>45.4</v>
      </c>
      <c r="H35" t="n">
        <v>0.61</v>
      </c>
      <c r="I35" t="n">
        <v>21</v>
      </c>
      <c r="J35" t="n">
        <v>268.13</v>
      </c>
      <c r="K35" t="n">
        <v>59.19</v>
      </c>
      <c r="L35" t="n">
        <v>9.25</v>
      </c>
      <c r="M35" t="n">
        <v>19</v>
      </c>
      <c r="N35" t="n">
        <v>69.69</v>
      </c>
      <c r="O35" t="n">
        <v>33303.72</v>
      </c>
      <c r="P35" t="n">
        <v>255.65</v>
      </c>
      <c r="Q35" t="n">
        <v>467.09</v>
      </c>
      <c r="R35" t="n">
        <v>68.01000000000001</v>
      </c>
      <c r="S35" t="n">
        <v>39.61</v>
      </c>
      <c r="T35" t="n">
        <v>9191.360000000001</v>
      </c>
      <c r="U35" t="n">
        <v>0.58</v>
      </c>
      <c r="V35" t="n">
        <v>0.73</v>
      </c>
      <c r="W35" t="n">
        <v>2.64</v>
      </c>
      <c r="X35" t="n">
        <v>0.5600000000000001</v>
      </c>
      <c r="Y35" t="n">
        <v>1</v>
      </c>
      <c r="Z35" t="n">
        <v>10</v>
      </c>
      <c r="AA35" t="n">
        <v>196.8251744161655</v>
      </c>
      <c r="AB35" t="n">
        <v>269.3048869499315</v>
      </c>
      <c r="AC35" t="n">
        <v>243.6028065112915</v>
      </c>
      <c r="AD35" t="n">
        <v>196825.1744161655</v>
      </c>
      <c r="AE35" t="n">
        <v>269304.8869499314</v>
      </c>
      <c r="AF35" t="n">
        <v>3.678228798584461e-06</v>
      </c>
      <c r="AG35" t="n">
        <v>8</v>
      </c>
      <c r="AH35" t="n">
        <v>243602.8065112915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5.0651</v>
      </c>
      <c r="E36" t="n">
        <v>19.74</v>
      </c>
      <c r="F36" t="n">
        <v>15.91</v>
      </c>
      <c r="G36" t="n">
        <v>45.46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255.51</v>
      </c>
      <c r="Q36" t="n">
        <v>467.07</v>
      </c>
      <c r="R36" t="n">
        <v>68.77</v>
      </c>
      <c r="S36" t="n">
        <v>39.61</v>
      </c>
      <c r="T36" t="n">
        <v>9568.459999999999</v>
      </c>
      <c r="U36" t="n">
        <v>0.58</v>
      </c>
      <c r="V36" t="n">
        <v>0.73</v>
      </c>
      <c r="W36" t="n">
        <v>2.64</v>
      </c>
      <c r="X36" t="n">
        <v>0.58</v>
      </c>
      <c r="Y36" t="n">
        <v>1</v>
      </c>
      <c r="Z36" t="n">
        <v>10</v>
      </c>
      <c r="AA36" t="n">
        <v>196.9136304139607</v>
      </c>
      <c r="AB36" t="n">
        <v>269.425916348518</v>
      </c>
      <c r="AC36" t="n">
        <v>243.7122850339428</v>
      </c>
      <c r="AD36" t="n">
        <v>196913.6304139607</v>
      </c>
      <c r="AE36" t="n">
        <v>269425.916348518</v>
      </c>
      <c r="AF36" t="n">
        <v>3.674311544760902e-06</v>
      </c>
      <c r="AG36" t="n">
        <v>8</v>
      </c>
      <c r="AH36" t="n">
        <v>243712.2850339428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5.0844</v>
      </c>
      <c r="E37" t="n">
        <v>19.67</v>
      </c>
      <c r="F37" t="n">
        <v>15.89</v>
      </c>
      <c r="G37" t="n">
        <v>47.66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255.32</v>
      </c>
      <c r="Q37" t="n">
        <v>467.08</v>
      </c>
      <c r="R37" t="n">
        <v>68.11</v>
      </c>
      <c r="S37" t="n">
        <v>39.61</v>
      </c>
      <c r="T37" t="n">
        <v>9245.92</v>
      </c>
      <c r="U37" t="n">
        <v>0.58</v>
      </c>
      <c r="V37" t="n">
        <v>0.73</v>
      </c>
      <c r="W37" t="n">
        <v>2.64</v>
      </c>
      <c r="X37" t="n">
        <v>0.55</v>
      </c>
      <c r="Y37" t="n">
        <v>1</v>
      </c>
      <c r="Z37" t="n">
        <v>10</v>
      </c>
      <c r="AA37" t="n">
        <v>196.3050776862134</v>
      </c>
      <c r="AB37" t="n">
        <v>268.5932676589629</v>
      </c>
      <c r="AC37" t="n">
        <v>242.9591031666889</v>
      </c>
      <c r="AD37" t="n">
        <v>196305.0776862134</v>
      </c>
      <c r="AE37" t="n">
        <v>268593.2676589629</v>
      </c>
      <c r="AF37" t="n">
        <v>3.688312100093252e-06</v>
      </c>
      <c r="AG37" t="n">
        <v>8</v>
      </c>
      <c r="AH37" t="n">
        <v>242959.1031666889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5.0881</v>
      </c>
      <c r="E38" t="n">
        <v>19.65</v>
      </c>
      <c r="F38" t="n">
        <v>15.87</v>
      </c>
      <c r="G38" t="n">
        <v>47.61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254.87</v>
      </c>
      <c r="Q38" t="n">
        <v>467.09</v>
      </c>
      <c r="R38" t="n">
        <v>67.42</v>
      </c>
      <c r="S38" t="n">
        <v>39.61</v>
      </c>
      <c r="T38" t="n">
        <v>8899.35</v>
      </c>
      <c r="U38" t="n">
        <v>0.59</v>
      </c>
      <c r="V38" t="n">
        <v>0.73</v>
      </c>
      <c r="W38" t="n">
        <v>2.64</v>
      </c>
      <c r="X38" t="n">
        <v>0.54</v>
      </c>
      <c r="Y38" t="n">
        <v>1</v>
      </c>
      <c r="Z38" t="n">
        <v>10</v>
      </c>
      <c r="AA38" t="n">
        <v>195.9813184884542</v>
      </c>
      <c r="AB38" t="n">
        <v>268.1502860413414</v>
      </c>
      <c r="AC38" t="n">
        <v>242.5583990929244</v>
      </c>
      <c r="AD38" t="n">
        <v>195981.3184884542</v>
      </c>
      <c r="AE38" t="n">
        <v>268150.2860413414</v>
      </c>
      <c r="AF38" t="n">
        <v>3.690996144379765e-06</v>
      </c>
      <c r="AG38" t="n">
        <v>8</v>
      </c>
      <c r="AH38" t="n">
        <v>242558.3990929244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5.1026</v>
      </c>
      <c r="E39" t="n">
        <v>19.6</v>
      </c>
      <c r="F39" t="n">
        <v>15.86</v>
      </c>
      <c r="G39" t="n">
        <v>50.1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254.7</v>
      </c>
      <c r="Q39" t="n">
        <v>467.07</v>
      </c>
      <c r="R39" t="n">
        <v>67.31</v>
      </c>
      <c r="S39" t="n">
        <v>39.61</v>
      </c>
      <c r="T39" t="n">
        <v>8849.18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195.5188956875949</v>
      </c>
      <c r="AB39" t="n">
        <v>267.5175787645518</v>
      </c>
      <c r="AC39" t="n">
        <v>241.9860765106212</v>
      </c>
      <c r="AD39" t="n">
        <v>195518.8956875949</v>
      </c>
      <c r="AE39" t="n">
        <v>267517.5787645518</v>
      </c>
      <c r="AF39" t="n">
        <v>3.701514696313395e-06</v>
      </c>
      <c r="AG39" t="n">
        <v>8</v>
      </c>
      <c r="AH39" t="n">
        <v>241986.0765106212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5.1069</v>
      </c>
      <c r="E40" t="n">
        <v>19.58</v>
      </c>
      <c r="F40" t="n">
        <v>15.85</v>
      </c>
      <c r="G40" t="n">
        <v>50.04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254.13</v>
      </c>
      <c r="Q40" t="n">
        <v>467.07</v>
      </c>
      <c r="R40" t="n">
        <v>66.77</v>
      </c>
      <c r="S40" t="n">
        <v>39.61</v>
      </c>
      <c r="T40" t="n">
        <v>8581.91</v>
      </c>
      <c r="U40" t="n">
        <v>0.59</v>
      </c>
      <c r="V40" t="n">
        <v>0.74</v>
      </c>
      <c r="W40" t="n">
        <v>2.64</v>
      </c>
      <c r="X40" t="n">
        <v>0.51</v>
      </c>
      <c r="Y40" t="n">
        <v>1</v>
      </c>
      <c r="Z40" t="n">
        <v>10</v>
      </c>
      <c r="AA40" t="n">
        <v>195.1314096725207</v>
      </c>
      <c r="AB40" t="n">
        <v>266.9874033040512</v>
      </c>
      <c r="AC40" t="n">
        <v>241.5065002519646</v>
      </c>
      <c r="AD40" t="n">
        <v>195131.4096725207</v>
      </c>
      <c r="AE40" t="n">
        <v>266987.4033040511</v>
      </c>
      <c r="AF40" t="n">
        <v>3.704633991024748e-06</v>
      </c>
      <c r="AG40" t="n">
        <v>8</v>
      </c>
      <c r="AH40" t="n">
        <v>241506.5002519645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5.1274</v>
      </c>
      <c r="E41" t="n">
        <v>19.5</v>
      </c>
      <c r="F41" t="n">
        <v>15.82</v>
      </c>
      <c r="G41" t="n">
        <v>52.73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253.55</v>
      </c>
      <c r="Q41" t="n">
        <v>467.07</v>
      </c>
      <c r="R41" t="n">
        <v>65.81</v>
      </c>
      <c r="S41" t="n">
        <v>39.61</v>
      </c>
      <c r="T41" t="n">
        <v>8104.34</v>
      </c>
      <c r="U41" t="n">
        <v>0.6</v>
      </c>
      <c r="V41" t="n">
        <v>0.74</v>
      </c>
      <c r="W41" t="n">
        <v>2.64</v>
      </c>
      <c r="X41" t="n">
        <v>0.48</v>
      </c>
      <c r="Y41" t="n">
        <v>1</v>
      </c>
      <c r="Z41" t="n">
        <v>10</v>
      </c>
      <c r="AA41" t="n">
        <v>194.313244416386</v>
      </c>
      <c r="AB41" t="n">
        <v>265.8679535057045</v>
      </c>
      <c r="AC41" t="n">
        <v>240.4938891712141</v>
      </c>
      <c r="AD41" t="n">
        <v>194313.244416386</v>
      </c>
      <c r="AE41" t="n">
        <v>265867.9535057045</v>
      </c>
      <c r="AF41" t="n">
        <v>3.719505047206777e-06</v>
      </c>
      <c r="AG41" t="n">
        <v>8</v>
      </c>
      <c r="AH41" t="n">
        <v>240493.8891712141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5.13</v>
      </c>
      <c r="E42" t="n">
        <v>19.49</v>
      </c>
      <c r="F42" t="n">
        <v>15.81</v>
      </c>
      <c r="G42" t="n">
        <v>52.69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253.14</v>
      </c>
      <c r="Q42" t="n">
        <v>467.07</v>
      </c>
      <c r="R42" t="n">
        <v>65.43000000000001</v>
      </c>
      <c r="S42" t="n">
        <v>39.61</v>
      </c>
      <c r="T42" t="n">
        <v>7915.91</v>
      </c>
      <c r="U42" t="n">
        <v>0.61</v>
      </c>
      <c r="V42" t="n">
        <v>0.74</v>
      </c>
      <c r="W42" t="n">
        <v>2.64</v>
      </c>
      <c r="X42" t="n">
        <v>0.47</v>
      </c>
      <c r="Y42" t="n">
        <v>1</v>
      </c>
      <c r="Z42" t="n">
        <v>10</v>
      </c>
      <c r="AA42" t="n">
        <v>194.047131905759</v>
      </c>
      <c r="AB42" t="n">
        <v>265.5038466286094</v>
      </c>
      <c r="AC42" t="n">
        <v>240.1645321434417</v>
      </c>
      <c r="AD42" t="n">
        <v>194047.131905759</v>
      </c>
      <c r="AE42" t="n">
        <v>265503.8466286095</v>
      </c>
      <c r="AF42" t="n">
        <v>3.721391132381084e-06</v>
      </c>
      <c r="AG42" t="n">
        <v>8</v>
      </c>
      <c r="AH42" t="n">
        <v>240164.5321434417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5.1275</v>
      </c>
      <c r="E43" t="n">
        <v>19.5</v>
      </c>
      <c r="F43" t="n">
        <v>15.82</v>
      </c>
      <c r="G43" t="n">
        <v>52.73</v>
      </c>
      <c r="H43" t="n">
        <v>0.74</v>
      </c>
      <c r="I43" t="n">
        <v>18</v>
      </c>
      <c r="J43" t="n">
        <v>271.95</v>
      </c>
      <c r="K43" t="n">
        <v>59.19</v>
      </c>
      <c r="L43" t="n">
        <v>11.25</v>
      </c>
      <c r="M43" t="n">
        <v>16</v>
      </c>
      <c r="N43" t="n">
        <v>71.5</v>
      </c>
      <c r="O43" t="n">
        <v>33774.23</v>
      </c>
      <c r="P43" t="n">
        <v>252.75</v>
      </c>
      <c r="Q43" t="n">
        <v>467.09</v>
      </c>
      <c r="R43" t="n">
        <v>65.79000000000001</v>
      </c>
      <c r="S43" t="n">
        <v>39.61</v>
      </c>
      <c r="T43" t="n">
        <v>8095.71</v>
      </c>
      <c r="U43" t="n">
        <v>0.6</v>
      </c>
      <c r="V43" t="n">
        <v>0.74</v>
      </c>
      <c r="W43" t="n">
        <v>2.64</v>
      </c>
      <c r="X43" t="n">
        <v>0.48</v>
      </c>
      <c r="Y43" t="n">
        <v>1</v>
      </c>
      <c r="Z43" t="n">
        <v>10</v>
      </c>
      <c r="AA43" t="n">
        <v>193.9333420060032</v>
      </c>
      <c r="AB43" t="n">
        <v>265.3481542677076</v>
      </c>
      <c r="AC43" t="n">
        <v>240.0236988429487</v>
      </c>
      <c r="AD43" t="n">
        <v>193933.3420060033</v>
      </c>
      <c r="AE43" t="n">
        <v>265348.1542677076</v>
      </c>
      <c r="AF43" t="n">
        <v>3.719577588944251e-06</v>
      </c>
      <c r="AG43" t="n">
        <v>8</v>
      </c>
      <c r="AH43" t="n">
        <v>240023.6988429487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5.1475</v>
      </c>
      <c r="E44" t="n">
        <v>19.43</v>
      </c>
      <c r="F44" t="n">
        <v>15.79</v>
      </c>
      <c r="G44" t="n">
        <v>55.73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252.25</v>
      </c>
      <c r="Q44" t="n">
        <v>467.08</v>
      </c>
      <c r="R44" t="n">
        <v>64.95</v>
      </c>
      <c r="S44" t="n">
        <v>39.61</v>
      </c>
      <c r="T44" t="n">
        <v>7679.47</v>
      </c>
      <c r="U44" t="n">
        <v>0.61</v>
      </c>
      <c r="V44" t="n">
        <v>0.74</v>
      </c>
      <c r="W44" t="n">
        <v>2.63</v>
      </c>
      <c r="X44" t="n">
        <v>0.46</v>
      </c>
      <c r="Y44" t="n">
        <v>1</v>
      </c>
      <c r="Z44" t="n">
        <v>10</v>
      </c>
      <c r="AA44" t="n">
        <v>193.1733530404999</v>
      </c>
      <c r="AB44" t="n">
        <v>264.3083038367595</v>
      </c>
      <c r="AC44" t="n">
        <v>239.0830902776907</v>
      </c>
      <c r="AD44" t="n">
        <v>193173.3530404999</v>
      </c>
      <c r="AE44" t="n">
        <v>264308.3038367595</v>
      </c>
      <c r="AF44" t="n">
        <v>3.734085936438914e-06</v>
      </c>
      <c r="AG44" t="n">
        <v>8</v>
      </c>
      <c r="AH44" t="n">
        <v>239083.0902776907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5.1459</v>
      </c>
      <c r="E45" t="n">
        <v>19.43</v>
      </c>
      <c r="F45" t="n">
        <v>15.8</v>
      </c>
      <c r="G45" t="n">
        <v>55.75</v>
      </c>
      <c r="H45" t="n">
        <v>0.77</v>
      </c>
      <c r="I45" t="n">
        <v>17</v>
      </c>
      <c r="J45" t="n">
        <v>272.91</v>
      </c>
      <c r="K45" t="n">
        <v>59.19</v>
      </c>
      <c r="L45" t="n">
        <v>11.75</v>
      </c>
      <c r="M45" t="n">
        <v>15</v>
      </c>
      <c r="N45" t="n">
        <v>71.95999999999999</v>
      </c>
      <c r="O45" t="n">
        <v>33892.87</v>
      </c>
      <c r="P45" t="n">
        <v>252.31</v>
      </c>
      <c r="Q45" t="n">
        <v>467.16</v>
      </c>
      <c r="R45" t="n">
        <v>64.94</v>
      </c>
      <c r="S45" t="n">
        <v>39.61</v>
      </c>
      <c r="T45" t="n">
        <v>7675.31</v>
      </c>
      <c r="U45" t="n">
        <v>0.61</v>
      </c>
      <c r="V45" t="n">
        <v>0.74</v>
      </c>
      <c r="W45" t="n">
        <v>2.64</v>
      </c>
      <c r="X45" t="n">
        <v>0.46</v>
      </c>
      <c r="Y45" t="n">
        <v>1</v>
      </c>
      <c r="Z45" t="n">
        <v>10</v>
      </c>
      <c r="AA45" t="n">
        <v>193.2484606773761</v>
      </c>
      <c r="AB45" t="n">
        <v>264.4110694190487</v>
      </c>
      <c r="AC45" t="n">
        <v>239.1760480570386</v>
      </c>
      <c r="AD45" t="n">
        <v>193248.4606773761</v>
      </c>
      <c r="AE45" t="n">
        <v>264411.0694190487</v>
      </c>
      <c r="AF45" t="n">
        <v>3.732925268639341e-06</v>
      </c>
      <c r="AG45" t="n">
        <v>8</v>
      </c>
      <c r="AH45" t="n">
        <v>239176.0480570386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5.1451</v>
      </c>
      <c r="E46" t="n">
        <v>19.44</v>
      </c>
      <c r="F46" t="n">
        <v>15.8</v>
      </c>
      <c r="G46" t="n">
        <v>55.76</v>
      </c>
      <c r="H46" t="n">
        <v>0.78</v>
      </c>
      <c r="I46" t="n">
        <v>17</v>
      </c>
      <c r="J46" t="n">
        <v>273.39</v>
      </c>
      <c r="K46" t="n">
        <v>59.19</v>
      </c>
      <c r="L46" t="n">
        <v>12</v>
      </c>
      <c r="M46" t="n">
        <v>15</v>
      </c>
      <c r="N46" t="n">
        <v>72.2</v>
      </c>
      <c r="O46" t="n">
        <v>33952.26</v>
      </c>
      <c r="P46" t="n">
        <v>252.1</v>
      </c>
      <c r="Q46" t="n">
        <v>467.16</v>
      </c>
      <c r="R46" t="n">
        <v>65.23</v>
      </c>
      <c r="S46" t="n">
        <v>39.61</v>
      </c>
      <c r="T46" t="n">
        <v>7823.08</v>
      </c>
      <c r="U46" t="n">
        <v>0.61</v>
      </c>
      <c r="V46" t="n">
        <v>0.74</v>
      </c>
      <c r="W46" t="n">
        <v>2.63</v>
      </c>
      <c r="X46" t="n">
        <v>0.47</v>
      </c>
      <c r="Y46" t="n">
        <v>1</v>
      </c>
      <c r="Z46" t="n">
        <v>10</v>
      </c>
      <c r="AA46" t="n">
        <v>193.1698383184925</v>
      </c>
      <c r="AB46" t="n">
        <v>264.3034948390505</v>
      </c>
      <c r="AC46" t="n">
        <v>239.0787402439736</v>
      </c>
      <c r="AD46" t="n">
        <v>193169.8383184925</v>
      </c>
      <c r="AE46" t="n">
        <v>264303.4948390505</v>
      </c>
      <c r="AF46" t="n">
        <v>3.732344934739555e-06</v>
      </c>
      <c r="AG46" t="n">
        <v>8</v>
      </c>
      <c r="AH46" t="n">
        <v>239078.7402439736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5.1692</v>
      </c>
      <c r="E47" t="n">
        <v>19.35</v>
      </c>
      <c r="F47" t="n">
        <v>15.76</v>
      </c>
      <c r="G47" t="n">
        <v>59.09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251.31</v>
      </c>
      <c r="Q47" t="n">
        <v>467.07</v>
      </c>
      <c r="R47" t="n">
        <v>63.84</v>
      </c>
      <c r="S47" t="n">
        <v>39.61</v>
      </c>
      <c r="T47" t="n">
        <v>7129.57</v>
      </c>
      <c r="U47" t="n">
        <v>0.62</v>
      </c>
      <c r="V47" t="n">
        <v>0.74</v>
      </c>
      <c r="W47" t="n">
        <v>2.63</v>
      </c>
      <c r="X47" t="n">
        <v>0.42</v>
      </c>
      <c r="Y47" t="n">
        <v>1</v>
      </c>
      <c r="Z47" t="n">
        <v>10</v>
      </c>
      <c r="AA47" t="n">
        <v>192.1711403255276</v>
      </c>
      <c r="AB47" t="n">
        <v>262.9370321856307</v>
      </c>
      <c r="AC47" t="n">
        <v>237.8426908683533</v>
      </c>
      <c r="AD47" t="n">
        <v>192171.1403255276</v>
      </c>
      <c r="AE47" t="n">
        <v>262937.0321856307</v>
      </c>
      <c r="AF47" t="n">
        <v>3.749827493470624e-06</v>
      </c>
      <c r="AG47" t="n">
        <v>8</v>
      </c>
      <c r="AH47" t="n">
        <v>237842.6908683533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5.1646</v>
      </c>
      <c r="E48" t="n">
        <v>19.36</v>
      </c>
      <c r="F48" t="n">
        <v>15.78</v>
      </c>
      <c r="G48" t="n">
        <v>59.16</v>
      </c>
      <c r="H48" t="n">
        <v>0.8100000000000001</v>
      </c>
      <c r="I48" t="n">
        <v>16</v>
      </c>
      <c r="J48" t="n">
        <v>274.35</v>
      </c>
      <c r="K48" t="n">
        <v>59.19</v>
      </c>
      <c r="L48" t="n">
        <v>12.5</v>
      </c>
      <c r="M48" t="n">
        <v>14</v>
      </c>
      <c r="N48" t="n">
        <v>72.66</v>
      </c>
      <c r="O48" t="n">
        <v>34071.31</v>
      </c>
      <c r="P48" t="n">
        <v>251.7</v>
      </c>
      <c r="Q48" t="n">
        <v>467.08</v>
      </c>
      <c r="R48" t="n">
        <v>64.38</v>
      </c>
      <c r="S48" t="n">
        <v>39.61</v>
      </c>
      <c r="T48" t="n">
        <v>7402.57</v>
      </c>
      <c r="U48" t="n">
        <v>0.62</v>
      </c>
      <c r="V48" t="n">
        <v>0.74</v>
      </c>
      <c r="W48" t="n">
        <v>2.63</v>
      </c>
      <c r="X48" t="n">
        <v>0.44</v>
      </c>
      <c r="Y48" t="n">
        <v>1</v>
      </c>
      <c r="Z48" t="n">
        <v>10</v>
      </c>
      <c r="AA48" t="n">
        <v>192.4813784632247</v>
      </c>
      <c r="AB48" t="n">
        <v>263.3615136923683</v>
      </c>
      <c r="AC48" t="n">
        <v>238.2266604558516</v>
      </c>
      <c r="AD48" t="n">
        <v>192481.3784632247</v>
      </c>
      <c r="AE48" t="n">
        <v>263361.5136923683</v>
      </c>
      <c r="AF48" t="n">
        <v>3.746490573546851e-06</v>
      </c>
      <c r="AG48" t="n">
        <v>8</v>
      </c>
      <c r="AH48" t="n">
        <v>238226.6604558516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5.1658</v>
      </c>
      <c r="E49" t="n">
        <v>19.36</v>
      </c>
      <c r="F49" t="n">
        <v>15.77</v>
      </c>
      <c r="G49" t="n">
        <v>59.14</v>
      </c>
      <c r="H49" t="n">
        <v>0.83</v>
      </c>
      <c r="I49" t="n">
        <v>16</v>
      </c>
      <c r="J49" t="n">
        <v>274.84</v>
      </c>
      <c r="K49" t="n">
        <v>59.19</v>
      </c>
      <c r="L49" t="n">
        <v>12.75</v>
      </c>
      <c r="M49" t="n">
        <v>14</v>
      </c>
      <c r="N49" t="n">
        <v>72.89</v>
      </c>
      <c r="O49" t="n">
        <v>34130.98</v>
      </c>
      <c r="P49" t="n">
        <v>251.2</v>
      </c>
      <c r="Q49" t="n">
        <v>467.1</v>
      </c>
      <c r="R49" t="n">
        <v>64.31999999999999</v>
      </c>
      <c r="S49" t="n">
        <v>39.61</v>
      </c>
      <c r="T49" t="n">
        <v>7369.95</v>
      </c>
      <c r="U49" t="n">
        <v>0.62</v>
      </c>
      <c r="V49" t="n">
        <v>0.74</v>
      </c>
      <c r="W49" t="n">
        <v>2.63</v>
      </c>
      <c r="X49" t="n">
        <v>0.44</v>
      </c>
      <c r="Y49" t="n">
        <v>1</v>
      </c>
      <c r="Z49" t="n">
        <v>10</v>
      </c>
      <c r="AA49" t="n">
        <v>192.2107130917578</v>
      </c>
      <c r="AB49" t="n">
        <v>262.991177390214</v>
      </c>
      <c r="AC49" t="n">
        <v>237.8916685306046</v>
      </c>
      <c r="AD49" t="n">
        <v>192210.7130917578</v>
      </c>
      <c r="AE49" t="n">
        <v>262991.1773902141</v>
      </c>
      <c r="AF49" t="n">
        <v>3.747361074396531e-06</v>
      </c>
      <c r="AG49" t="n">
        <v>8</v>
      </c>
      <c r="AH49" t="n">
        <v>237891.6685306046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5.1911</v>
      </c>
      <c r="E50" t="n">
        <v>19.26</v>
      </c>
      <c r="F50" t="n">
        <v>15.73</v>
      </c>
      <c r="G50" t="n">
        <v>62.9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250.04</v>
      </c>
      <c r="Q50" t="n">
        <v>467.11</v>
      </c>
      <c r="R50" t="n">
        <v>62.66</v>
      </c>
      <c r="S50" t="n">
        <v>39.61</v>
      </c>
      <c r="T50" t="n">
        <v>6546.55</v>
      </c>
      <c r="U50" t="n">
        <v>0.63</v>
      </c>
      <c r="V50" t="n">
        <v>0.74</v>
      </c>
      <c r="W50" t="n">
        <v>2.63</v>
      </c>
      <c r="X50" t="n">
        <v>0.39</v>
      </c>
      <c r="Y50" t="n">
        <v>1</v>
      </c>
      <c r="Z50" t="n">
        <v>10</v>
      </c>
      <c r="AA50" t="n">
        <v>191.0186529012901</v>
      </c>
      <c r="AB50" t="n">
        <v>261.360148047633</v>
      </c>
      <c r="AC50" t="n">
        <v>236.4163023393148</v>
      </c>
      <c r="AD50" t="n">
        <v>191018.6529012901</v>
      </c>
      <c r="AE50" t="n">
        <v>261360.148047633</v>
      </c>
      <c r="AF50" t="n">
        <v>3.765714133977279e-06</v>
      </c>
      <c r="AG50" t="n">
        <v>8</v>
      </c>
      <c r="AH50" t="n">
        <v>236416.3023393148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5.1937</v>
      </c>
      <c r="E51" t="n">
        <v>19.25</v>
      </c>
      <c r="F51" t="n">
        <v>15.72</v>
      </c>
      <c r="G51" t="n">
        <v>62.86</v>
      </c>
      <c r="H51" t="n">
        <v>0.86</v>
      </c>
      <c r="I51" t="n">
        <v>15</v>
      </c>
      <c r="J51" t="n">
        <v>275.81</v>
      </c>
      <c r="K51" t="n">
        <v>59.19</v>
      </c>
      <c r="L51" t="n">
        <v>13.25</v>
      </c>
      <c r="M51" t="n">
        <v>13</v>
      </c>
      <c r="N51" t="n">
        <v>73.36</v>
      </c>
      <c r="O51" t="n">
        <v>34250.57</v>
      </c>
      <c r="P51" t="n">
        <v>249.87</v>
      </c>
      <c r="Q51" t="n">
        <v>467.07</v>
      </c>
      <c r="R51" t="n">
        <v>62.43</v>
      </c>
      <c r="S51" t="n">
        <v>39.61</v>
      </c>
      <c r="T51" t="n">
        <v>6432.26</v>
      </c>
      <c r="U51" t="n">
        <v>0.63</v>
      </c>
      <c r="V51" t="n">
        <v>0.74</v>
      </c>
      <c r="W51" t="n">
        <v>2.63</v>
      </c>
      <c r="X51" t="n">
        <v>0.38</v>
      </c>
      <c r="Y51" t="n">
        <v>1</v>
      </c>
      <c r="Z51" t="n">
        <v>10</v>
      </c>
      <c r="AA51" t="n">
        <v>190.8692188444325</v>
      </c>
      <c r="AB51" t="n">
        <v>261.1556857784752</v>
      </c>
      <c r="AC51" t="n">
        <v>236.2313536621608</v>
      </c>
      <c r="AD51" t="n">
        <v>190869.2188444325</v>
      </c>
      <c r="AE51" t="n">
        <v>261155.6857784753</v>
      </c>
      <c r="AF51" t="n">
        <v>3.767600219151586e-06</v>
      </c>
      <c r="AG51" t="n">
        <v>8</v>
      </c>
      <c r="AH51" t="n">
        <v>236231.3536621608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5.1923</v>
      </c>
      <c r="E52" t="n">
        <v>19.26</v>
      </c>
      <c r="F52" t="n">
        <v>15.72</v>
      </c>
      <c r="G52" t="n">
        <v>62.88</v>
      </c>
      <c r="H52" t="n">
        <v>0.87</v>
      </c>
      <c r="I52" t="n">
        <v>15</v>
      </c>
      <c r="J52" t="n">
        <v>276.29</v>
      </c>
      <c r="K52" t="n">
        <v>59.19</v>
      </c>
      <c r="L52" t="n">
        <v>13.5</v>
      </c>
      <c r="M52" t="n">
        <v>13</v>
      </c>
      <c r="N52" t="n">
        <v>73.59999999999999</v>
      </c>
      <c r="O52" t="n">
        <v>34310.51</v>
      </c>
      <c r="P52" t="n">
        <v>249.73</v>
      </c>
      <c r="Q52" t="n">
        <v>467.07</v>
      </c>
      <c r="R52" t="n">
        <v>62.58</v>
      </c>
      <c r="S52" t="n">
        <v>39.61</v>
      </c>
      <c r="T52" t="n">
        <v>6508.21</v>
      </c>
      <c r="U52" t="n">
        <v>0.63</v>
      </c>
      <c r="V52" t="n">
        <v>0.74</v>
      </c>
      <c r="W52" t="n">
        <v>2.63</v>
      </c>
      <c r="X52" t="n">
        <v>0.39</v>
      </c>
      <c r="Y52" t="n">
        <v>1</v>
      </c>
      <c r="Z52" t="n">
        <v>10</v>
      </c>
      <c r="AA52" t="n">
        <v>190.8382117215869</v>
      </c>
      <c r="AB52" t="n">
        <v>261.1132604650601</v>
      </c>
      <c r="AC52" t="n">
        <v>236.1929773611138</v>
      </c>
      <c r="AD52" t="n">
        <v>190838.2117215869</v>
      </c>
      <c r="AE52" t="n">
        <v>261113.2604650601</v>
      </c>
      <c r="AF52" t="n">
        <v>3.76658463482696e-06</v>
      </c>
      <c r="AG52" t="n">
        <v>8</v>
      </c>
      <c r="AH52" t="n">
        <v>236192.9773611138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5.2104</v>
      </c>
      <c r="E53" t="n">
        <v>19.19</v>
      </c>
      <c r="F53" t="n">
        <v>15.7</v>
      </c>
      <c r="G53" t="n">
        <v>67.3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249.26</v>
      </c>
      <c r="Q53" t="n">
        <v>467.08</v>
      </c>
      <c r="R53" t="n">
        <v>62.01</v>
      </c>
      <c r="S53" t="n">
        <v>39.61</v>
      </c>
      <c r="T53" t="n">
        <v>6225.59</v>
      </c>
      <c r="U53" t="n">
        <v>0.64</v>
      </c>
      <c r="V53" t="n">
        <v>0.74</v>
      </c>
      <c r="W53" t="n">
        <v>2.63</v>
      </c>
      <c r="X53" t="n">
        <v>0.37</v>
      </c>
      <c r="Y53" t="n">
        <v>1</v>
      </c>
      <c r="Z53" t="n">
        <v>10</v>
      </c>
      <c r="AA53" t="n">
        <v>190.1661156510048</v>
      </c>
      <c r="AB53" t="n">
        <v>260.1936689705042</v>
      </c>
      <c r="AC53" t="n">
        <v>235.3611503881432</v>
      </c>
      <c r="AD53" t="n">
        <v>190166.1156510048</v>
      </c>
      <c r="AE53" t="n">
        <v>260193.6689705042</v>
      </c>
      <c r="AF53" t="n">
        <v>3.779714689309629e-06</v>
      </c>
      <c r="AG53" t="n">
        <v>8</v>
      </c>
      <c r="AH53" t="n">
        <v>235361.1503881432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5.211</v>
      </c>
      <c r="E54" t="n">
        <v>19.19</v>
      </c>
      <c r="F54" t="n">
        <v>15.7</v>
      </c>
      <c r="G54" t="n">
        <v>67.29000000000001</v>
      </c>
      <c r="H54" t="n">
        <v>0.9</v>
      </c>
      <c r="I54" t="n">
        <v>14</v>
      </c>
      <c r="J54" t="n">
        <v>277.27</v>
      </c>
      <c r="K54" t="n">
        <v>59.19</v>
      </c>
      <c r="L54" t="n">
        <v>14</v>
      </c>
      <c r="M54" t="n">
        <v>12</v>
      </c>
      <c r="N54" t="n">
        <v>74.06999999999999</v>
      </c>
      <c r="O54" t="n">
        <v>34430.66</v>
      </c>
      <c r="P54" t="n">
        <v>249.34</v>
      </c>
      <c r="Q54" t="n">
        <v>467.09</v>
      </c>
      <c r="R54" t="n">
        <v>61.9</v>
      </c>
      <c r="S54" t="n">
        <v>39.61</v>
      </c>
      <c r="T54" t="n">
        <v>6173.08</v>
      </c>
      <c r="U54" t="n">
        <v>0.64</v>
      </c>
      <c r="V54" t="n">
        <v>0.74</v>
      </c>
      <c r="W54" t="n">
        <v>2.63</v>
      </c>
      <c r="X54" t="n">
        <v>0.37</v>
      </c>
      <c r="Y54" t="n">
        <v>1</v>
      </c>
      <c r="Z54" t="n">
        <v>10</v>
      </c>
      <c r="AA54" t="n">
        <v>190.1887205428694</v>
      </c>
      <c r="AB54" t="n">
        <v>260.2245979808107</v>
      </c>
      <c r="AC54" t="n">
        <v>235.3891275771152</v>
      </c>
      <c r="AD54" t="n">
        <v>190188.7205428694</v>
      </c>
      <c r="AE54" t="n">
        <v>260224.5979808107</v>
      </c>
      <c r="AF54" t="n">
        <v>3.780149939734469e-06</v>
      </c>
      <c r="AG54" t="n">
        <v>8</v>
      </c>
      <c r="AH54" t="n">
        <v>235389.1275771152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5.2068</v>
      </c>
      <c r="E55" t="n">
        <v>19.21</v>
      </c>
      <c r="F55" t="n">
        <v>15.72</v>
      </c>
      <c r="G55" t="n">
        <v>67.36</v>
      </c>
      <c r="H55" t="n">
        <v>0.91</v>
      </c>
      <c r="I55" t="n">
        <v>14</v>
      </c>
      <c r="J55" t="n">
        <v>277.76</v>
      </c>
      <c r="K55" t="n">
        <v>59.19</v>
      </c>
      <c r="L55" t="n">
        <v>14.25</v>
      </c>
      <c r="M55" t="n">
        <v>12</v>
      </c>
      <c r="N55" t="n">
        <v>74.31</v>
      </c>
      <c r="O55" t="n">
        <v>34490.87</v>
      </c>
      <c r="P55" t="n">
        <v>249.27</v>
      </c>
      <c r="Q55" t="n">
        <v>467.07</v>
      </c>
      <c r="R55" t="n">
        <v>62.44</v>
      </c>
      <c r="S55" t="n">
        <v>39.61</v>
      </c>
      <c r="T55" t="n">
        <v>6440.4</v>
      </c>
      <c r="U55" t="n">
        <v>0.63</v>
      </c>
      <c r="V55" t="n">
        <v>0.74</v>
      </c>
      <c r="W55" t="n">
        <v>2.63</v>
      </c>
      <c r="X55" t="n">
        <v>0.38</v>
      </c>
      <c r="Y55" t="n">
        <v>1</v>
      </c>
      <c r="Z55" t="n">
        <v>10</v>
      </c>
      <c r="AA55" t="n">
        <v>190.2713210533519</v>
      </c>
      <c r="AB55" t="n">
        <v>260.3376156433301</v>
      </c>
      <c r="AC55" t="n">
        <v>235.4913589925451</v>
      </c>
      <c r="AD55" t="n">
        <v>190271.3210533519</v>
      </c>
      <c r="AE55" t="n">
        <v>260337.6156433302</v>
      </c>
      <c r="AF55" t="n">
        <v>3.77710318676059e-06</v>
      </c>
      <c r="AG55" t="n">
        <v>8</v>
      </c>
      <c r="AH55" t="n">
        <v>235491.3589925451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5.2095</v>
      </c>
      <c r="E56" t="n">
        <v>19.2</v>
      </c>
      <c r="F56" t="n">
        <v>15.71</v>
      </c>
      <c r="G56" t="n">
        <v>67.31</v>
      </c>
      <c r="H56" t="n">
        <v>0.93</v>
      </c>
      <c r="I56" t="n">
        <v>14</v>
      </c>
      <c r="J56" t="n">
        <v>278.25</v>
      </c>
      <c r="K56" t="n">
        <v>59.19</v>
      </c>
      <c r="L56" t="n">
        <v>14.5</v>
      </c>
      <c r="M56" t="n">
        <v>12</v>
      </c>
      <c r="N56" t="n">
        <v>74.55</v>
      </c>
      <c r="O56" t="n">
        <v>34551.18</v>
      </c>
      <c r="P56" t="n">
        <v>248.77</v>
      </c>
      <c r="Q56" t="n">
        <v>467.07</v>
      </c>
      <c r="R56" t="n">
        <v>62.08</v>
      </c>
      <c r="S56" t="n">
        <v>39.61</v>
      </c>
      <c r="T56" t="n">
        <v>6258.49</v>
      </c>
      <c r="U56" t="n">
        <v>0.64</v>
      </c>
      <c r="V56" t="n">
        <v>0.74</v>
      </c>
      <c r="W56" t="n">
        <v>2.63</v>
      </c>
      <c r="X56" t="n">
        <v>0.37</v>
      </c>
      <c r="Y56" t="n">
        <v>1</v>
      </c>
      <c r="Z56" t="n">
        <v>10</v>
      </c>
      <c r="AA56" t="n">
        <v>189.9670781631002</v>
      </c>
      <c r="AB56" t="n">
        <v>259.9213370986391</v>
      </c>
      <c r="AC56" t="n">
        <v>235.1148094879086</v>
      </c>
      <c r="AD56" t="n">
        <v>189967.0781631002</v>
      </c>
      <c r="AE56" t="n">
        <v>259921.3370986391</v>
      </c>
      <c r="AF56" t="n">
        <v>3.77906181367237e-06</v>
      </c>
      <c r="AG56" t="n">
        <v>8</v>
      </c>
      <c r="AH56" t="n">
        <v>235114.8094879086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5.2065</v>
      </c>
      <c r="E57" t="n">
        <v>19.21</v>
      </c>
      <c r="F57" t="n">
        <v>15.72</v>
      </c>
      <c r="G57" t="n">
        <v>67.36</v>
      </c>
      <c r="H57" t="n">
        <v>0.9399999999999999</v>
      </c>
      <c r="I57" t="n">
        <v>14</v>
      </c>
      <c r="J57" t="n">
        <v>278.74</v>
      </c>
      <c r="K57" t="n">
        <v>59.19</v>
      </c>
      <c r="L57" t="n">
        <v>14.75</v>
      </c>
      <c r="M57" t="n">
        <v>12</v>
      </c>
      <c r="N57" t="n">
        <v>74.79000000000001</v>
      </c>
      <c r="O57" t="n">
        <v>34611.59</v>
      </c>
      <c r="P57" t="n">
        <v>248.24</v>
      </c>
      <c r="Q57" t="n">
        <v>467.09</v>
      </c>
      <c r="R57" t="n">
        <v>62.49</v>
      </c>
      <c r="S57" t="n">
        <v>39.61</v>
      </c>
      <c r="T57" t="n">
        <v>6467.62</v>
      </c>
      <c r="U57" t="n">
        <v>0.63</v>
      </c>
      <c r="V57" t="n">
        <v>0.74</v>
      </c>
      <c r="W57" t="n">
        <v>2.63</v>
      </c>
      <c r="X57" t="n">
        <v>0.38</v>
      </c>
      <c r="Y57" t="n">
        <v>1</v>
      </c>
      <c r="Z57" t="n">
        <v>10</v>
      </c>
      <c r="AA57" t="n">
        <v>189.8001163566086</v>
      </c>
      <c r="AB57" t="n">
        <v>259.6928925891623</v>
      </c>
      <c r="AC57" t="n">
        <v>234.9081674017923</v>
      </c>
      <c r="AD57" t="n">
        <v>189800.1163566086</v>
      </c>
      <c r="AE57" t="n">
        <v>259692.8925891623</v>
      </c>
      <c r="AF57" t="n">
        <v>3.77688556154817e-06</v>
      </c>
      <c r="AG57" t="n">
        <v>8</v>
      </c>
      <c r="AH57" t="n">
        <v>234908.1674017923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5.2299</v>
      </c>
      <c r="E58" t="n">
        <v>19.12</v>
      </c>
      <c r="F58" t="n">
        <v>15.68</v>
      </c>
      <c r="G58" t="n">
        <v>72.37</v>
      </c>
      <c r="H58" t="n">
        <v>0.96</v>
      </c>
      <c r="I58" t="n">
        <v>13</v>
      </c>
      <c r="J58" t="n">
        <v>279.23</v>
      </c>
      <c r="K58" t="n">
        <v>59.19</v>
      </c>
      <c r="L58" t="n">
        <v>15</v>
      </c>
      <c r="M58" t="n">
        <v>11</v>
      </c>
      <c r="N58" t="n">
        <v>75.03</v>
      </c>
      <c r="O58" t="n">
        <v>34672.08</v>
      </c>
      <c r="P58" t="n">
        <v>248.16</v>
      </c>
      <c r="Q58" t="n">
        <v>467.11</v>
      </c>
      <c r="R58" t="n">
        <v>61.2</v>
      </c>
      <c r="S58" t="n">
        <v>39.61</v>
      </c>
      <c r="T58" t="n">
        <v>5825.85</v>
      </c>
      <c r="U58" t="n">
        <v>0.65</v>
      </c>
      <c r="V58" t="n">
        <v>0.74</v>
      </c>
      <c r="W58" t="n">
        <v>2.63</v>
      </c>
      <c r="X58" t="n">
        <v>0.35</v>
      </c>
      <c r="Y58" t="n">
        <v>1</v>
      </c>
      <c r="Z58" t="n">
        <v>10</v>
      </c>
      <c r="AA58" t="n">
        <v>189.1737255569519</v>
      </c>
      <c r="AB58" t="n">
        <v>258.8358370626606</v>
      </c>
      <c r="AC58" t="n">
        <v>234.1329080518547</v>
      </c>
      <c r="AD58" t="n">
        <v>189173.7255569519</v>
      </c>
      <c r="AE58" t="n">
        <v>258835.8370626606</v>
      </c>
      <c r="AF58" t="n">
        <v>3.793860328116926e-06</v>
      </c>
      <c r="AG58" t="n">
        <v>8</v>
      </c>
      <c r="AH58" t="n">
        <v>234132.9080518547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5.2324</v>
      </c>
      <c r="E59" t="n">
        <v>19.11</v>
      </c>
      <c r="F59" t="n">
        <v>15.67</v>
      </c>
      <c r="G59" t="n">
        <v>72.33</v>
      </c>
      <c r="H59" t="n">
        <v>0.97</v>
      </c>
      <c r="I59" t="n">
        <v>13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248.35</v>
      </c>
      <c r="Q59" t="n">
        <v>467.08</v>
      </c>
      <c r="R59" t="n">
        <v>60.96</v>
      </c>
      <c r="S59" t="n">
        <v>39.61</v>
      </c>
      <c r="T59" t="n">
        <v>5704.74</v>
      </c>
      <c r="U59" t="n">
        <v>0.65</v>
      </c>
      <c r="V59" t="n">
        <v>0.74</v>
      </c>
      <c r="W59" t="n">
        <v>2.63</v>
      </c>
      <c r="X59" t="n">
        <v>0.34</v>
      </c>
      <c r="Y59" t="n">
        <v>1</v>
      </c>
      <c r="Z59" t="n">
        <v>10</v>
      </c>
      <c r="AA59" t="n">
        <v>189.1951137490765</v>
      </c>
      <c r="AB59" t="n">
        <v>258.865101330706</v>
      </c>
      <c r="AC59" t="n">
        <v>234.1593793792306</v>
      </c>
      <c r="AD59" t="n">
        <v>189195.1137490766</v>
      </c>
      <c r="AE59" t="n">
        <v>258865.101330706</v>
      </c>
      <c r="AF59" t="n">
        <v>3.795673871553759e-06</v>
      </c>
      <c r="AG59" t="n">
        <v>8</v>
      </c>
      <c r="AH59" t="n">
        <v>234159.3793792306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5.2291</v>
      </c>
      <c r="E60" t="n">
        <v>19.12</v>
      </c>
      <c r="F60" t="n">
        <v>15.68</v>
      </c>
      <c r="G60" t="n">
        <v>72.38</v>
      </c>
      <c r="H60" t="n">
        <v>0.98</v>
      </c>
      <c r="I60" t="n">
        <v>13</v>
      </c>
      <c r="J60" t="n">
        <v>280.21</v>
      </c>
      <c r="K60" t="n">
        <v>59.19</v>
      </c>
      <c r="L60" t="n">
        <v>15.5</v>
      </c>
      <c r="M60" t="n">
        <v>11</v>
      </c>
      <c r="N60" t="n">
        <v>75.52</v>
      </c>
      <c r="O60" t="n">
        <v>34793.36</v>
      </c>
      <c r="P60" t="n">
        <v>248.41</v>
      </c>
      <c r="Q60" t="n">
        <v>467.08</v>
      </c>
      <c r="R60" t="n">
        <v>61.41</v>
      </c>
      <c r="S60" t="n">
        <v>39.61</v>
      </c>
      <c r="T60" t="n">
        <v>5933.41</v>
      </c>
      <c r="U60" t="n">
        <v>0.64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189.308509460324</v>
      </c>
      <c r="AB60" t="n">
        <v>259.0202543455003</v>
      </c>
      <c r="AC60" t="n">
        <v>234.2997248080516</v>
      </c>
      <c r="AD60" t="n">
        <v>189308.509460324</v>
      </c>
      <c r="AE60" t="n">
        <v>259020.2543455004</v>
      </c>
      <c r="AF60" t="n">
        <v>3.793279994217139e-06</v>
      </c>
      <c r="AG60" t="n">
        <v>8</v>
      </c>
      <c r="AH60" t="n">
        <v>234299.7248080516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5.2269</v>
      </c>
      <c r="E61" t="n">
        <v>19.13</v>
      </c>
      <c r="F61" t="n">
        <v>15.69</v>
      </c>
      <c r="G61" t="n">
        <v>72.42</v>
      </c>
      <c r="H61" t="n">
        <v>1</v>
      </c>
      <c r="I61" t="n">
        <v>13</v>
      </c>
      <c r="J61" t="n">
        <v>280.7</v>
      </c>
      <c r="K61" t="n">
        <v>59.19</v>
      </c>
      <c r="L61" t="n">
        <v>15.75</v>
      </c>
      <c r="M61" t="n">
        <v>11</v>
      </c>
      <c r="N61" t="n">
        <v>75.76000000000001</v>
      </c>
      <c r="O61" t="n">
        <v>34854.15</v>
      </c>
      <c r="P61" t="n">
        <v>248.1</v>
      </c>
      <c r="Q61" t="n">
        <v>467.08</v>
      </c>
      <c r="R61" t="n">
        <v>61.55</v>
      </c>
      <c r="S61" t="n">
        <v>39.61</v>
      </c>
      <c r="T61" t="n">
        <v>6001.17</v>
      </c>
      <c r="U61" t="n">
        <v>0.64</v>
      </c>
      <c r="V61" t="n">
        <v>0.74</v>
      </c>
      <c r="W61" t="n">
        <v>2.63</v>
      </c>
      <c r="X61" t="n">
        <v>0.36</v>
      </c>
      <c r="Y61" t="n">
        <v>1</v>
      </c>
      <c r="Z61" t="n">
        <v>10</v>
      </c>
      <c r="AA61" t="n">
        <v>189.2244435686058</v>
      </c>
      <c r="AB61" t="n">
        <v>258.9052316837263</v>
      </c>
      <c r="AC61" t="n">
        <v>234.1956797476818</v>
      </c>
      <c r="AD61" t="n">
        <v>189224.4435686058</v>
      </c>
      <c r="AE61" t="n">
        <v>258905.2316837263</v>
      </c>
      <c r="AF61" t="n">
        <v>3.791684075992726e-06</v>
      </c>
      <c r="AG61" t="n">
        <v>8</v>
      </c>
      <c r="AH61" t="n">
        <v>234195.6797476818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5.2307</v>
      </c>
      <c r="E62" t="n">
        <v>19.12</v>
      </c>
      <c r="F62" t="n">
        <v>15.68</v>
      </c>
      <c r="G62" t="n">
        <v>72.36</v>
      </c>
      <c r="H62" t="n">
        <v>1.01</v>
      </c>
      <c r="I62" t="n">
        <v>13</v>
      </c>
      <c r="J62" t="n">
        <v>281.2</v>
      </c>
      <c r="K62" t="n">
        <v>59.19</v>
      </c>
      <c r="L62" t="n">
        <v>16</v>
      </c>
      <c r="M62" t="n">
        <v>11</v>
      </c>
      <c r="N62" t="n">
        <v>76</v>
      </c>
      <c r="O62" t="n">
        <v>34915.03</v>
      </c>
      <c r="P62" t="n">
        <v>247.12</v>
      </c>
      <c r="Q62" t="n">
        <v>467.07</v>
      </c>
      <c r="R62" t="n">
        <v>61.26</v>
      </c>
      <c r="S62" t="n">
        <v>39.61</v>
      </c>
      <c r="T62" t="n">
        <v>5857.36</v>
      </c>
      <c r="U62" t="n">
        <v>0.65</v>
      </c>
      <c r="V62" t="n">
        <v>0.74</v>
      </c>
      <c r="W62" t="n">
        <v>2.63</v>
      </c>
      <c r="X62" t="n">
        <v>0.34</v>
      </c>
      <c r="Y62" t="n">
        <v>1</v>
      </c>
      <c r="Z62" t="n">
        <v>10</v>
      </c>
      <c r="AA62" t="n">
        <v>188.6736910246352</v>
      </c>
      <c r="AB62" t="n">
        <v>258.1516677555787</v>
      </c>
      <c r="AC62" t="n">
        <v>233.5140349032028</v>
      </c>
      <c r="AD62" t="n">
        <v>188673.6910246352</v>
      </c>
      <c r="AE62" t="n">
        <v>258151.6677555786</v>
      </c>
      <c r="AF62" t="n">
        <v>3.794440662016712e-06</v>
      </c>
      <c r="AG62" t="n">
        <v>8</v>
      </c>
      <c r="AH62" t="n">
        <v>233514.0349032028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5.2516</v>
      </c>
      <c r="E63" t="n">
        <v>19.04</v>
      </c>
      <c r="F63" t="n">
        <v>15.65</v>
      </c>
      <c r="G63" t="n">
        <v>78.25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10</v>
      </c>
      <c r="N63" t="n">
        <v>76.25</v>
      </c>
      <c r="O63" t="n">
        <v>34976</v>
      </c>
      <c r="P63" t="n">
        <v>246.54</v>
      </c>
      <c r="Q63" t="n">
        <v>467.08</v>
      </c>
      <c r="R63" t="n">
        <v>60.16</v>
      </c>
      <c r="S63" t="n">
        <v>39.61</v>
      </c>
      <c r="T63" t="n">
        <v>5309.54</v>
      </c>
      <c r="U63" t="n">
        <v>0.66</v>
      </c>
      <c r="V63" t="n">
        <v>0.75</v>
      </c>
      <c r="W63" t="n">
        <v>2.63</v>
      </c>
      <c r="X63" t="n">
        <v>0.32</v>
      </c>
      <c r="Y63" t="n">
        <v>1</v>
      </c>
      <c r="Z63" t="n">
        <v>10</v>
      </c>
      <c r="AA63" t="n">
        <v>187.8905876825538</v>
      </c>
      <c r="AB63" t="n">
        <v>257.0801912148622</v>
      </c>
      <c r="AC63" t="n">
        <v>232.5448185797052</v>
      </c>
      <c r="AD63" t="n">
        <v>187890.5876825538</v>
      </c>
      <c r="AE63" t="n">
        <v>257080.1912148622</v>
      </c>
      <c r="AF63" t="n">
        <v>3.809601885148635e-06</v>
      </c>
      <c r="AG63" t="n">
        <v>8</v>
      </c>
      <c r="AH63" t="n">
        <v>232544.8185797052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5.2523</v>
      </c>
      <c r="E64" t="n">
        <v>19.04</v>
      </c>
      <c r="F64" t="n">
        <v>15.65</v>
      </c>
      <c r="G64" t="n">
        <v>78.23999999999999</v>
      </c>
      <c r="H64" t="n">
        <v>1.04</v>
      </c>
      <c r="I64" t="n">
        <v>12</v>
      </c>
      <c r="J64" t="n">
        <v>282.19</v>
      </c>
      <c r="K64" t="n">
        <v>59.19</v>
      </c>
      <c r="L64" t="n">
        <v>16.5</v>
      </c>
      <c r="M64" t="n">
        <v>10</v>
      </c>
      <c r="N64" t="n">
        <v>76.48999999999999</v>
      </c>
      <c r="O64" t="n">
        <v>35037.08</v>
      </c>
      <c r="P64" t="n">
        <v>246.82</v>
      </c>
      <c r="Q64" t="n">
        <v>467.07</v>
      </c>
      <c r="R64" t="n">
        <v>60.22</v>
      </c>
      <c r="S64" t="n">
        <v>39.61</v>
      </c>
      <c r="T64" t="n">
        <v>5343.32</v>
      </c>
      <c r="U64" t="n">
        <v>0.66</v>
      </c>
      <c r="V64" t="n">
        <v>0.75</v>
      </c>
      <c r="W64" t="n">
        <v>2.63</v>
      </c>
      <c r="X64" t="n">
        <v>0.31</v>
      </c>
      <c r="Y64" t="n">
        <v>1</v>
      </c>
      <c r="Z64" t="n">
        <v>10</v>
      </c>
      <c r="AA64" t="n">
        <v>188.0030146796227</v>
      </c>
      <c r="AB64" t="n">
        <v>257.2340187921808</v>
      </c>
      <c r="AC64" t="n">
        <v>232.683965068943</v>
      </c>
      <c r="AD64" t="n">
        <v>188003.0146796227</v>
      </c>
      <c r="AE64" t="n">
        <v>257234.0187921809</v>
      </c>
      <c r="AF64" t="n">
        <v>3.810109677310949e-06</v>
      </c>
      <c r="AG64" t="n">
        <v>8</v>
      </c>
      <c r="AH64" t="n">
        <v>232683.965068943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5.2532</v>
      </c>
      <c r="E65" t="n">
        <v>19.04</v>
      </c>
      <c r="F65" t="n">
        <v>15.64</v>
      </c>
      <c r="G65" t="n">
        <v>78.22</v>
      </c>
      <c r="H65" t="n">
        <v>1.06</v>
      </c>
      <c r="I65" t="n">
        <v>12</v>
      </c>
      <c r="J65" t="n">
        <v>282.68</v>
      </c>
      <c r="K65" t="n">
        <v>59.19</v>
      </c>
      <c r="L65" t="n">
        <v>16.75</v>
      </c>
      <c r="M65" t="n">
        <v>10</v>
      </c>
      <c r="N65" t="n">
        <v>76.73999999999999</v>
      </c>
      <c r="O65" t="n">
        <v>35098.25</v>
      </c>
      <c r="P65" t="n">
        <v>246.79</v>
      </c>
      <c r="Q65" t="n">
        <v>467.07</v>
      </c>
      <c r="R65" t="n">
        <v>60.04</v>
      </c>
      <c r="S65" t="n">
        <v>39.61</v>
      </c>
      <c r="T65" t="n">
        <v>5252.97</v>
      </c>
      <c r="U65" t="n">
        <v>0.66</v>
      </c>
      <c r="V65" t="n">
        <v>0.75</v>
      </c>
      <c r="W65" t="n">
        <v>2.63</v>
      </c>
      <c r="X65" t="n">
        <v>0.31</v>
      </c>
      <c r="Y65" t="n">
        <v>1</v>
      </c>
      <c r="Z65" t="n">
        <v>10</v>
      </c>
      <c r="AA65" t="n">
        <v>187.9613515967556</v>
      </c>
      <c r="AB65" t="n">
        <v>257.1770135241567</v>
      </c>
      <c r="AC65" t="n">
        <v>232.6324003036916</v>
      </c>
      <c r="AD65" t="n">
        <v>187961.3515967556</v>
      </c>
      <c r="AE65" t="n">
        <v>257177.0135241567</v>
      </c>
      <c r="AF65" t="n">
        <v>3.810762552948208e-06</v>
      </c>
      <c r="AG65" t="n">
        <v>8</v>
      </c>
      <c r="AH65" t="n">
        <v>232632.4003036916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5.2533</v>
      </c>
      <c r="E66" t="n">
        <v>19.04</v>
      </c>
      <c r="F66" t="n">
        <v>15.64</v>
      </c>
      <c r="G66" t="n">
        <v>78.22</v>
      </c>
      <c r="H66" t="n">
        <v>1.07</v>
      </c>
      <c r="I66" t="n">
        <v>12</v>
      </c>
      <c r="J66" t="n">
        <v>283.18</v>
      </c>
      <c r="K66" t="n">
        <v>59.19</v>
      </c>
      <c r="L66" t="n">
        <v>17</v>
      </c>
      <c r="M66" t="n">
        <v>10</v>
      </c>
      <c r="N66" t="n">
        <v>76.98</v>
      </c>
      <c r="O66" t="n">
        <v>35159.52</v>
      </c>
      <c r="P66" t="n">
        <v>246.3</v>
      </c>
      <c r="Q66" t="n">
        <v>467.07</v>
      </c>
      <c r="R66" t="n">
        <v>60.19</v>
      </c>
      <c r="S66" t="n">
        <v>39.61</v>
      </c>
      <c r="T66" t="n">
        <v>5328.17</v>
      </c>
      <c r="U66" t="n">
        <v>0.66</v>
      </c>
      <c r="V66" t="n">
        <v>0.75</v>
      </c>
      <c r="W66" t="n">
        <v>2.62</v>
      </c>
      <c r="X66" t="n">
        <v>0.31</v>
      </c>
      <c r="Y66" t="n">
        <v>1</v>
      </c>
      <c r="Z66" t="n">
        <v>10</v>
      </c>
      <c r="AA66" t="n">
        <v>187.7333932730656</v>
      </c>
      <c r="AB66" t="n">
        <v>256.8651108888727</v>
      </c>
      <c r="AC66" t="n">
        <v>232.3502652181608</v>
      </c>
      <c r="AD66" t="n">
        <v>187733.3932730656</v>
      </c>
      <c r="AE66" t="n">
        <v>256865.1108888726</v>
      </c>
      <c r="AF66" t="n">
        <v>3.810835094685682e-06</v>
      </c>
      <c r="AG66" t="n">
        <v>8</v>
      </c>
      <c r="AH66" t="n">
        <v>232350.2652181608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5.2536</v>
      </c>
      <c r="E67" t="n">
        <v>19.03</v>
      </c>
      <c r="F67" t="n">
        <v>15.64</v>
      </c>
      <c r="G67" t="n">
        <v>78.22</v>
      </c>
      <c r="H67" t="n">
        <v>1.08</v>
      </c>
      <c r="I67" t="n">
        <v>12</v>
      </c>
      <c r="J67" t="n">
        <v>283.68</v>
      </c>
      <c r="K67" t="n">
        <v>59.19</v>
      </c>
      <c r="L67" t="n">
        <v>17.25</v>
      </c>
      <c r="M67" t="n">
        <v>10</v>
      </c>
      <c r="N67" t="n">
        <v>77.23</v>
      </c>
      <c r="O67" t="n">
        <v>35220.89</v>
      </c>
      <c r="P67" t="n">
        <v>246.03</v>
      </c>
      <c r="Q67" t="n">
        <v>467.07</v>
      </c>
      <c r="R67" t="n">
        <v>60.07</v>
      </c>
      <c r="S67" t="n">
        <v>39.61</v>
      </c>
      <c r="T67" t="n">
        <v>5265.56</v>
      </c>
      <c r="U67" t="n">
        <v>0.66</v>
      </c>
      <c r="V67" t="n">
        <v>0.75</v>
      </c>
      <c r="W67" t="n">
        <v>2.63</v>
      </c>
      <c r="X67" t="n">
        <v>0.31</v>
      </c>
      <c r="Y67" t="n">
        <v>1</v>
      </c>
      <c r="Z67" t="n">
        <v>10</v>
      </c>
      <c r="AA67" t="n">
        <v>187.6020254308911</v>
      </c>
      <c r="AB67" t="n">
        <v>256.6853676116694</v>
      </c>
      <c r="AC67" t="n">
        <v>232.1876763870627</v>
      </c>
      <c r="AD67" t="n">
        <v>187602.0254308911</v>
      </c>
      <c r="AE67" t="n">
        <v>256685.3676116695</v>
      </c>
      <c r="AF67" t="n">
        <v>3.811052719898102e-06</v>
      </c>
      <c r="AG67" t="n">
        <v>8</v>
      </c>
      <c r="AH67" t="n">
        <v>232187.6763870626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5.2518</v>
      </c>
      <c r="E68" t="n">
        <v>19.04</v>
      </c>
      <c r="F68" t="n">
        <v>15.65</v>
      </c>
      <c r="G68" t="n">
        <v>78.25</v>
      </c>
      <c r="H68" t="n">
        <v>1.1</v>
      </c>
      <c r="I68" t="n">
        <v>12</v>
      </c>
      <c r="J68" t="n">
        <v>284.17</v>
      </c>
      <c r="K68" t="n">
        <v>59.19</v>
      </c>
      <c r="L68" t="n">
        <v>17.5</v>
      </c>
      <c r="M68" t="n">
        <v>10</v>
      </c>
      <c r="N68" t="n">
        <v>77.48</v>
      </c>
      <c r="O68" t="n">
        <v>35282.36</v>
      </c>
      <c r="P68" t="n">
        <v>245.71</v>
      </c>
      <c r="Q68" t="n">
        <v>467.1</v>
      </c>
      <c r="R68" t="n">
        <v>60.29</v>
      </c>
      <c r="S68" t="n">
        <v>39.61</v>
      </c>
      <c r="T68" t="n">
        <v>5374.49</v>
      </c>
      <c r="U68" t="n">
        <v>0.66</v>
      </c>
      <c r="V68" t="n">
        <v>0.75</v>
      </c>
      <c r="W68" t="n">
        <v>2.63</v>
      </c>
      <c r="X68" t="n">
        <v>0.32</v>
      </c>
      <c r="Y68" t="n">
        <v>1</v>
      </c>
      <c r="Z68" t="n">
        <v>10</v>
      </c>
      <c r="AA68" t="n">
        <v>187.5036240637751</v>
      </c>
      <c r="AB68" t="n">
        <v>256.5507305200195</v>
      </c>
      <c r="AC68" t="n">
        <v>232.0658888704754</v>
      </c>
      <c r="AD68" t="n">
        <v>187503.6240637751</v>
      </c>
      <c r="AE68" t="n">
        <v>256550.7305200195</v>
      </c>
      <c r="AF68" t="n">
        <v>3.809746968623583e-06</v>
      </c>
      <c r="AG68" t="n">
        <v>8</v>
      </c>
      <c r="AH68" t="n">
        <v>232065.8888704753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5.2779</v>
      </c>
      <c r="E69" t="n">
        <v>18.95</v>
      </c>
      <c r="F69" t="n">
        <v>15.6</v>
      </c>
      <c r="G69" t="n">
        <v>85.11</v>
      </c>
      <c r="H69" t="n">
        <v>1.11</v>
      </c>
      <c r="I69" t="n">
        <v>11</v>
      </c>
      <c r="J69" t="n">
        <v>284.67</v>
      </c>
      <c r="K69" t="n">
        <v>59.19</v>
      </c>
      <c r="L69" t="n">
        <v>17.75</v>
      </c>
      <c r="M69" t="n">
        <v>9</v>
      </c>
      <c r="N69" t="n">
        <v>77.73</v>
      </c>
      <c r="O69" t="n">
        <v>35343.92</v>
      </c>
      <c r="P69" t="n">
        <v>244.86</v>
      </c>
      <c r="Q69" t="n">
        <v>467.08</v>
      </c>
      <c r="R69" t="n">
        <v>58.8</v>
      </c>
      <c r="S69" t="n">
        <v>39.61</v>
      </c>
      <c r="T69" t="n">
        <v>4637.08</v>
      </c>
      <c r="U69" t="n">
        <v>0.67</v>
      </c>
      <c r="V69" t="n">
        <v>0.75</v>
      </c>
      <c r="W69" t="n">
        <v>2.62</v>
      </c>
      <c r="X69" t="n">
        <v>0.27</v>
      </c>
      <c r="Y69" t="n">
        <v>1</v>
      </c>
      <c r="Z69" t="n">
        <v>10</v>
      </c>
      <c r="AA69" t="n">
        <v>186.4704974591783</v>
      </c>
      <c r="AB69" t="n">
        <v>255.1371611212818</v>
      </c>
      <c r="AC69" t="n">
        <v>230.7872285511956</v>
      </c>
      <c r="AD69" t="n">
        <v>186470.4974591783</v>
      </c>
      <c r="AE69" t="n">
        <v>255137.1611212818</v>
      </c>
      <c r="AF69" t="n">
        <v>3.828680362104117e-06</v>
      </c>
      <c r="AG69" t="n">
        <v>8</v>
      </c>
      <c r="AH69" t="n">
        <v>230787.2285511956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5.2787</v>
      </c>
      <c r="E70" t="n">
        <v>18.94</v>
      </c>
      <c r="F70" t="n">
        <v>15.6</v>
      </c>
      <c r="G70" t="n">
        <v>85.09999999999999</v>
      </c>
      <c r="H70" t="n">
        <v>1.12</v>
      </c>
      <c r="I70" t="n">
        <v>11</v>
      </c>
      <c r="J70" t="n">
        <v>285.17</v>
      </c>
      <c r="K70" t="n">
        <v>59.19</v>
      </c>
      <c r="L70" t="n">
        <v>18</v>
      </c>
      <c r="M70" t="n">
        <v>9</v>
      </c>
      <c r="N70" t="n">
        <v>77.98</v>
      </c>
      <c r="O70" t="n">
        <v>35405.59</v>
      </c>
      <c r="P70" t="n">
        <v>244.72</v>
      </c>
      <c r="Q70" t="n">
        <v>467.1</v>
      </c>
      <c r="R70" t="n">
        <v>58.71</v>
      </c>
      <c r="S70" t="n">
        <v>39.61</v>
      </c>
      <c r="T70" t="n">
        <v>4588.68</v>
      </c>
      <c r="U70" t="n">
        <v>0.67</v>
      </c>
      <c r="V70" t="n">
        <v>0.75</v>
      </c>
      <c r="W70" t="n">
        <v>2.62</v>
      </c>
      <c r="X70" t="n">
        <v>0.27</v>
      </c>
      <c r="Y70" t="n">
        <v>1</v>
      </c>
      <c r="Z70" t="n">
        <v>10</v>
      </c>
      <c r="AA70" t="n">
        <v>186.3877906148933</v>
      </c>
      <c r="AB70" t="n">
        <v>255.0239979681627</v>
      </c>
      <c r="AC70" t="n">
        <v>230.6848655305847</v>
      </c>
      <c r="AD70" t="n">
        <v>186387.7906148933</v>
      </c>
      <c r="AE70" t="n">
        <v>255023.9979681627</v>
      </c>
      <c r="AF70" t="n">
        <v>3.829260696003904e-06</v>
      </c>
      <c r="AG70" t="n">
        <v>8</v>
      </c>
      <c r="AH70" t="n">
        <v>230684.8655305846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5.2735</v>
      </c>
      <c r="E71" t="n">
        <v>18.96</v>
      </c>
      <c r="F71" t="n">
        <v>15.62</v>
      </c>
      <c r="G71" t="n">
        <v>85.2</v>
      </c>
      <c r="H71" t="n">
        <v>1.14</v>
      </c>
      <c r="I71" t="n">
        <v>11</v>
      </c>
      <c r="J71" t="n">
        <v>285.67</v>
      </c>
      <c r="K71" t="n">
        <v>59.19</v>
      </c>
      <c r="L71" t="n">
        <v>18.25</v>
      </c>
      <c r="M71" t="n">
        <v>9</v>
      </c>
      <c r="N71" t="n">
        <v>78.23</v>
      </c>
      <c r="O71" t="n">
        <v>35467.36</v>
      </c>
      <c r="P71" t="n">
        <v>244.92</v>
      </c>
      <c r="Q71" t="n">
        <v>467.08</v>
      </c>
      <c r="R71" t="n">
        <v>59.27</v>
      </c>
      <c r="S71" t="n">
        <v>39.61</v>
      </c>
      <c r="T71" t="n">
        <v>4870.79</v>
      </c>
      <c r="U71" t="n">
        <v>0.67</v>
      </c>
      <c r="V71" t="n">
        <v>0.75</v>
      </c>
      <c r="W71" t="n">
        <v>2.63</v>
      </c>
      <c r="X71" t="n">
        <v>0.29</v>
      </c>
      <c r="Y71" t="n">
        <v>1</v>
      </c>
      <c r="Z71" t="n">
        <v>10</v>
      </c>
      <c r="AA71" t="n">
        <v>186.6133599868542</v>
      </c>
      <c r="AB71" t="n">
        <v>255.3326319342978</v>
      </c>
      <c r="AC71" t="n">
        <v>230.9640439041624</v>
      </c>
      <c r="AD71" t="n">
        <v>186613.3599868542</v>
      </c>
      <c r="AE71" t="n">
        <v>255332.6319342978</v>
      </c>
      <c r="AF71" t="n">
        <v>3.825488525655292e-06</v>
      </c>
      <c r="AG71" t="n">
        <v>8</v>
      </c>
      <c r="AH71" t="n">
        <v>230964.0439041624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5.274</v>
      </c>
      <c r="E72" t="n">
        <v>18.96</v>
      </c>
      <c r="F72" t="n">
        <v>15.62</v>
      </c>
      <c r="G72" t="n">
        <v>85.19</v>
      </c>
      <c r="H72" t="n">
        <v>1.15</v>
      </c>
      <c r="I72" t="n">
        <v>11</v>
      </c>
      <c r="J72" t="n">
        <v>286.18</v>
      </c>
      <c r="K72" t="n">
        <v>59.19</v>
      </c>
      <c r="L72" t="n">
        <v>18.5</v>
      </c>
      <c r="M72" t="n">
        <v>9</v>
      </c>
      <c r="N72" t="n">
        <v>78.48</v>
      </c>
      <c r="O72" t="n">
        <v>35529.23</v>
      </c>
      <c r="P72" t="n">
        <v>244.92</v>
      </c>
      <c r="Q72" t="n">
        <v>467.07</v>
      </c>
      <c r="R72" t="n">
        <v>59.3</v>
      </c>
      <c r="S72" t="n">
        <v>39.61</v>
      </c>
      <c r="T72" t="n">
        <v>4884.41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186.6017359640926</v>
      </c>
      <c r="AB72" t="n">
        <v>255.3167274335397</v>
      </c>
      <c r="AC72" t="n">
        <v>230.9496573066345</v>
      </c>
      <c r="AD72" t="n">
        <v>186601.7359640926</v>
      </c>
      <c r="AE72" t="n">
        <v>255316.7274335397</v>
      </c>
      <c r="AF72" t="n">
        <v>3.825851234342658e-06</v>
      </c>
      <c r="AG72" t="n">
        <v>8</v>
      </c>
      <c r="AH72" t="n">
        <v>230949.6573066345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5.2728</v>
      </c>
      <c r="E73" t="n">
        <v>18.97</v>
      </c>
      <c r="F73" t="n">
        <v>15.62</v>
      </c>
      <c r="G73" t="n">
        <v>85.20999999999999</v>
      </c>
      <c r="H73" t="n">
        <v>1.16</v>
      </c>
      <c r="I73" t="n">
        <v>11</v>
      </c>
      <c r="J73" t="n">
        <v>286.68</v>
      </c>
      <c r="K73" t="n">
        <v>59.19</v>
      </c>
      <c r="L73" t="n">
        <v>18.75</v>
      </c>
      <c r="M73" t="n">
        <v>9</v>
      </c>
      <c r="N73" t="n">
        <v>78.73999999999999</v>
      </c>
      <c r="O73" t="n">
        <v>35591.33</v>
      </c>
      <c r="P73" t="n">
        <v>245.1</v>
      </c>
      <c r="Q73" t="n">
        <v>467.11</v>
      </c>
      <c r="R73" t="n">
        <v>59.26</v>
      </c>
      <c r="S73" t="n">
        <v>39.61</v>
      </c>
      <c r="T73" t="n">
        <v>4867.83</v>
      </c>
      <c r="U73" t="n">
        <v>0.67</v>
      </c>
      <c r="V73" t="n">
        <v>0.75</v>
      </c>
      <c r="W73" t="n">
        <v>2.63</v>
      </c>
      <c r="X73" t="n">
        <v>0.29</v>
      </c>
      <c r="Y73" t="n">
        <v>1</v>
      </c>
      <c r="Z73" t="n">
        <v>10</v>
      </c>
      <c r="AA73" t="n">
        <v>186.712203830698</v>
      </c>
      <c r="AB73" t="n">
        <v>255.4678744421274</v>
      </c>
      <c r="AC73" t="n">
        <v>231.0863790568588</v>
      </c>
      <c r="AD73" t="n">
        <v>186712.203830698</v>
      </c>
      <c r="AE73" t="n">
        <v>255467.8744421274</v>
      </c>
      <c r="AF73" t="n">
        <v>3.824980733492978e-06</v>
      </c>
      <c r="AG73" t="n">
        <v>8</v>
      </c>
      <c r="AH73" t="n">
        <v>231086.3790568589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5.2767</v>
      </c>
      <c r="E74" t="n">
        <v>18.95</v>
      </c>
      <c r="F74" t="n">
        <v>15.61</v>
      </c>
      <c r="G74" t="n">
        <v>85.14</v>
      </c>
      <c r="H74" t="n">
        <v>1.18</v>
      </c>
      <c r="I74" t="n">
        <v>11</v>
      </c>
      <c r="J74" t="n">
        <v>287.18</v>
      </c>
      <c r="K74" t="n">
        <v>59.19</v>
      </c>
      <c r="L74" t="n">
        <v>19</v>
      </c>
      <c r="M74" t="n">
        <v>9</v>
      </c>
      <c r="N74" t="n">
        <v>78.98999999999999</v>
      </c>
      <c r="O74" t="n">
        <v>35653.4</v>
      </c>
      <c r="P74" t="n">
        <v>244.22</v>
      </c>
      <c r="Q74" t="n">
        <v>467.07</v>
      </c>
      <c r="R74" t="n">
        <v>59.01</v>
      </c>
      <c r="S74" t="n">
        <v>39.61</v>
      </c>
      <c r="T74" t="n">
        <v>4739.88</v>
      </c>
      <c r="U74" t="n">
        <v>0.67</v>
      </c>
      <c r="V74" t="n">
        <v>0.75</v>
      </c>
      <c r="W74" t="n">
        <v>2.62</v>
      </c>
      <c r="X74" t="n">
        <v>0.28</v>
      </c>
      <c r="Y74" t="n">
        <v>1</v>
      </c>
      <c r="Z74" t="n">
        <v>10</v>
      </c>
      <c r="AA74" t="n">
        <v>186.2115725840593</v>
      </c>
      <c r="AB74" t="n">
        <v>254.782888684185</v>
      </c>
      <c r="AC74" t="n">
        <v>230.4667673782706</v>
      </c>
      <c r="AD74" t="n">
        <v>186211.5725840593</v>
      </c>
      <c r="AE74" t="n">
        <v>254782.888684185</v>
      </c>
      <c r="AF74" t="n">
        <v>3.827809861254438e-06</v>
      </c>
      <c r="AG74" t="n">
        <v>8</v>
      </c>
      <c r="AH74" t="n">
        <v>230466.7673782707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5.2719</v>
      </c>
      <c r="E75" t="n">
        <v>18.97</v>
      </c>
      <c r="F75" t="n">
        <v>15.63</v>
      </c>
      <c r="G75" t="n">
        <v>85.23</v>
      </c>
      <c r="H75" t="n">
        <v>1.19</v>
      </c>
      <c r="I75" t="n">
        <v>11</v>
      </c>
      <c r="J75" t="n">
        <v>287.69</v>
      </c>
      <c r="K75" t="n">
        <v>59.19</v>
      </c>
      <c r="L75" t="n">
        <v>19.25</v>
      </c>
      <c r="M75" t="n">
        <v>9</v>
      </c>
      <c r="N75" t="n">
        <v>79.23999999999999</v>
      </c>
      <c r="O75" t="n">
        <v>35715.58</v>
      </c>
      <c r="P75" t="n">
        <v>243.98</v>
      </c>
      <c r="Q75" t="n">
        <v>467.07</v>
      </c>
      <c r="R75" t="n">
        <v>59.59</v>
      </c>
      <c r="S75" t="n">
        <v>39.61</v>
      </c>
      <c r="T75" t="n">
        <v>5031.24</v>
      </c>
      <c r="U75" t="n">
        <v>0.66</v>
      </c>
      <c r="V75" t="n">
        <v>0.75</v>
      </c>
      <c r="W75" t="n">
        <v>2.62</v>
      </c>
      <c r="X75" t="n">
        <v>0.29</v>
      </c>
      <c r="Y75" t="n">
        <v>1</v>
      </c>
      <c r="Z75" t="n">
        <v>10</v>
      </c>
      <c r="AA75" t="n">
        <v>186.2259004651893</v>
      </c>
      <c r="AB75" t="n">
        <v>254.8024927232484</v>
      </c>
      <c r="AC75" t="n">
        <v>230.4845004353603</v>
      </c>
      <c r="AD75" t="n">
        <v>186225.9004651892</v>
      </c>
      <c r="AE75" t="n">
        <v>254802.4927232484</v>
      </c>
      <c r="AF75" t="n">
        <v>3.824327857855718e-06</v>
      </c>
      <c r="AG75" t="n">
        <v>8</v>
      </c>
      <c r="AH75" t="n">
        <v>230484.5004353603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5.2946</v>
      </c>
      <c r="E76" t="n">
        <v>18.89</v>
      </c>
      <c r="F76" t="n">
        <v>15.59</v>
      </c>
      <c r="G76" t="n">
        <v>93.56</v>
      </c>
      <c r="H76" t="n">
        <v>1.2</v>
      </c>
      <c r="I76" t="n">
        <v>10</v>
      </c>
      <c r="J76" t="n">
        <v>288.19</v>
      </c>
      <c r="K76" t="n">
        <v>59.19</v>
      </c>
      <c r="L76" t="n">
        <v>19.5</v>
      </c>
      <c r="M76" t="n">
        <v>8</v>
      </c>
      <c r="N76" t="n">
        <v>79.5</v>
      </c>
      <c r="O76" t="n">
        <v>35777.86</v>
      </c>
      <c r="P76" t="n">
        <v>243.4</v>
      </c>
      <c r="Q76" t="n">
        <v>467.08</v>
      </c>
      <c r="R76" t="n">
        <v>58.38</v>
      </c>
      <c r="S76" t="n">
        <v>39.61</v>
      </c>
      <c r="T76" t="n">
        <v>4432.58</v>
      </c>
      <c r="U76" t="n">
        <v>0.68</v>
      </c>
      <c r="V76" t="n">
        <v>0.75</v>
      </c>
      <c r="W76" t="n">
        <v>2.63</v>
      </c>
      <c r="X76" t="n">
        <v>0.26</v>
      </c>
      <c r="Y76" t="n">
        <v>1</v>
      </c>
      <c r="Z76" t="n">
        <v>10</v>
      </c>
      <c r="AA76" t="n">
        <v>185.4107127636709</v>
      </c>
      <c r="AB76" t="n">
        <v>253.6871169464884</v>
      </c>
      <c r="AC76" t="n">
        <v>229.4755745572943</v>
      </c>
      <c r="AD76" t="n">
        <v>185410.7127636709</v>
      </c>
      <c r="AE76" t="n">
        <v>253687.1169464884</v>
      </c>
      <c r="AF76" t="n">
        <v>3.840794832262161e-06</v>
      </c>
      <c r="AG76" t="n">
        <v>8</v>
      </c>
      <c r="AH76" t="n">
        <v>229475.5745572943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5.2966</v>
      </c>
      <c r="E77" t="n">
        <v>18.88</v>
      </c>
      <c r="F77" t="n">
        <v>15.59</v>
      </c>
      <c r="G77" t="n">
        <v>93.52</v>
      </c>
      <c r="H77" t="n">
        <v>1.22</v>
      </c>
      <c r="I77" t="n">
        <v>10</v>
      </c>
      <c r="J77" t="n">
        <v>288.7</v>
      </c>
      <c r="K77" t="n">
        <v>59.19</v>
      </c>
      <c r="L77" t="n">
        <v>19.75</v>
      </c>
      <c r="M77" t="n">
        <v>8</v>
      </c>
      <c r="N77" t="n">
        <v>79.75</v>
      </c>
      <c r="O77" t="n">
        <v>35840.25</v>
      </c>
      <c r="P77" t="n">
        <v>243.43</v>
      </c>
      <c r="Q77" t="n">
        <v>467.09</v>
      </c>
      <c r="R77" t="n">
        <v>58.23</v>
      </c>
      <c r="S77" t="n">
        <v>39.61</v>
      </c>
      <c r="T77" t="n">
        <v>4357.92</v>
      </c>
      <c r="U77" t="n">
        <v>0.68</v>
      </c>
      <c r="V77" t="n">
        <v>0.75</v>
      </c>
      <c r="W77" t="n">
        <v>2.62</v>
      </c>
      <c r="X77" t="n">
        <v>0.25</v>
      </c>
      <c r="Y77" t="n">
        <v>1</v>
      </c>
      <c r="Z77" t="n">
        <v>10</v>
      </c>
      <c r="AA77" t="n">
        <v>185.3785684367114</v>
      </c>
      <c r="AB77" t="n">
        <v>253.6431356602348</v>
      </c>
      <c r="AC77" t="n">
        <v>229.4357907832726</v>
      </c>
      <c r="AD77" t="n">
        <v>185378.5684367114</v>
      </c>
      <c r="AE77" t="n">
        <v>253643.1356602348</v>
      </c>
      <c r="AF77" t="n">
        <v>3.842245667011627e-06</v>
      </c>
      <c r="AG77" t="n">
        <v>8</v>
      </c>
      <c r="AH77" t="n">
        <v>229435.7907832726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5.294</v>
      </c>
      <c r="E78" t="n">
        <v>18.89</v>
      </c>
      <c r="F78" t="n">
        <v>15.6</v>
      </c>
      <c r="G78" t="n">
        <v>93.56999999999999</v>
      </c>
      <c r="H78" t="n">
        <v>1.23</v>
      </c>
      <c r="I78" t="n">
        <v>10</v>
      </c>
      <c r="J78" t="n">
        <v>289.2</v>
      </c>
      <c r="K78" t="n">
        <v>59.19</v>
      </c>
      <c r="L78" t="n">
        <v>20</v>
      </c>
      <c r="M78" t="n">
        <v>8</v>
      </c>
      <c r="N78" t="n">
        <v>80.01000000000001</v>
      </c>
      <c r="O78" t="n">
        <v>35902.74</v>
      </c>
      <c r="P78" t="n">
        <v>243.68</v>
      </c>
      <c r="Q78" t="n">
        <v>467.07</v>
      </c>
      <c r="R78" t="n">
        <v>58.3</v>
      </c>
      <c r="S78" t="n">
        <v>39.61</v>
      </c>
      <c r="T78" t="n">
        <v>4391.93</v>
      </c>
      <c r="U78" t="n">
        <v>0.68</v>
      </c>
      <c r="V78" t="n">
        <v>0.75</v>
      </c>
      <c r="W78" t="n">
        <v>2.63</v>
      </c>
      <c r="X78" t="n">
        <v>0.26</v>
      </c>
      <c r="Y78" t="n">
        <v>1</v>
      </c>
      <c r="Z78" t="n">
        <v>10</v>
      </c>
      <c r="AA78" t="n">
        <v>185.5589506244054</v>
      </c>
      <c r="AB78" t="n">
        <v>253.8899425273381</v>
      </c>
      <c r="AC78" t="n">
        <v>229.6590427493752</v>
      </c>
      <c r="AD78" t="n">
        <v>185558.9506244054</v>
      </c>
      <c r="AE78" t="n">
        <v>253889.9425273381</v>
      </c>
      <c r="AF78" t="n">
        <v>3.840359581837321e-06</v>
      </c>
      <c r="AG78" t="n">
        <v>8</v>
      </c>
      <c r="AH78" t="n">
        <v>229659.0427493752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5.2924</v>
      </c>
      <c r="E79" t="n">
        <v>18.9</v>
      </c>
      <c r="F79" t="n">
        <v>15.6</v>
      </c>
      <c r="G79" t="n">
        <v>93.61</v>
      </c>
      <c r="H79" t="n">
        <v>1.24</v>
      </c>
      <c r="I79" t="n">
        <v>10</v>
      </c>
      <c r="J79" t="n">
        <v>289.71</v>
      </c>
      <c r="K79" t="n">
        <v>59.19</v>
      </c>
      <c r="L79" t="n">
        <v>20.25</v>
      </c>
      <c r="M79" t="n">
        <v>8</v>
      </c>
      <c r="N79" t="n">
        <v>80.27</v>
      </c>
      <c r="O79" t="n">
        <v>35965.33</v>
      </c>
      <c r="P79" t="n">
        <v>243.66</v>
      </c>
      <c r="Q79" t="n">
        <v>467.07</v>
      </c>
      <c r="R79" t="n">
        <v>58.69</v>
      </c>
      <c r="S79" t="n">
        <v>39.61</v>
      </c>
      <c r="T79" t="n">
        <v>4584.41</v>
      </c>
      <c r="U79" t="n">
        <v>0.67</v>
      </c>
      <c r="V79" t="n">
        <v>0.75</v>
      </c>
      <c r="W79" t="n">
        <v>2.63</v>
      </c>
      <c r="X79" t="n">
        <v>0.27</v>
      </c>
      <c r="Y79" t="n">
        <v>1</v>
      </c>
      <c r="Z79" t="n">
        <v>10</v>
      </c>
      <c r="AA79" t="n">
        <v>185.5865593250562</v>
      </c>
      <c r="AB79" t="n">
        <v>253.9277179695783</v>
      </c>
      <c r="AC79" t="n">
        <v>229.6932129564262</v>
      </c>
      <c r="AD79" t="n">
        <v>185586.5593250562</v>
      </c>
      <c r="AE79" t="n">
        <v>253927.7179695783</v>
      </c>
      <c r="AF79" t="n">
        <v>3.839198914037748e-06</v>
      </c>
      <c r="AG79" t="n">
        <v>8</v>
      </c>
      <c r="AH79" t="n">
        <v>229693.2129564262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5.294</v>
      </c>
      <c r="E80" t="n">
        <v>18.89</v>
      </c>
      <c r="F80" t="n">
        <v>15.6</v>
      </c>
      <c r="G80" t="n">
        <v>93.56999999999999</v>
      </c>
      <c r="H80" t="n">
        <v>1.26</v>
      </c>
      <c r="I80" t="n">
        <v>10</v>
      </c>
      <c r="J80" t="n">
        <v>290.22</v>
      </c>
      <c r="K80" t="n">
        <v>59.19</v>
      </c>
      <c r="L80" t="n">
        <v>20.5</v>
      </c>
      <c r="M80" t="n">
        <v>8</v>
      </c>
      <c r="N80" t="n">
        <v>80.53</v>
      </c>
      <c r="O80" t="n">
        <v>36028.03</v>
      </c>
      <c r="P80" t="n">
        <v>243.43</v>
      </c>
      <c r="Q80" t="n">
        <v>467.07</v>
      </c>
      <c r="R80" t="n">
        <v>58.44</v>
      </c>
      <c r="S80" t="n">
        <v>39.61</v>
      </c>
      <c r="T80" t="n">
        <v>4458.99</v>
      </c>
      <c r="U80" t="n">
        <v>0.68</v>
      </c>
      <c r="V80" t="n">
        <v>0.75</v>
      </c>
      <c r="W80" t="n">
        <v>2.63</v>
      </c>
      <c r="X80" t="n">
        <v>0.26</v>
      </c>
      <c r="Y80" t="n">
        <v>1</v>
      </c>
      <c r="Z80" t="n">
        <v>10</v>
      </c>
      <c r="AA80" t="n">
        <v>185.444734141029</v>
      </c>
      <c r="AB80" t="n">
        <v>253.7336664959068</v>
      </c>
      <c r="AC80" t="n">
        <v>229.5176814830488</v>
      </c>
      <c r="AD80" t="n">
        <v>185444.734141029</v>
      </c>
      <c r="AE80" t="n">
        <v>253733.6664959068</v>
      </c>
      <c r="AF80" t="n">
        <v>3.840359581837321e-06</v>
      </c>
      <c r="AG80" t="n">
        <v>8</v>
      </c>
      <c r="AH80" t="n">
        <v>229517.6814830489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5.2915</v>
      </c>
      <c r="E81" t="n">
        <v>18.9</v>
      </c>
      <c r="F81" t="n">
        <v>15.6</v>
      </c>
      <c r="G81" t="n">
        <v>93.62</v>
      </c>
      <c r="H81" t="n">
        <v>1.27</v>
      </c>
      <c r="I81" t="n">
        <v>10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243.24</v>
      </c>
      <c r="Q81" t="n">
        <v>467.07</v>
      </c>
      <c r="R81" t="n">
        <v>58.75</v>
      </c>
      <c r="S81" t="n">
        <v>39.61</v>
      </c>
      <c r="T81" t="n">
        <v>4616.05</v>
      </c>
      <c r="U81" t="n">
        <v>0.67</v>
      </c>
      <c r="V81" t="n">
        <v>0.75</v>
      </c>
      <c r="W81" t="n">
        <v>2.63</v>
      </c>
      <c r="X81" t="n">
        <v>0.27</v>
      </c>
      <c r="Y81" t="n">
        <v>1</v>
      </c>
      <c r="Z81" t="n">
        <v>10</v>
      </c>
      <c r="AA81" t="n">
        <v>185.4152643777734</v>
      </c>
      <c r="AB81" t="n">
        <v>253.6933446657064</v>
      </c>
      <c r="AC81" t="n">
        <v>229.4812079117307</v>
      </c>
      <c r="AD81" t="n">
        <v>185415.2643777734</v>
      </c>
      <c r="AE81" t="n">
        <v>253693.3446657064</v>
      </c>
      <c r="AF81" t="n">
        <v>3.838546038400488e-06</v>
      </c>
      <c r="AG81" t="n">
        <v>8</v>
      </c>
      <c r="AH81" t="n">
        <v>229481.2079117307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5.2957</v>
      </c>
      <c r="E82" t="n">
        <v>18.88</v>
      </c>
      <c r="F82" t="n">
        <v>15.59</v>
      </c>
      <c r="G82" t="n">
        <v>93.54000000000001</v>
      </c>
      <c r="H82" t="n">
        <v>1.28</v>
      </c>
      <c r="I82" t="n">
        <v>10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242.45</v>
      </c>
      <c r="Q82" t="n">
        <v>467.08</v>
      </c>
      <c r="R82" t="n">
        <v>58.25</v>
      </c>
      <c r="S82" t="n">
        <v>39.61</v>
      </c>
      <c r="T82" t="n">
        <v>4364.76</v>
      </c>
      <c r="U82" t="n">
        <v>0.68</v>
      </c>
      <c r="V82" t="n">
        <v>0.75</v>
      </c>
      <c r="W82" t="n">
        <v>2.63</v>
      </c>
      <c r="X82" t="n">
        <v>0.26</v>
      </c>
      <c r="Y82" t="n">
        <v>1</v>
      </c>
      <c r="Z82" t="n">
        <v>10</v>
      </c>
      <c r="AA82" t="n">
        <v>184.9516112022653</v>
      </c>
      <c r="AB82" t="n">
        <v>253.0589539360421</v>
      </c>
      <c r="AC82" t="n">
        <v>228.9073625429324</v>
      </c>
      <c r="AD82" t="n">
        <v>184951.6112022653</v>
      </c>
      <c r="AE82" t="n">
        <v>253058.9539360421</v>
      </c>
      <c r="AF82" t="n">
        <v>3.841592791374368e-06</v>
      </c>
      <c r="AG82" t="n">
        <v>8</v>
      </c>
      <c r="AH82" t="n">
        <v>228907.3625429324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5.2958</v>
      </c>
      <c r="E83" t="n">
        <v>18.88</v>
      </c>
      <c r="F83" t="n">
        <v>15.59</v>
      </c>
      <c r="G83" t="n">
        <v>93.53</v>
      </c>
      <c r="H83" t="n">
        <v>1.3</v>
      </c>
      <c r="I83" t="n">
        <v>10</v>
      </c>
      <c r="J83" t="n">
        <v>291.75</v>
      </c>
      <c r="K83" t="n">
        <v>59.19</v>
      </c>
      <c r="L83" t="n">
        <v>21.25</v>
      </c>
      <c r="M83" t="n">
        <v>8</v>
      </c>
      <c r="N83" t="n">
        <v>81.31</v>
      </c>
      <c r="O83" t="n">
        <v>36216.77</v>
      </c>
      <c r="P83" t="n">
        <v>241.61</v>
      </c>
      <c r="Q83" t="n">
        <v>467.07</v>
      </c>
      <c r="R83" t="n">
        <v>58.19</v>
      </c>
      <c r="S83" t="n">
        <v>39.61</v>
      </c>
      <c r="T83" t="n">
        <v>4333.52</v>
      </c>
      <c r="U83" t="n">
        <v>0.68</v>
      </c>
      <c r="V83" t="n">
        <v>0.75</v>
      </c>
      <c r="W83" t="n">
        <v>2.63</v>
      </c>
      <c r="X83" t="n">
        <v>0.26</v>
      </c>
      <c r="Y83" t="n">
        <v>1</v>
      </c>
      <c r="Z83" t="n">
        <v>10</v>
      </c>
      <c r="AA83" t="n">
        <v>184.5656904016319</v>
      </c>
      <c r="AB83" t="n">
        <v>252.5309200709915</v>
      </c>
      <c r="AC83" t="n">
        <v>228.4297234888619</v>
      </c>
      <c r="AD83" t="n">
        <v>184565.6904016319</v>
      </c>
      <c r="AE83" t="n">
        <v>252530.9200709915</v>
      </c>
      <c r="AF83" t="n">
        <v>3.841665333111841e-06</v>
      </c>
      <c r="AG83" t="n">
        <v>8</v>
      </c>
      <c r="AH83" t="n">
        <v>228429.7234888619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5.318</v>
      </c>
      <c r="E84" t="n">
        <v>18.8</v>
      </c>
      <c r="F84" t="n">
        <v>15.56</v>
      </c>
      <c r="G84" t="n">
        <v>103.73</v>
      </c>
      <c r="H84" t="n">
        <v>1.31</v>
      </c>
      <c r="I84" t="n">
        <v>9</v>
      </c>
      <c r="J84" t="n">
        <v>292.26</v>
      </c>
      <c r="K84" t="n">
        <v>59.19</v>
      </c>
      <c r="L84" t="n">
        <v>21.5</v>
      </c>
      <c r="M84" t="n">
        <v>7</v>
      </c>
      <c r="N84" t="n">
        <v>81.56999999999999</v>
      </c>
      <c r="O84" t="n">
        <v>36279.9</v>
      </c>
      <c r="P84" t="n">
        <v>240.39</v>
      </c>
      <c r="Q84" t="n">
        <v>467.1</v>
      </c>
      <c r="R84" t="n">
        <v>57.35</v>
      </c>
      <c r="S84" t="n">
        <v>39.61</v>
      </c>
      <c r="T84" t="n">
        <v>3921.21</v>
      </c>
      <c r="U84" t="n">
        <v>0.6899999999999999</v>
      </c>
      <c r="V84" t="n">
        <v>0.75</v>
      </c>
      <c r="W84" t="n">
        <v>2.62</v>
      </c>
      <c r="X84" t="n">
        <v>0.23</v>
      </c>
      <c r="Y84" t="n">
        <v>1</v>
      </c>
      <c r="Z84" t="n">
        <v>10</v>
      </c>
      <c r="AA84" t="n">
        <v>183.4879629742572</v>
      </c>
      <c r="AB84" t="n">
        <v>251.0563258588799</v>
      </c>
      <c r="AC84" t="n">
        <v>227.0958624787477</v>
      </c>
      <c r="AD84" t="n">
        <v>183487.9629742572</v>
      </c>
      <c r="AE84" t="n">
        <v>251056.3258588799</v>
      </c>
      <c r="AF84" t="n">
        <v>3.857769598830916e-06</v>
      </c>
      <c r="AG84" t="n">
        <v>8</v>
      </c>
      <c r="AH84" t="n">
        <v>227095.8624787477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5.3217</v>
      </c>
      <c r="E85" t="n">
        <v>18.79</v>
      </c>
      <c r="F85" t="n">
        <v>15.55</v>
      </c>
      <c r="G85" t="n">
        <v>103.64</v>
      </c>
      <c r="H85" t="n">
        <v>1.32</v>
      </c>
      <c r="I85" t="n">
        <v>9</v>
      </c>
      <c r="J85" t="n">
        <v>292.77</v>
      </c>
      <c r="K85" t="n">
        <v>59.19</v>
      </c>
      <c r="L85" t="n">
        <v>21.75</v>
      </c>
      <c r="M85" t="n">
        <v>7</v>
      </c>
      <c r="N85" t="n">
        <v>81.83</v>
      </c>
      <c r="O85" t="n">
        <v>36343.13</v>
      </c>
      <c r="P85" t="n">
        <v>240.43</v>
      </c>
      <c r="Q85" t="n">
        <v>467.07</v>
      </c>
      <c r="R85" t="n">
        <v>56.83</v>
      </c>
      <c r="S85" t="n">
        <v>39.61</v>
      </c>
      <c r="T85" t="n">
        <v>3659.84</v>
      </c>
      <c r="U85" t="n">
        <v>0.7</v>
      </c>
      <c r="V85" t="n">
        <v>0.75</v>
      </c>
      <c r="W85" t="n">
        <v>2.62</v>
      </c>
      <c r="X85" t="n">
        <v>0.21</v>
      </c>
      <c r="Y85" t="n">
        <v>1</v>
      </c>
      <c r="Z85" t="n">
        <v>10</v>
      </c>
      <c r="AA85" t="n">
        <v>183.4165472595496</v>
      </c>
      <c r="AB85" t="n">
        <v>250.958611727378</v>
      </c>
      <c r="AC85" t="n">
        <v>227.0074740468137</v>
      </c>
      <c r="AD85" t="n">
        <v>183416.5472595496</v>
      </c>
      <c r="AE85" t="n">
        <v>250958.611727378</v>
      </c>
      <c r="AF85" t="n">
        <v>3.860453643117429e-06</v>
      </c>
      <c r="AG85" t="n">
        <v>8</v>
      </c>
      <c r="AH85" t="n">
        <v>227007.4740468137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5.3191</v>
      </c>
      <c r="E86" t="n">
        <v>18.8</v>
      </c>
      <c r="F86" t="n">
        <v>15.55</v>
      </c>
      <c r="G86" t="n">
        <v>103.7</v>
      </c>
      <c r="H86" t="n">
        <v>1.34</v>
      </c>
      <c r="I86" t="n">
        <v>9</v>
      </c>
      <c r="J86" t="n">
        <v>293.29</v>
      </c>
      <c r="K86" t="n">
        <v>59.19</v>
      </c>
      <c r="L86" t="n">
        <v>22</v>
      </c>
      <c r="M86" t="n">
        <v>7</v>
      </c>
      <c r="N86" t="n">
        <v>82.09</v>
      </c>
      <c r="O86" t="n">
        <v>36406.47</v>
      </c>
      <c r="P86" t="n">
        <v>240.86</v>
      </c>
      <c r="Q86" t="n">
        <v>467.07</v>
      </c>
      <c r="R86" t="n">
        <v>57.22</v>
      </c>
      <c r="S86" t="n">
        <v>39.61</v>
      </c>
      <c r="T86" t="n">
        <v>3854.53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  <c r="AA86" t="n">
        <v>183.6704423799073</v>
      </c>
      <c r="AB86" t="n">
        <v>251.3060022321133</v>
      </c>
      <c r="AC86" t="n">
        <v>227.3217100893428</v>
      </c>
      <c r="AD86" t="n">
        <v>183670.4423799073</v>
      </c>
      <c r="AE86" t="n">
        <v>251306.0022321133</v>
      </c>
      <c r="AF86" t="n">
        <v>3.858567557943123e-06</v>
      </c>
      <c r="AG86" t="n">
        <v>8</v>
      </c>
      <c r="AH86" t="n">
        <v>227321.7100893428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5.3181</v>
      </c>
      <c r="E87" t="n">
        <v>18.8</v>
      </c>
      <c r="F87" t="n">
        <v>15.56</v>
      </c>
      <c r="G87" t="n">
        <v>103.72</v>
      </c>
      <c r="H87" t="n">
        <v>1.35</v>
      </c>
      <c r="I87" t="n">
        <v>9</v>
      </c>
      <c r="J87" t="n">
        <v>293.8</v>
      </c>
      <c r="K87" t="n">
        <v>59.19</v>
      </c>
      <c r="L87" t="n">
        <v>22.25</v>
      </c>
      <c r="M87" t="n">
        <v>7</v>
      </c>
      <c r="N87" t="n">
        <v>82.36</v>
      </c>
      <c r="O87" t="n">
        <v>36469.92</v>
      </c>
      <c r="P87" t="n">
        <v>241.28</v>
      </c>
      <c r="Q87" t="n">
        <v>467.07</v>
      </c>
      <c r="R87" t="n">
        <v>57.23</v>
      </c>
      <c r="S87" t="n">
        <v>39.61</v>
      </c>
      <c r="T87" t="n">
        <v>3861.66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183.8904842628294</v>
      </c>
      <c r="AB87" t="n">
        <v>251.60707324389</v>
      </c>
      <c r="AC87" t="n">
        <v>227.5940473063115</v>
      </c>
      <c r="AD87" t="n">
        <v>183890.4842628294</v>
      </c>
      <c r="AE87" t="n">
        <v>251607.07324389</v>
      </c>
      <c r="AF87" t="n">
        <v>3.85784214056839e-06</v>
      </c>
      <c r="AG87" t="n">
        <v>8</v>
      </c>
      <c r="AH87" t="n">
        <v>227594.0473063115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5.32</v>
      </c>
      <c r="E88" t="n">
        <v>18.8</v>
      </c>
      <c r="F88" t="n">
        <v>15.55</v>
      </c>
      <c r="G88" t="n">
        <v>103.68</v>
      </c>
      <c r="H88" t="n">
        <v>1.36</v>
      </c>
      <c r="I88" t="n">
        <v>9</v>
      </c>
      <c r="J88" t="n">
        <v>294.32</v>
      </c>
      <c r="K88" t="n">
        <v>59.19</v>
      </c>
      <c r="L88" t="n">
        <v>22.5</v>
      </c>
      <c r="M88" t="n">
        <v>7</v>
      </c>
      <c r="N88" t="n">
        <v>82.62</v>
      </c>
      <c r="O88" t="n">
        <v>36533.49</v>
      </c>
      <c r="P88" t="n">
        <v>241.24</v>
      </c>
      <c r="Q88" t="n">
        <v>467.07</v>
      </c>
      <c r="R88" t="n">
        <v>57.12</v>
      </c>
      <c r="S88" t="n">
        <v>39.61</v>
      </c>
      <c r="T88" t="n">
        <v>3803.94</v>
      </c>
      <c r="U88" t="n">
        <v>0.6899999999999999</v>
      </c>
      <c r="V88" t="n">
        <v>0.75</v>
      </c>
      <c r="W88" t="n">
        <v>2.62</v>
      </c>
      <c r="X88" t="n">
        <v>0.22</v>
      </c>
      <c r="Y88" t="n">
        <v>1</v>
      </c>
      <c r="Z88" t="n">
        <v>10</v>
      </c>
      <c r="AA88" t="n">
        <v>183.8229585056062</v>
      </c>
      <c r="AB88" t="n">
        <v>251.5146815238311</v>
      </c>
      <c r="AC88" t="n">
        <v>227.5104733223424</v>
      </c>
      <c r="AD88" t="n">
        <v>183822.9585056062</v>
      </c>
      <c r="AE88" t="n">
        <v>251514.6815238311</v>
      </c>
      <c r="AF88" t="n">
        <v>3.859220433580384e-06</v>
      </c>
      <c r="AG88" t="n">
        <v>8</v>
      </c>
      <c r="AH88" t="n">
        <v>227510.4733223424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5.3179</v>
      </c>
      <c r="E89" t="n">
        <v>18.8</v>
      </c>
      <c r="F89" t="n">
        <v>15.56</v>
      </c>
      <c r="G89" t="n">
        <v>103.73</v>
      </c>
      <c r="H89" t="n">
        <v>1.37</v>
      </c>
      <c r="I89" t="n">
        <v>9</v>
      </c>
      <c r="J89" t="n">
        <v>294.83</v>
      </c>
      <c r="K89" t="n">
        <v>59.19</v>
      </c>
      <c r="L89" t="n">
        <v>22.75</v>
      </c>
      <c r="M89" t="n">
        <v>7</v>
      </c>
      <c r="N89" t="n">
        <v>82.89</v>
      </c>
      <c r="O89" t="n">
        <v>36597.16</v>
      </c>
      <c r="P89" t="n">
        <v>241.55</v>
      </c>
      <c r="Q89" t="n">
        <v>467.07</v>
      </c>
      <c r="R89" t="n">
        <v>57.29</v>
      </c>
      <c r="S89" t="n">
        <v>39.61</v>
      </c>
      <c r="T89" t="n">
        <v>3890.58</v>
      </c>
      <c r="U89" t="n">
        <v>0.6899999999999999</v>
      </c>
      <c r="V89" t="n">
        <v>0.75</v>
      </c>
      <c r="W89" t="n">
        <v>2.62</v>
      </c>
      <c r="X89" t="n">
        <v>0.23</v>
      </c>
      <c r="Y89" t="n">
        <v>1</v>
      </c>
      <c r="Z89" t="n">
        <v>10</v>
      </c>
      <c r="AA89" t="n">
        <v>184.0177925031702</v>
      </c>
      <c r="AB89" t="n">
        <v>251.7812619947674</v>
      </c>
      <c r="AC89" t="n">
        <v>227.7516117272806</v>
      </c>
      <c r="AD89" t="n">
        <v>184017.7925031702</v>
      </c>
      <c r="AE89" t="n">
        <v>251781.2619947674</v>
      </c>
      <c r="AF89" t="n">
        <v>3.857697057093443e-06</v>
      </c>
      <c r="AG89" t="n">
        <v>8</v>
      </c>
      <c r="AH89" t="n">
        <v>227751.6117272806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5.3129</v>
      </c>
      <c r="E90" t="n">
        <v>18.82</v>
      </c>
      <c r="F90" t="n">
        <v>15.58</v>
      </c>
      <c r="G90" t="n">
        <v>103.85</v>
      </c>
      <c r="H90" t="n">
        <v>1.39</v>
      </c>
      <c r="I90" t="n">
        <v>9</v>
      </c>
      <c r="J90" t="n">
        <v>295.35</v>
      </c>
      <c r="K90" t="n">
        <v>59.19</v>
      </c>
      <c r="L90" t="n">
        <v>23</v>
      </c>
      <c r="M90" t="n">
        <v>7</v>
      </c>
      <c r="N90" t="n">
        <v>83.16</v>
      </c>
      <c r="O90" t="n">
        <v>36660.94</v>
      </c>
      <c r="P90" t="n">
        <v>241.88</v>
      </c>
      <c r="Q90" t="n">
        <v>467.07</v>
      </c>
      <c r="R90" t="n">
        <v>57.78</v>
      </c>
      <c r="S90" t="n">
        <v>39.61</v>
      </c>
      <c r="T90" t="n">
        <v>4138.14</v>
      </c>
      <c r="U90" t="n">
        <v>0.6899999999999999</v>
      </c>
      <c r="V90" t="n">
        <v>0.75</v>
      </c>
      <c r="W90" t="n">
        <v>2.63</v>
      </c>
      <c r="X90" t="n">
        <v>0.24</v>
      </c>
      <c r="Y90" t="n">
        <v>1</v>
      </c>
      <c r="Z90" t="n">
        <v>10</v>
      </c>
      <c r="AA90" t="n">
        <v>184.2940328692022</v>
      </c>
      <c r="AB90" t="n">
        <v>252.1592262504369</v>
      </c>
      <c r="AC90" t="n">
        <v>228.0935036048654</v>
      </c>
      <c r="AD90" t="n">
        <v>184294.0328692022</v>
      </c>
      <c r="AE90" t="n">
        <v>252159.2262504369</v>
      </c>
      <c r="AF90" t="n">
        <v>3.854069970219778e-06</v>
      </c>
      <c r="AG90" t="n">
        <v>8</v>
      </c>
      <c r="AH90" t="n">
        <v>228093.5036048654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5.3156</v>
      </c>
      <c r="E91" t="n">
        <v>18.81</v>
      </c>
      <c r="F91" t="n">
        <v>15.57</v>
      </c>
      <c r="G91" t="n">
        <v>103.78</v>
      </c>
      <c r="H91" t="n">
        <v>1.4</v>
      </c>
      <c r="I91" t="n">
        <v>9</v>
      </c>
      <c r="J91" t="n">
        <v>295.87</v>
      </c>
      <c r="K91" t="n">
        <v>59.19</v>
      </c>
      <c r="L91" t="n">
        <v>23.25</v>
      </c>
      <c r="M91" t="n">
        <v>7</v>
      </c>
      <c r="N91" t="n">
        <v>83.43000000000001</v>
      </c>
      <c r="O91" t="n">
        <v>36724.83</v>
      </c>
      <c r="P91" t="n">
        <v>241.18</v>
      </c>
      <c r="Q91" t="n">
        <v>467.07</v>
      </c>
      <c r="R91" t="n">
        <v>57.61</v>
      </c>
      <c r="S91" t="n">
        <v>39.61</v>
      </c>
      <c r="T91" t="n">
        <v>4050.85</v>
      </c>
      <c r="U91" t="n">
        <v>0.6899999999999999</v>
      </c>
      <c r="V91" t="n">
        <v>0.75</v>
      </c>
      <c r="W91" t="n">
        <v>2.62</v>
      </c>
      <c r="X91" t="n">
        <v>0.23</v>
      </c>
      <c r="Y91" t="n">
        <v>1</v>
      </c>
      <c r="Z91" t="n">
        <v>10</v>
      </c>
      <c r="AA91" t="n">
        <v>183.9078969091854</v>
      </c>
      <c r="AB91" t="n">
        <v>251.6308979948259</v>
      </c>
      <c r="AC91" t="n">
        <v>227.6155982564564</v>
      </c>
      <c r="AD91" t="n">
        <v>183907.8969091854</v>
      </c>
      <c r="AE91" t="n">
        <v>251630.8979948259</v>
      </c>
      <c r="AF91" t="n">
        <v>3.856028597131557e-06</v>
      </c>
      <c r="AG91" t="n">
        <v>8</v>
      </c>
      <c r="AH91" t="n">
        <v>227615.5982564564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5.3173</v>
      </c>
      <c r="E92" t="n">
        <v>18.81</v>
      </c>
      <c r="F92" t="n">
        <v>15.56</v>
      </c>
      <c r="G92" t="n">
        <v>103.74</v>
      </c>
      <c r="H92" t="n">
        <v>1.41</v>
      </c>
      <c r="I92" t="n">
        <v>9</v>
      </c>
      <c r="J92" t="n">
        <v>296.39</v>
      </c>
      <c r="K92" t="n">
        <v>59.19</v>
      </c>
      <c r="L92" t="n">
        <v>23.5</v>
      </c>
      <c r="M92" t="n">
        <v>7</v>
      </c>
      <c r="N92" t="n">
        <v>83.69</v>
      </c>
      <c r="O92" t="n">
        <v>36788.84</v>
      </c>
      <c r="P92" t="n">
        <v>240.84</v>
      </c>
      <c r="Q92" t="n">
        <v>467.07</v>
      </c>
      <c r="R92" t="n">
        <v>57.46</v>
      </c>
      <c r="S92" t="n">
        <v>39.61</v>
      </c>
      <c r="T92" t="n">
        <v>3975.69</v>
      </c>
      <c r="U92" t="n">
        <v>0.6899999999999999</v>
      </c>
      <c r="V92" t="n">
        <v>0.75</v>
      </c>
      <c r="W92" t="n">
        <v>2.62</v>
      </c>
      <c r="X92" t="n">
        <v>0.23</v>
      </c>
      <c r="Y92" t="n">
        <v>1</v>
      </c>
      <c r="Z92" t="n">
        <v>10</v>
      </c>
      <c r="AA92" t="n">
        <v>183.7083814328632</v>
      </c>
      <c r="AB92" t="n">
        <v>251.3579121181205</v>
      </c>
      <c r="AC92" t="n">
        <v>227.3686657686856</v>
      </c>
      <c r="AD92" t="n">
        <v>183708.3814328632</v>
      </c>
      <c r="AE92" t="n">
        <v>251357.9121181205</v>
      </c>
      <c r="AF92" t="n">
        <v>3.857261806668604e-06</v>
      </c>
      <c r="AG92" t="n">
        <v>8</v>
      </c>
      <c r="AH92" t="n">
        <v>227368.6657686855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5.314</v>
      </c>
      <c r="E93" t="n">
        <v>18.82</v>
      </c>
      <c r="F93" t="n">
        <v>15.57</v>
      </c>
      <c r="G93" t="n">
        <v>103.82</v>
      </c>
      <c r="H93" t="n">
        <v>1.42</v>
      </c>
      <c r="I93" t="n">
        <v>9</v>
      </c>
      <c r="J93" t="n">
        <v>296.91</v>
      </c>
      <c r="K93" t="n">
        <v>59.19</v>
      </c>
      <c r="L93" t="n">
        <v>23.75</v>
      </c>
      <c r="M93" t="n">
        <v>7</v>
      </c>
      <c r="N93" t="n">
        <v>83.95999999999999</v>
      </c>
      <c r="O93" t="n">
        <v>36852.96</v>
      </c>
      <c r="P93" t="n">
        <v>240.51</v>
      </c>
      <c r="Q93" t="n">
        <v>467.07</v>
      </c>
      <c r="R93" t="n">
        <v>57.84</v>
      </c>
      <c r="S93" t="n">
        <v>39.61</v>
      </c>
      <c r="T93" t="n">
        <v>4166.64</v>
      </c>
      <c r="U93" t="n">
        <v>0.68</v>
      </c>
      <c r="V93" t="n">
        <v>0.75</v>
      </c>
      <c r="W93" t="n">
        <v>2.62</v>
      </c>
      <c r="X93" t="n">
        <v>0.24</v>
      </c>
      <c r="Y93" t="n">
        <v>1</v>
      </c>
      <c r="Z93" t="n">
        <v>10</v>
      </c>
      <c r="AA93" t="n">
        <v>183.6390510750852</v>
      </c>
      <c r="AB93" t="n">
        <v>251.2630512639691</v>
      </c>
      <c r="AC93" t="n">
        <v>227.2828583013163</v>
      </c>
      <c r="AD93" t="n">
        <v>183639.0510750852</v>
      </c>
      <c r="AE93" t="n">
        <v>251263.0512639692</v>
      </c>
      <c r="AF93" t="n">
        <v>3.854867929331984e-06</v>
      </c>
      <c r="AG93" t="n">
        <v>8</v>
      </c>
      <c r="AH93" t="n">
        <v>227282.8583013163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5.3141</v>
      </c>
      <c r="E94" t="n">
        <v>18.82</v>
      </c>
      <c r="F94" t="n">
        <v>15.57</v>
      </c>
      <c r="G94" t="n">
        <v>103.82</v>
      </c>
      <c r="H94" t="n">
        <v>1.44</v>
      </c>
      <c r="I94" t="n">
        <v>9</v>
      </c>
      <c r="J94" t="n">
        <v>297.43</v>
      </c>
      <c r="K94" t="n">
        <v>59.19</v>
      </c>
      <c r="L94" t="n">
        <v>24</v>
      </c>
      <c r="M94" t="n">
        <v>7</v>
      </c>
      <c r="N94" t="n">
        <v>84.23999999999999</v>
      </c>
      <c r="O94" t="n">
        <v>36917.19</v>
      </c>
      <c r="P94" t="n">
        <v>240.29</v>
      </c>
      <c r="Q94" t="n">
        <v>467.07</v>
      </c>
      <c r="R94" t="n">
        <v>57.76</v>
      </c>
      <c r="S94" t="n">
        <v>39.61</v>
      </c>
      <c r="T94" t="n">
        <v>4127.06</v>
      </c>
      <c r="U94" t="n">
        <v>0.6899999999999999</v>
      </c>
      <c r="V94" t="n">
        <v>0.75</v>
      </c>
      <c r="W94" t="n">
        <v>2.62</v>
      </c>
      <c r="X94" t="n">
        <v>0.24</v>
      </c>
      <c r="Y94" t="n">
        <v>1</v>
      </c>
      <c r="Z94" t="n">
        <v>10</v>
      </c>
      <c r="AA94" t="n">
        <v>183.5366694481392</v>
      </c>
      <c r="AB94" t="n">
        <v>251.1229682052231</v>
      </c>
      <c r="AC94" t="n">
        <v>227.1561445730891</v>
      </c>
      <c r="AD94" t="n">
        <v>183536.6694481392</v>
      </c>
      <c r="AE94" t="n">
        <v>251122.9682052231</v>
      </c>
      <c r="AF94" t="n">
        <v>3.854940471069458e-06</v>
      </c>
      <c r="AG94" t="n">
        <v>8</v>
      </c>
      <c r="AH94" t="n">
        <v>227156.1445730891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5.3158</v>
      </c>
      <c r="E95" t="n">
        <v>18.81</v>
      </c>
      <c r="F95" t="n">
        <v>15.57</v>
      </c>
      <c r="G95" t="n">
        <v>103.78</v>
      </c>
      <c r="H95" t="n">
        <v>1.45</v>
      </c>
      <c r="I95" t="n">
        <v>9</v>
      </c>
      <c r="J95" t="n">
        <v>297.95</v>
      </c>
      <c r="K95" t="n">
        <v>59.19</v>
      </c>
      <c r="L95" t="n">
        <v>24.25</v>
      </c>
      <c r="M95" t="n">
        <v>7</v>
      </c>
      <c r="N95" t="n">
        <v>84.51000000000001</v>
      </c>
      <c r="O95" t="n">
        <v>36981.53</v>
      </c>
      <c r="P95" t="n">
        <v>239.75</v>
      </c>
      <c r="Q95" t="n">
        <v>467.07</v>
      </c>
      <c r="R95" t="n">
        <v>57.59</v>
      </c>
      <c r="S95" t="n">
        <v>39.61</v>
      </c>
      <c r="T95" t="n">
        <v>4040.78</v>
      </c>
      <c r="U95" t="n">
        <v>0.6899999999999999</v>
      </c>
      <c r="V95" t="n">
        <v>0.75</v>
      </c>
      <c r="W95" t="n">
        <v>2.62</v>
      </c>
      <c r="X95" t="n">
        <v>0.23</v>
      </c>
      <c r="Y95" t="n">
        <v>1</v>
      </c>
      <c r="Z95" t="n">
        <v>10</v>
      </c>
      <c r="AA95" t="n">
        <v>183.2527466126851</v>
      </c>
      <c r="AB95" t="n">
        <v>250.7344924559636</v>
      </c>
      <c r="AC95" t="n">
        <v>226.8047444041097</v>
      </c>
      <c r="AD95" t="n">
        <v>183252.7466126852</v>
      </c>
      <c r="AE95" t="n">
        <v>250734.4924559636</v>
      </c>
      <c r="AF95" t="n">
        <v>3.856173680606504e-06</v>
      </c>
      <c r="AG95" t="n">
        <v>8</v>
      </c>
      <c r="AH95" t="n">
        <v>226804.7444041097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5.342</v>
      </c>
      <c r="E96" t="n">
        <v>18.72</v>
      </c>
      <c r="F96" t="n">
        <v>15.52</v>
      </c>
      <c r="G96" t="n">
        <v>116.42</v>
      </c>
      <c r="H96" t="n">
        <v>1.46</v>
      </c>
      <c r="I96" t="n">
        <v>8</v>
      </c>
      <c r="J96" t="n">
        <v>298.47</v>
      </c>
      <c r="K96" t="n">
        <v>59.19</v>
      </c>
      <c r="L96" t="n">
        <v>24.5</v>
      </c>
      <c r="M96" t="n">
        <v>6</v>
      </c>
      <c r="N96" t="n">
        <v>84.78</v>
      </c>
      <c r="O96" t="n">
        <v>37045.99</v>
      </c>
      <c r="P96" t="n">
        <v>238.42</v>
      </c>
      <c r="Q96" t="n">
        <v>467.07</v>
      </c>
      <c r="R96" t="n">
        <v>56.07</v>
      </c>
      <c r="S96" t="n">
        <v>39.61</v>
      </c>
      <c r="T96" t="n">
        <v>3284.63</v>
      </c>
      <c r="U96" t="n">
        <v>0.71</v>
      </c>
      <c r="V96" t="n">
        <v>0.75</v>
      </c>
      <c r="W96" t="n">
        <v>2.62</v>
      </c>
      <c r="X96" t="n">
        <v>0.19</v>
      </c>
      <c r="Y96" t="n">
        <v>1</v>
      </c>
      <c r="Z96" t="n">
        <v>10</v>
      </c>
      <c r="AA96" t="n">
        <v>182.0332282443304</v>
      </c>
      <c r="AB96" t="n">
        <v>249.0658936230282</v>
      </c>
      <c r="AC96" t="n">
        <v>225.295394301896</v>
      </c>
      <c r="AD96" t="n">
        <v>182033.2282443304</v>
      </c>
      <c r="AE96" t="n">
        <v>249065.8936230282</v>
      </c>
      <c r="AF96" t="n">
        <v>3.875179615824512e-06</v>
      </c>
      <c r="AG96" t="n">
        <v>8</v>
      </c>
      <c r="AH96" t="n">
        <v>225295.394301896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5.34</v>
      </c>
      <c r="E97" t="n">
        <v>18.73</v>
      </c>
      <c r="F97" t="n">
        <v>15.53</v>
      </c>
      <c r="G97" t="n">
        <v>116.48</v>
      </c>
      <c r="H97" t="n">
        <v>1.47</v>
      </c>
      <c r="I97" t="n">
        <v>8</v>
      </c>
      <c r="J97" t="n">
        <v>299</v>
      </c>
      <c r="K97" t="n">
        <v>59.19</v>
      </c>
      <c r="L97" t="n">
        <v>24.75</v>
      </c>
      <c r="M97" t="n">
        <v>6</v>
      </c>
      <c r="N97" t="n">
        <v>85.05</v>
      </c>
      <c r="O97" t="n">
        <v>37110.57</v>
      </c>
      <c r="P97" t="n">
        <v>238.61</v>
      </c>
      <c r="Q97" t="n">
        <v>467.07</v>
      </c>
      <c r="R97" t="n">
        <v>56.32</v>
      </c>
      <c r="S97" t="n">
        <v>39.61</v>
      </c>
      <c r="T97" t="n">
        <v>3411.16</v>
      </c>
      <c r="U97" t="n">
        <v>0.7</v>
      </c>
      <c r="V97" t="n">
        <v>0.75</v>
      </c>
      <c r="W97" t="n">
        <v>2.62</v>
      </c>
      <c r="X97" t="n">
        <v>0.2</v>
      </c>
      <c r="Y97" t="n">
        <v>1</v>
      </c>
      <c r="Z97" t="n">
        <v>10</v>
      </c>
      <c r="AA97" t="n">
        <v>182.1699901330616</v>
      </c>
      <c r="AB97" t="n">
        <v>249.2530172726988</v>
      </c>
      <c r="AC97" t="n">
        <v>225.4646591330717</v>
      </c>
      <c r="AD97" t="n">
        <v>182169.9901330616</v>
      </c>
      <c r="AE97" t="n">
        <v>249253.0172726988</v>
      </c>
      <c r="AF97" t="n">
        <v>3.873728781075046e-06</v>
      </c>
      <c r="AG97" t="n">
        <v>8</v>
      </c>
      <c r="AH97" t="n">
        <v>225464.6591330717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5.3393</v>
      </c>
      <c r="E98" t="n">
        <v>18.73</v>
      </c>
      <c r="F98" t="n">
        <v>15.53</v>
      </c>
      <c r="G98" t="n">
        <v>116.5</v>
      </c>
      <c r="H98" t="n">
        <v>1.49</v>
      </c>
      <c r="I98" t="n">
        <v>8</v>
      </c>
      <c r="J98" t="n">
        <v>299.52</v>
      </c>
      <c r="K98" t="n">
        <v>59.19</v>
      </c>
      <c r="L98" t="n">
        <v>25</v>
      </c>
      <c r="M98" t="n">
        <v>6</v>
      </c>
      <c r="N98" t="n">
        <v>85.33</v>
      </c>
      <c r="O98" t="n">
        <v>37175.38</v>
      </c>
      <c r="P98" t="n">
        <v>238.89</v>
      </c>
      <c r="Q98" t="n">
        <v>467.07</v>
      </c>
      <c r="R98" t="n">
        <v>56.43</v>
      </c>
      <c r="S98" t="n">
        <v>39.61</v>
      </c>
      <c r="T98" t="n">
        <v>3467.01</v>
      </c>
      <c r="U98" t="n">
        <v>0.7</v>
      </c>
      <c r="V98" t="n">
        <v>0.75</v>
      </c>
      <c r="W98" t="n">
        <v>2.62</v>
      </c>
      <c r="X98" t="n">
        <v>0.2</v>
      </c>
      <c r="Y98" t="n">
        <v>1</v>
      </c>
      <c r="Z98" t="n">
        <v>10</v>
      </c>
      <c r="AA98" t="n">
        <v>182.312319330919</v>
      </c>
      <c r="AB98" t="n">
        <v>249.4477583603283</v>
      </c>
      <c r="AC98" t="n">
        <v>225.6408144046188</v>
      </c>
      <c r="AD98" t="n">
        <v>182312.319330919</v>
      </c>
      <c r="AE98" t="n">
        <v>249447.7583603283</v>
      </c>
      <c r="AF98" t="n">
        <v>3.873220988912733e-06</v>
      </c>
      <c r="AG98" t="n">
        <v>8</v>
      </c>
      <c r="AH98" t="n">
        <v>225640.8144046188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5.3412</v>
      </c>
      <c r="E99" t="n">
        <v>18.72</v>
      </c>
      <c r="F99" t="n">
        <v>15.53</v>
      </c>
      <c r="G99" t="n">
        <v>116.45</v>
      </c>
      <c r="H99" t="n">
        <v>1.5</v>
      </c>
      <c r="I99" t="n">
        <v>8</v>
      </c>
      <c r="J99" t="n">
        <v>300.05</v>
      </c>
      <c r="K99" t="n">
        <v>59.19</v>
      </c>
      <c r="L99" t="n">
        <v>25.25</v>
      </c>
      <c r="M99" t="n">
        <v>6</v>
      </c>
      <c r="N99" t="n">
        <v>85.59999999999999</v>
      </c>
      <c r="O99" t="n">
        <v>37240.19</v>
      </c>
      <c r="P99" t="n">
        <v>238.89</v>
      </c>
      <c r="Q99" t="n">
        <v>467.07</v>
      </c>
      <c r="R99" t="n">
        <v>56.27</v>
      </c>
      <c r="S99" t="n">
        <v>39.61</v>
      </c>
      <c r="T99" t="n">
        <v>3383.97</v>
      </c>
      <c r="U99" t="n">
        <v>0.7</v>
      </c>
      <c r="V99" t="n">
        <v>0.75</v>
      </c>
      <c r="W99" t="n">
        <v>2.62</v>
      </c>
      <c r="X99" t="n">
        <v>0.19</v>
      </c>
      <c r="Y99" t="n">
        <v>1</v>
      </c>
      <c r="Z99" t="n">
        <v>10</v>
      </c>
      <c r="AA99" t="n">
        <v>182.2702337719202</v>
      </c>
      <c r="AB99" t="n">
        <v>249.3901750418223</v>
      </c>
      <c r="AC99" t="n">
        <v>225.5887267572123</v>
      </c>
      <c r="AD99" t="n">
        <v>182270.2337719202</v>
      </c>
      <c r="AE99" t="n">
        <v>249390.1750418223</v>
      </c>
      <c r="AF99" t="n">
        <v>3.874599281924726e-06</v>
      </c>
      <c r="AG99" t="n">
        <v>8</v>
      </c>
      <c r="AH99" t="n">
        <v>225588.7267572123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5.3388</v>
      </c>
      <c r="E100" t="n">
        <v>18.73</v>
      </c>
      <c r="F100" t="n">
        <v>15.53</v>
      </c>
      <c r="G100" t="n">
        <v>116.51</v>
      </c>
      <c r="H100" t="n">
        <v>1.51</v>
      </c>
      <c r="I100" t="n">
        <v>8</v>
      </c>
      <c r="J100" t="n">
        <v>300.57</v>
      </c>
      <c r="K100" t="n">
        <v>59.19</v>
      </c>
      <c r="L100" t="n">
        <v>25.5</v>
      </c>
      <c r="M100" t="n">
        <v>6</v>
      </c>
      <c r="N100" t="n">
        <v>85.88</v>
      </c>
      <c r="O100" t="n">
        <v>37305.12</v>
      </c>
      <c r="P100" t="n">
        <v>238.98</v>
      </c>
      <c r="Q100" t="n">
        <v>467.07</v>
      </c>
      <c r="R100" t="n">
        <v>56.55</v>
      </c>
      <c r="S100" t="n">
        <v>39.61</v>
      </c>
      <c r="T100" t="n">
        <v>3524.14</v>
      </c>
      <c r="U100" t="n">
        <v>0.7</v>
      </c>
      <c r="V100" t="n">
        <v>0.75</v>
      </c>
      <c r="W100" t="n">
        <v>2.62</v>
      </c>
      <c r="X100" t="n">
        <v>0.2</v>
      </c>
      <c r="Y100" t="n">
        <v>1</v>
      </c>
      <c r="Z100" t="n">
        <v>10</v>
      </c>
      <c r="AA100" t="n">
        <v>182.3641723537697</v>
      </c>
      <c r="AB100" t="n">
        <v>249.5187059537864</v>
      </c>
      <c r="AC100" t="n">
        <v>225.7049908593328</v>
      </c>
      <c r="AD100" t="n">
        <v>182364.1723537697</v>
      </c>
      <c r="AE100" t="n">
        <v>249518.7059537864</v>
      </c>
      <c r="AF100" t="n">
        <v>3.872858280225367e-06</v>
      </c>
      <c r="AG100" t="n">
        <v>8</v>
      </c>
      <c r="AH100" t="n">
        <v>225704.9908593328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5.3411</v>
      </c>
      <c r="E101" t="n">
        <v>18.72</v>
      </c>
      <c r="F101" t="n">
        <v>15.53</v>
      </c>
      <c r="G101" t="n">
        <v>116.45</v>
      </c>
      <c r="H101" t="n">
        <v>1.52</v>
      </c>
      <c r="I101" t="n">
        <v>8</v>
      </c>
      <c r="J101" t="n">
        <v>301.1</v>
      </c>
      <c r="K101" t="n">
        <v>59.19</v>
      </c>
      <c r="L101" t="n">
        <v>25.75</v>
      </c>
      <c r="M101" t="n">
        <v>6</v>
      </c>
      <c r="N101" t="n">
        <v>86.16</v>
      </c>
      <c r="O101" t="n">
        <v>37370.16</v>
      </c>
      <c r="P101" t="n">
        <v>238.88</v>
      </c>
      <c r="Q101" t="n">
        <v>467.07</v>
      </c>
      <c r="R101" t="n">
        <v>56.17</v>
      </c>
      <c r="S101" t="n">
        <v>39.61</v>
      </c>
      <c r="T101" t="n">
        <v>3335.63</v>
      </c>
      <c r="U101" t="n">
        <v>0.71</v>
      </c>
      <c r="V101" t="n">
        <v>0.75</v>
      </c>
      <c r="W101" t="n">
        <v>2.62</v>
      </c>
      <c r="X101" t="n">
        <v>0.19</v>
      </c>
      <c r="Y101" t="n">
        <v>1</v>
      </c>
      <c r="Z101" t="n">
        <v>10</v>
      </c>
      <c r="AA101" t="n">
        <v>182.2679196838237</v>
      </c>
      <c r="AB101" t="n">
        <v>249.3870088043983</v>
      </c>
      <c r="AC101" t="n">
        <v>225.5858627010442</v>
      </c>
      <c r="AD101" t="n">
        <v>182267.9196838237</v>
      </c>
      <c r="AE101" t="n">
        <v>249387.0088043983</v>
      </c>
      <c r="AF101" t="n">
        <v>3.874526740187253e-06</v>
      </c>
      <c r="AG101" t="n">
        <v>8</v>
      </c>
      <c r="AH101" t="n">
        <v>225585.8627010442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5.3412</v>
      </c>
      <c r="E102" t="n">
        <v>18.72</v>
      </c>
      <c r="F102" t="n">
        <v>15.53</v>
      </c>
      <c r="G102" t="n">
        <v>116.45</v>
      </c>
      <c r="H102" t="n">
        <v>1.54</v>
      </c>
      <c r="I102" t="n">
        <v>8</v>
      </c>
      <c r="J102" t="n">
        <v>301.63</v>
      </c>
      <c r="K102" t="n">
        <v>59.19</v>
      </c>
      <c r="L102" t="n">
        <v>26</v>
      </c>
      <c r="M102" t="n">
        <v>6</v>
      </c>
      <c r="N102" t="n">
        <v>86.44</v>
      </c>
      <c r="O102" t="n">
        <v>37435.32</v>
      </c>
      <c r="P102" t="n">
        <v>239.11</v>
      </c>
      <c r="Q102" t="n">
        <v>467.07</v>
      </c>
      <c r="R102" t="n">
        <v>56.2</v>
      </c>
      <c r="S102" t="n">
        <v>39.61</v>
      </c>
      <c r="T102" t="n">
        <v>3348.8</v>
      </c>
      <c r="U102" t="n">
        <v>0.7</v>
      </c>
      <c r="V102" t="n">
        <v>0.75</v>
      </c>
      <c r="W102" t="n">
        <v>2.62</v>
      </c>
      <c r="X102" t="n">
        <v>0.19</v>
      </c>
      <c r="Y102" t="n">
        <v>1</v>
      </c>
      <c r="Z102" t="n">
        <v>10</v>
      </c>
      <c r="AA102" t="n">
        <v>182.3698560694257</v>
      </c>
      <c r="AB102" t="n">
        <v>249.5264826642947</v>
      </c>
      <c r="AC102" t="n">
        <v>225.7120253715049</v>
      </c>
      <c r="AD102" t="n">
        <v>182369.8560694256</v>
      </c>
      <c r="AE102" t="n">
        <v>249526.4826642947</v>
      </c>
      <c r="AF102" t="n">
        <v>3.874599281924726e-06</v>
      </c>
      <c r="AG102" t="n">
        <v>8</v>
      </c>
      <c r="AH102" t="n">
        <v>225712.0253715049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5.3393</v>
      </c>
      <c r="E103" t="n">
        <v>18.73</v>
      </c>
      <c r="F103" t="n">
        <v>15.53</v>
      </c>
      <c r="G103" t="n">
        <v>116.5</v>
      </c>
      <c r="H103" t="n">
        <v>1.55</v>
      </c>
      <c r="I103" t="n">
        <v>8</v>
      </c>
      <c r="J103" t="n">
        <v>302.16</v>
      </c>
      <c r="K103" t="n">
        <v>59.19</v>
      </c>
      <c r="L103" t="n">
        <v>26.25</v>
      </c>
      <c r="M103" t="n">
        <v>6</v>
      </c>
      <c r="N103" t="n">
        <v>86.72</v>
      </c>
      <c r="O103" t="n">
        <v>37500.6</v>
      </c>
      <c r="P103" t="n">
        <v>238.91</v>
      </c>
      <c r="Q103" t="n">
        <v>467.07</v>
      </c>
      <c r="R103" t="n">
        <v>56.4</v>
      </c>
      <c r="S103" t="n">
        <v>39.61</v>
      </c>
      <c r="T103" t="n">
        <v>3453.1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182.3213791262179</v>
      </c>
      <c r="AB103" t="n">
        <v>249.4601543719462</v>
      </c>
      <c r="AC103" t="n">
        <v>225.6520273582858</v>
      </c>
      <c r="AD103" t="n">
        <v>182321.3791262179</v>
      </c>
      <c r="AE103" t="n">
        <v>249460.1543719462</v>
      </c>
      <c r="AF103" t="n">
        <v>3.873220988912733e-06</v>
      </c>
      <c r="AG103" t="n">
        <v>8</v>
      </c>
      <c r="AH103" t="n">
        <v>225652.0273582858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5.3387</v>
      </c>
      <c r="E104" t="n">
        <v>18.73</v>
      </c>
      <c r="F104" t="n">
        <v>15.54</v>
      </c>
      <c r="G104" t="n">
        <v>116.51</v>
      </c>
      <c r="H104" t="n">
        <v>1.56</v>
      </c>
      <c r="I104" t="n">
        <v>8</v>
      </c>
      <c r="J104" t="n">
        <v>302.69</v>
      </c>
      <c r="K104" t="n">
        <v>59.19</v>
      </c>
      <c r="L104" t="n">
        <v>26.5</v>
      </c>
      <c r="M104" t="n">
        <v>6</v>
      </c>
      <c r="N104" t="n">
        <v>87</v>
      </c>
      <c r="O104" t="n">
        <v>37566</v>
      </c>
      <c r="P104" t="n">
        <v>238.62</v>
      </c>
      <c r="Q104" t="n">
        <v>467.07</v>
      </c>
      <c r="R104" t="n">
        <v>56.55</v>
      </c>
      <c r="S104" t="n">
        <v>39.61</v>
      </c>
      <c r="T104" t="n">
        <v>3524.26</v>
      </c>
      <c r="U104" t="n">
        <v>0.7</v>
      </c>
      <c r="V104" t="n">
        <v>0.75</v>
      </c>
      <c r="W104" t="n">
        <v>2.62</v>
      </c>
      <c r="X104" t="n">
        <v>0.2</v>
      </c>
      <c r="Y104" t="n">
        <v>1</v>
      </c>
      <c r="Z104" t="n">
        <v>10</v>
      </c>
      <c r="AA104" t="n">
        <v>182.2097954318572</v>
      </c>
      <c r="AB104" t="n">
        <v>249.3074806385968</v>
      </c>
      <c r="AC104" t="n">
        <v>225.5139245917682</v>
      </c>
      <c r="AD104" t="n">
        <v>182209.7954318572</v>
      </c>
      <c r="AE104" t="n">
        <v>249307.4806385968</v>
      </c>
      <c r="AF104" t="n">
        <v>3.872785738487894e-06</v>
      </c>
      <c r="AG104" t="n">
        <v>8</v>
      </c>
      <c r="AH104" t="n">
        <v>225513.9245917682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5.3398</v>
      </c>
      <c r="E105" t="n">
        <v>18.73</v>
      </c>
      <c r="F105" t="n">
        <v>15.53</v>
      </c>
      <c r="G105" t="n">
        <v>116.48</v>
      </c>
      <c r="H105" t="n">
        <v>1.57</v>
      </c>
      <c r="I105" t="n">
        <v>8</v>
      </c>
      <c r="J105" t="n">
        <v>303.22</v>
      </c>
      <c r="K105" t="n">
        <v>59.19</v>
      </c>
      <c r="L105" t="n">
        <v>26.75</v>
      </c>
      <c r="M105" t="n">
        <v>6</v>
      </c>
      <c r="N105" t="n">
        <v>87.28</v>
      </c>
      <c r="O105" t="n">
        <v>37631.52</v>
      </c>
      <c r="P105" t="n">
        <v>237.96</v>
      </c>
      <c r="Q105" t="n">
        <v>467.07</v>
      </c>
      <c r="R105" t="n">
        <v>56.4</v>
      </c>
      <c r="S105" t="n">
        <v>39.61</v>
      </c>
      <c r="T105" t="n">
        <v>3448.91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181.8800002459234</v>
      </c>
      <c r="AB105" t="n">
        <v>248.8562403156656</v>
      </c>
      <c r="AC105" t="n">
        <v>225.1057500119376</v>
      </c>
      <c r="AD105" t="n">
        <v>181880.0002459234</v>
      </c>
      <c r="AE105" t="n">
        <v>248856.2403156655</v>
      </c>
      <c r="AF105" t="n">
        <v>3.8735836976001e-06</v>
      </c>
      <c r="AG105" t="n">
        <v>8</v>
      </c>
      <c r="AH105" t="n">
        <v>225105.7500119376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5.3364</v>
      </c>
      <c r="E106" t="n">
        <v>18.74</v>
      </c>
      <c r="F106" t="n">
        <v>15.54</v>
      </c>
      <c r="G106" t="n">
        <v>116.57</v>
      </c>
      <c r="H106" t="n">
        <v>1.58</v>
      </c>
      <c r="I106" t="n">
        <v>8</v>
      </c>
      <c r="J106" t="n">
        <v>303.75</v>
      </c>
      <c r="K106" t="n">
        <v>59.19</v>
      </c>
      <c r="L106" t="n">
        <v>27</v>
      </c>
      <c r="M106" t="n">
        <v>6</v>
      </c>
      <c r="N106" t="n">
        <v>87.56</v>
      </c>
      <c r="O106" t="n">
        <v>37697.16</v>
      </c>
      <c r="P106" t="n">
        <v>237.67</v>
      </c>
      <c r="Q106" t="n">
        <v>467.07</v>
      </c>
      <c r="R106" t="n">
        <v>56.7</v>
      </c>
      <c r="S106" t="n">
        <v>39.61</v>
      </c>
      <c r="T106" t="n">
        <v>3599.8</v>
      </c>
      <c r="U106" t="n">
        <v>0.7</v>
      </c>
      <c r="V106" t="n">
        <v>0.75</v>
      </c>
      <c r="W106" t="n">
        <v>2.63</v>
      </c>
      <c r="X106" t="n">
        <v>0.21</v>
      </c>
      <c r="Y106" t="n">
        <v>1</v>
      </c>
      <c r="Z106" t="n">
        <v>10</v>
      </c>
      <c r="AA106" t="n">
        <v>181.8301686055224</v>
      </c>
      <c r="AB106" t="n">
        <v>248.7880584668522</v>
      </c>
      <c r="AC106" t="n">
        <v>225.0440753430812</v>
      </c>
      <c r="AD106" t="n">
        <v>181830.1686055224</v>
      </c>
      <c r="AE106" t="n">
        <v>248788.0584668522</v>
      </c>
      <c r="AF106" t="n">
        <v>3.871117278526007e-06</v>
      </c>
      <c r="AG106" t="n">
        <v>8</v>
      </c>
      <c r="AH106" t="n">
        <v>225044.0753430812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5.3397</v>
      </c>
      <c r="E107" t="n">
        <v>18.73</v>
      </c>
      <c r="F107" t="n">
        <v>15.53</v>
      </c>
      <c r="G107" t="n">
        <v>116.49</v>
      </c>
      <c r="H107" t="n">
        <v>1.6</v>
      </c>
      <c r="I107" t="n">
        <v>8</v>
      </c>
      <c r="J107" t="n">
        <v>304.29</v>
      </c>
      <c r="K107" t="n">
        <v>59.19</v>
      </c>
      <c r="L107" t="n">
        <v>27.25</v>
      </c>
      <c r="M107" t="n">
        <v>6</v>
      </c>
      <c r="N107" t="n">
        <v>87.84</v>
      </c>
      <c r="O107" t="n">
        <v>37762.92</v>
      </c>
      <c r="P107" t="n">
        <v>237.3</v>
      </c>
      <c r="Q107" t="n">
        <v>467.07</v>
      </c>
      <c r="R107" t="n">
        <v>56.46</v>
      </c>
      <c r="S107" t="n">
        <v>39.61</v>
      </c>
      <c r="T107" t="n">
        <v>3478.46</v>
      </c>
      <c r="U107" t="n">
        <v>0.7</v>
      </c>
      <c r="V107" t="n">
        <v>0.75</v>
      </c>
      <c r="W107" t="n">
        <v>2.62</v>
      </c>
      <c r="X107" t="n">
        <v>0.2</v>
      </c>
      <c r="Y107" t="n">
        <v>1</v>
      </c>
      <c r="Z107" t="n">
        <v>10</v>
      </c>
      <c r="AA107" t="n">
        <v>181.5832569526535</v>
      </c>
      <c r="AB107" t="n">
        <v>248.4502230504238</v>
      </c>
      <c r="AC107" t="n">
        <v>224.7384824646417</v>
      </c>
      <c r="AD107" t="n">
        <v>181583.2569526535</v>
      </c>
      <c r="AE107" t="n">
        <v>248450.2230504238</v>
      </c>
      <c r="AF107" t="n">
        <v>3.873511155862626e-06</v>
      </c>
      <c r="AG107" t="n">
        <v>8</v>
      </c>
      <c r="AH107" t="n">
        <v>224738.4824646417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5.3409</v>
      </c>
      <c r="E108" t="n">
        <v>18.72</v>
      </c>
      <c r="F108" t="n">
        <v>15.53</v>
      </c>
      <c r="G108" t="n">
        <v>116.45</v>
      </c>
      <c r="H108" t="n">
        <v>1.61</v>
      </c>
      <c r="I108" t="n">
        <v>8</v>
      </c>
      <c r="J108" t="n">
        <v>304.82</v>
      </c>
      <c r="K108" t="n">
        <v>59.19</v>
      </c>
      <c r="L108" t="n">
        <v>27.5</v>
      </c>
      <c r="M108" t="n">
        <v>6</v>
      </c>
      <c r="N108" t="n">
        <v>88.13</v>
      </c>
      <c r="O108" t="n">
        <v>37828.81</v>
      </c>
      <c r="P108" t="n">
        <v>237.36</v>
      </c>
      <c r="Q108" t="n">
        <v>467.07</v>
      </c>
      <c r="R108" t="n">
        <v>56.41</v>
      </c>
      <c r="S108" t="n">
        <v>39.61</v>
      </c>
      <c r="T108" t="n">
        <v>3456.05</v>
      </c>
      <c r="U108" t="n">
        <v>0.7</v>
      </c>
      <c r="V108" t="n">
        <v>0.75</v>
      </c>
      <c r="W108" t="n">
        <v>2.62</v>
      </c>
      <c r="X108" t="n">
        <v>0.19</v>
      </c>
      <c r="Y108" t="n">
        <v>1</v>
      </c>
      <c r="Z108" t="n">
        <v>10</v>
      </c>
      <c r="AA108" t="n">
        <v>181.5840101568424</v>
      </c>
      <c r="AB108" t="n">
        <v>248.451253617624</v>
      </c>
      <c r="AC108" t="n">
        <v>224.7394146759547</v>
      </c>
      <c r="AD108" t="n">
        <v>181584.0101568424</v>
      </c>
      <c r="AE108" t="n">
        <v>248451.253617624</v>
      </c>
      <c r="AF108" t="n">
        <v>3.874381656712307e-06</v>
      </c>
      <c r="AG108" t="n">
        <v>8</v>
      </c>
      <c r="AH108" t="n">
        <v>224739.4146759547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5.3393</v>
      </c>
      <c r="E109" t="n">
        <v>18.73</v>
      </c>
      <c r="F109" t="n">
        <v>15.53</v>
      </c>
      <c r="G109" t="n">
        <v>116.5</v>
      </c>
      <c r="H109" t="n">
        <v>1.62</v>
      </c>
      <c r="I109" t="n">
        <v>8</v>
      </c>
      <c r="J109" t="n">
        <v>305.36</v>
      </c>
      <c r="K109" t="n">
        <v>59.19</v>
      </c>
      <c r="L109" t="n">
        <v>27.75</v>
      </c>
      <c r="M109" t="n">
        <v>6</v>
      </c>
      <c r="N109" t="n">
        <v>88.41</v>
      </c>
      <c r="O109" t="n">
        <v>37894.82</v>
      </c>
      <c r="P109" t="n">
        <v>236.85</v>
      </c>
      <c r="Q109" t="n">
        <v>467.08</v>
      </c>
      <c r="R109" t="n">
        <v>56.47</v>
      </c>
      <c r="S109" t="n">
        <v>39.61</v>
      </c>
      <c r="T109" t="n">
        <v>3486.27</v>
      </c>
      <c r="U109" t="n">
        <v>0.7</v>
      </c>
      <c r="V109" t="n">
        <v>0.75</v>
      </c>
      <c r="W109" t="n">
        <v>2.62</v>
      </c>
      <c r="X109" t="n">
        <v>0.2</v>
      </c>
      <c r="Y109" t="n">
        <v>1</v>
      </c>
      <c r="Z109" t="n">
        <v>10</v>
      </c>
      <c r="AA109" t="n">
        <v>181.3882202104271</v>
      </c>
      <c r="AB109" t="n">
        <v>248.183365175296</v>
      </c>
      <c r="AC109" t="n">
        <v>224.4970931305785</v>
      </c>
      <c r="AD109" t="n">
        <v>181388.2202104271</v>
      </c>
      <c r="AE109" t="n">
        <v>248183.365175296</v>
      </c>
      <c r="AF109" t="n">
        <v>3.873220988912733e-06</v>
      </c>
      <c r="AG109" t="n">
        <v>8</v>
      </c>
      <c r="AH109" t="n">
        <v>224497.0931305785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5.3327</v>
      </c>
      <c r="E110" t="n">
        <v>18.75</v>
      </c>
      <c r="F110" t="n">
        <v>15.56</v>
      </c>
      <c r="G110" t="n">
        <v>116.67</v>
      </c>
      <c r="H110" t="n">
        <v>1.63</v>
      </c>
      <c r="I110" t="n">
        <v>8</v>
      </c>
      <c r="J110" t="n">
        <v>305.89</v>
      </c>
      <c r="K110" t="n">
        <v>59.19</v>
      </c>
      <c r="L110" t="n">
        <v>28</v>
      </c>
      <c r="M110" t="n">
        <v>6</v>
      </c>
      <c r="N110" t="n">
        <v>88.7</v>
      </c>
      <c r="O110" t="n">
        <v>37960.95</v>
      </c>
      <c r="P110" t="n">
        <v>236.24</v>
      </c>
      <c r="Q110" t="n">
        <v>467.07</v>
      </c>
      <c r="R110" t="n">
        <v>57.18</v>
      </c>
      <c r="S110" t="n">
        <v>39.61</v>
      </c>
      <c r="T110" t="n">
        <v>3842.23</v>
      </c>
      <c r="U110" t="n">
        <v>0.6899999999999999</v>
      </c>
      <c r="V110" t="n">
        <v>0.75</v>
      </c>
      <c r="W110" t="n">
        <v>2.62</v>
      </c>
      <c r="X110" t="n">
        <v>0.22</v>
      </c>
      <c r="Y110" t="n">
        <v>1</v>
      </c>
      <c r="Z110" t="n">
        <v>10</v>
      </c>
      <c r="AA110" t="n">
        <v>181.2763597088649</v>
      </c>
      <c r="AB110" t="n">
        <v>248.0303127021216</v>
      </c>
      <c r="AC110" t="n">
        <v>224.3586477706334</v>
      </c>
      <c r="AD110" t="n">
        <v>181276.3597088649</v>
      </c>
      <c r="AE110" t="n">
        <v>248030.3127021216</v>
      </c>
      <c r="AF110" t="n">
        <v>3.868433234239494e-06</v>
      </c>
      <c r="AG110" t="n">
        <v>8</v>
      </c>
      <c r="AH110" t="n">
        <v>224358.6477706334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5.3594</v>
      </c>
      <c r="E111" t="n">
        <v>18.66</v>
      </c>
      <c r="F111" t="n">
        <v>15.51</v>
      </c>
      <c r="G111" t="n">
        <v>132.96</v>
      </c>
      <c r="H111" t="n">
        <v>1.64</v>
      </c>
      <c r="I111" t="n">
        <v>7</v>
      </c>
      <c r="J111" t="n">
        <v>306.43</v>
      </c>
      <c r="K111" t="n">
        <v>59.19</v>
      </c>
      <c r="L111" t="n">
        <v>28.25</v>
      </c>
      <c r="M111" t="n">
        <v>5</v>
      </c>
      <c r="N111" t="n">
        <v>88.98999999999999</v>
      </c>
      <c r="O111" t="n">
        <v>38027.2</v>
      </c>
      <c r="P111" t="n">
        <v>235.61</v>
      </c>
      <c r="Q111" t="n">
        <v>467.07</v>
      </c>
      <c r="R111" t="n">
        <v>55.81</v>
      </c>
      <c r="S111" t="n">
        <v>39.61</v>
      </c>
      <c r="T111" t="n">
        <v>3160.11</v>
      </c>
      <c r="U111" t="n">
        <v>0.71</v>
      </c>
      <c r="V111" t="n">
        <v>0.75</v>
      </c>
      <c r="W111" t="n">
        <v>2.62</v>
      </c>
      <c r="X111" t="n">
        <v>0.18</v>
      </c>
      <c r="Y111" t="n">
        <v>1</v>
      </c>
      <c r="Z111" t="n">
        <v>10</v>
      </c>
      <c r="AA111" t="n">
        <v>180.375425162761</v>
      </c>
      <c r="AB111" t="n">
        <v>246.7976143097158</v>
      </c>
      <c r="AC111" t="n">
        <v>223.2435963826954</v>
      </c>
      <c r="AD111" t="n">
        <v>180375.425162761</v>
      </c>
      <c r="AE111" t="n">
        <v>246797.6143097158</v>
      </c>
      <c r="AF111" t="n">
        <v>3.887801878144869e-06</v>
      </c>
      <c r="AG111" t="n">
        <v>8</v>
      </c>
      <c r="AH111" t="n">
        <v>223243.5963826954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5.3582</v>
      </c>
      <c r="E112" t="n">
        <v>18.66</v>
      </c>
      <c r="F112" t="n">
        <v>15.52</v>
      </c>
      <c r="G112" t="n">
        <v>132.99</v>
      </c>
      <c r="H112" t="n">
        <v>1.65</v>
      </c>
      <c r="I112" t="n">
        <v>7</v>
      </c>
      <c r="J112" t="n">
        <v>306.97</v>
      </c>
      <c r="K112" t="n">
        <v>59.19</v>
      </c>
      <c r="L112" t="n">
        <v>28.5</v>
      </c>
      <c r="M112" t="n">
        <v>5</v>
      </c>
      <c r="N112" t="n">
        <v>89.27</v>
      </c>
      <c r="O112" t="n">
        <v>38093.58</v>
      </c>
      <c r="P112" t="n">
        <v>236</v>
      </c>
      <c r="Q112" t="n">
        <v>467.07</v>
      </c>
      <c r="R112" t="n">
        <v>55.89</v>
      </c>
      <c r="S112" t="n">
        <v>39.61</v>
      </c>
      <c r="T112" t="n">
        <v>3200.82</v>
      </c>
      <c r="U112" t="n">
        <v>0.71</v>
      </c>
      <c r="V112" t="n">
        <v>0.75</v>
      </c>
      <c r="W112" t="n">
        <v>2.62</v>
      </c>
      <c r="X112" t="n">
        <v>0.18</v>
      </c>
      <c r="Y112" t="n">
        <v>1</v>
      </c>
      <c r="Z112" t="n">
        <v>10</v>
      </c>
      <c r="AA112" t="n">
        <v>180.5840072844148</v>
      </c>
      <c r="AB112" t="n">
        <v>247.0830055705562</v>
      </c>
      <c r="AC112" t="n">
        <v>223.5017503021503</v>
      </c>
      <c r="AD112" t="n">
        <v>180584.0072844148</v>
      </c>
      <c r="AE112" t="n">
        <v>247083.0055705562</v>
      </c>
      <c r="AF112" t="n">
        <v>3.88693137729519e-06</v>
      </c>
      <c r="AG112" t="n">
        <v>8</v>
      </c>
      <c r="AH112" t="n">
        <v>223501.7503021503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5.3587</v>
      </c>
      <c r="E113" t="n">
        <v>18.66</v>
      </c>
      <c r="F113" t="n">
        <v>15.51</v>
      </c>
      <c r="G113" t="n">
        <v>132.98</v>
      </c>
      <c r="H113" t="n">
        <v>1.67</v>
      </c>
      <c r="I113" t="n">
        <v>7</v>
      </c>
      <c r="J113" t="n">
        <v>307.51</v>
      </c>
      <c r="K113" t="n">
        <v>59.19</v>
      </c>
      <c r="L113" t="n">
        <v>28.75</v>
      </c>
      <c r="M113" t="n">
        <v>5</v>
      </c>
      <c r="N113" t="n">
        <v>89.56</v>
      </c>
      <c r="O113" t="n">
        <v>38160.09</v>
      </c>
      <c r="P113" t="n">
        <v>236.38</v>
      </c>
      <c r="Q113" t="n">
        <v>467.07</v>
      </c>
      <c r="R113" t="n">
        <v>55.98</v>
      </c>
      <c r="S113" t="n">
        <v>39.61</v>
      </c>
      <c r="T113" t="n">
        <v>3245.84</v>
      </c>
      <c r="U113" t="n">
        <v>0.71</v>
      </c>
      <c r="V113" t="n">
        <v>0.75</v>
      </c>
      <c r="W113" t="n">
        <v>2.62</v>
      </c>
      <c r="X113" t="n">
        <v>0.18</v>
      </c>
      <c r="Y113" t="n">
        <v>1</v>
      </c>
      <c r="Z113" t="n">
        <v>10</v>
      </c>
      <c r="AA113" t="n">
        <v>180.7381660764363</v>
      </c>
      <c r="AB113" t="n">
        <v>247.2939324308059</v>
      </c>
      <c r="AC113" t="n">
        <v>223.6925465988956</v>
      </c>
      <c r="AD113" t="n">
        <v>180738.1660764363</v>
      </c>
      <c r="AE113" t="n">
        <v>247293.9324308059</v>
      </c>
      <c r="AF113" t="n">
        <v>3.887294085982556e-06</v>
      </c>
      <c r="AG113" t="n">
        <v>8</v>
      </c>
      <c r="AH113" t="n">
        <v>223692.5465988956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5.3599</v>
      </c>
      <c r="E114" t="n">
        <v>18.66</v>
      </c>
      <c r="F114" t="n">
        <v>15.51</v>
      </c>
      <c r="G114" t="n">
        <v>132.94</v>
      </c>
      <c r="H114" t="n">
        <v>1.68</v>
      </c>
      <c r="I114" t="n">
        <v>7</v>
      </c>
      <c r="J114" t="n">
        <v>308.05</v>
      </c>
      <c r="K114" t="n">
        <v>59.19</v>
      </c>
      <c r="L114" t="n">
        <v>29</v>
      </c>
      <c r="M114" t="n">
        <v>5</v>
      </c>
      <c r="N114" t="n">
        <v>89.84999999999999</v>
      </c>
      <c r="O114" t="n">
        <v>38226.72</v>
      </c>
      <c r="P114" t="n">
        <v>236.73</v>
      </c>
      <c r="Q114" t="n">
        <v>467.07</v>
      </c>
      <c r="R114" t="n">
        <v>55.8</v>
      </c>
      <c r="S114" t="n">
        <v>39.61</v>
      </c>
      <c r="T114" t="n">
        <v>3155.62</v>
      </c>
      <c r="U114" t="n">
        <v>0.71</v>
      </c>
      <c r="V114" t="n">
        <v>0.75</v>
      </c>
      <c r="W114" t="n">
        <v>2.62</v>
      </c>
      <c r="X114" t="n">
        <v>0.18</v>
      </c>
      <c r="Y114" t="n">
        <v>1</v>
      </c>
      <c r="Z114" t="n">
        <v>10</v>
      </c>
      <c r="AA114" t="n">
        <v>180.8699679552733</v>
      </c>
      <c r="AB114" t="n">
        <v>247.474269576119</v>
      </c>
      <c r="AC114" t="n">
        <v>223.8556726201649</v>
      </c>
      <c r="AD114" t="n">
        <v>180869.9679552733</v>
      </c>
      <c r="AE114" t="n">
        <v>247474.269576119</v>
      </c>
      <c r="AF114" t="n">
        <v>3.888164586832236e-06</v>
      </c>
      <c r="AG114" t="n">
        <v>8</v>
      </c>
      <c r="AH114" t="n">
        <v>223855.6726201649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5.3598</v>
      </c>
      <c r="E115" t="n">
        <v>18.66</v>
      </c>
      <c r="F115" t="n">
        <v>15.51</v>
      </c>
      <c r="G115" t="n">
        <v>132.95</v>
      </c>
      <c r="H115" t="n">
        <v>1.69</v>
      </c>
      <c r="I115" t="n">
        <v>7</v>
      </c>
      <c r="J115" t="n">
        <v>308.59</v>
      </c>
      <c r="K115" t="n">
        <v>59.19</v>
      </c>
      <c r="L115" t="n">
        <v>29.25</v>
      </c>
      <c r="M115" t="n">
        <v>5</v>
      </c>
      <c r="N115" t="n">
        <v>90.14</v>
      </c>
      <c r="O115" t="n">
        <v>38293.47</v>
      </c>
      <c r="P115" t="n">
        <v>236.74</v>
      </c>
      <c r="Q115" t="n">
        <v>467.07</v>
      </c>
      <c r="R115" t="n">
        <v>55.75</v>
      </c>
      <c r="S115" t="n">
        <v>39.61</v>
      </c>
      <c r="T115" t="n">
        <v>3132.54</v>
      </c>
      <c r="U115" t="n">
        <v>0.71</v>
      </c>
      <c r="V115" t="n">
        <v>0.75</v>
      </c>
      <c r="W115" t="n">
        <v>2.62</v>
      </c>
      <c r="X115" t="n">
        <v>0.18</v>
      </c>
      <c r="Y115" t="n">
        <v>1</v>
      </c>
      <c r="Z115" t="n">
        <v>10</v>
      </c>
      <c r="AA115" t="n">
        <v>180.8766609592148</v>
      </c>
      <c r="AB115" t="n">
        <v>247.4834272393863</v>
      </c>
      <c r="AC115" t="n">
        <v>223.8639562889027</v>
      </c>
      <c r="AD115" t="n">
        <v>180876.6609592148</v>
      </c>
      <c r="AE115" t="n">
        <v>247483.4272393862</v>
      </c>
      <c r="AF115" t="n">
        <v>3.888092045094763e-06</v>
      </c>
      <c r="AG115" t="n">
        <v>8</v>
      </c>
      <c r="AH115" t="n">
        <v>223863.9562889027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5.3588</v>
      </c>
      <c r="E116" t="n">
        <v>18.66</v>
      </c>
      <c r="F116" t="n">
        <v>15.51</v>
      </c>
      <c r="G116" t="n">
        <v>132.97</v>
      </c>
      <c r="H116" t="n">
        <v>1.7</v>
      </c>
      <c r="I116" t="n">
        <v>7</v>
      </c>
      <c r="J116" t="n">
        <v>309.13</v>
      </c>
      <c r="K116" t="n">
        <v>59.19</v>
      </c>
      <c r="L116" t="n">
        <v>29.5</v>
      </c>
      <c r="M116" t="n">
        <v>5</v>
      </c>
      <c r="N116" t="n">
        <v>90.44</v>
      </c>
      <c r="O116" t="n">
        <v>38360.36</v>
      </c>
      <c r="P116" t="n">
        <v>237.21</v>
      </c>
      <c r="Q116" t="n">
        <v>467.07</v>
      </c>
      <c r="R116" t="n">
        <v>55.9</v>
      </c>
      <c r="S116" t="n">
        <v>39.61</v>
      </c>
      <c r="T116" t="n">
        <v>3206.3</v>
      </c>
      <c r="U116" t="n">
        <v>0.71</v>
      </c>
      <c r="V116" t="n">
        <v>0.75</v>
      </c>
      <c r="W116" t="n">
        <v>2.62</v>
      </c>
      <c r="X116" t="n">
        <v>0.18</v>
      </c>
      <c r="Y116" t="n">
        <v>1</v>
      </c>
      <c r="Z116" t="n">
        <v>10</v>
      </c>
      <c r="AA116" t="n">
        <v>181.1106010524247</v>
      </c>
      <c r="AB116" t="n">
        <v>247.8035143956244</v>
      </c>
      <c r="AC116" t="n">
        <v>224.1534947761948</v>
      </c>
      <c r="AD116" t="n">
        <v>181110.6010524247</v>
      </c>
      <c r="AE116" t="n">
        <v>247803.5143956244</v>
      </c>
      <c r="AF116" t="n">
        <v>3.887366627720029e-06</v>
      </c>
      <c r="AG116" t="n">
        <v>8</v>
      </c>
      <c r="AH116" t="n">
        <v>224153.4947761948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5.3594</v>
      </c>
      <c r="E117" t="n">
        <v>18.66</v>
      </c>
      <c r="F117" t="n">
        <v>15.51</v>
      </c>
      <c r="G117" t="n">
        <v>132.96</v>
      </c>
      <c r="H117" t="n">
        <v>1.71</v>
      </c>
      <c r="I117" t="n">
        <v>7</v>
      </c>
      <c r="J117" t="n">
        <v>309.67</v>
      </c>
      <c r="K117" t="n">
        <v>59.19</v>
      </c>
      <c r="L117" t="n">
        <v>29.75</v>
      </c>
      <c r="M117" t="n">
        <v>5</v>
      </c>
      <c r="N117" t="n">
        <v>90.73</v>
      </c>
      <c r="O117" t="n">
        <v>38427.37</v>
      </c>
      <c r="P117" t="n">
        <v>237.41</v>
      </c>
      <c r="Q117" t="n">
        <v>467.07</v>
      </c>
      <c r="R117" t="n">
        <v>55.79</v>
      </c>
      <c r="S117" t="n">
        <v>39.61</v>
      </c>
      <c r="T117" t="n">
        <v>3153.25</v>
      </c>
      <c r="U117" t="n">
        <v>0.71</v>
      </c>
      <c r="V117" t="n">
        <v>0.75</v>
      </c>
      <c r="W117" t="n">
        <v>2.62</v>
      </c>
      <c r="X117" t="n">
        <v>0.18</v>
      </c>
      <c r="Y117" t="n">
        <v>1</v>
      </c>
      <c r="Z117" t="n">
        <v>10</v>
      </c>
      <c r="AA117" t="n">
        <v>181.1877487164362</v>
      </c>
      <c r="AB117" t="n">
        <v>247.9090712330396</v>
      </c>
      <c r="AC117" t="n">
        <v>224.2489774171971</v>
      </c>
      <c r="AD117" t="n">
        <v>181187.7487164362</v>
      </c>
      <c r="AE117" t="n">
        <v>247909.0712330396</v>
      </c>
      <c r="AF117" t="n">
        <v>3.887801878144869e-06</v>
      </c>
      <c r="AG117" t="n">
        <v>8</v>
      </c>
      <c r="AH117" t="n">
        <v>224248.9774171971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5.3601</v>
      </c>
      <c r="E118" t="n">
        <v>18.66</v>
      </c>
      <c r="F118" t="n">
        <v>15.51</v>
      </c>
      <c r="G118" t="n">
        <v>132.94</v>
      </c>
      <c r="H118" t="n">
        <v>1.72</v>
      </c>
      <c r="I118" t="n">
        <v>7</v>
      </c>
      <c r="J118" t="n">
        <v>310.22</v>
      </c>
      <c r="K118" t="n">
        <v>59.19</v>
      </c>
      <c r="L118" t="n">
        <v>30</v>
      </c>
      <c r="M118" t="n">
        <v>5</v>
      </c>
      <c r="N118" t="n">
        <v>91.02</v>
      </c>
      <c r="O118" t="n">
        <v>38494.52</v>
      </c>
      <c r="P118" t="n">
        <v>237.45</v>
      </c>
      <c r="Q118" t="n">
        <v>467.07</v>
      </c>
      <c r="R118" t="n">
        <v>55.68</v>
      </c>
      <c r="S118" t="n">
        <v>39.61</v>
      </c>
      <c r="T118" t="n">
        <v>3096.82</v>
      </c>
      <c r="U118" t="n">
        <v>0.71</v>
      </c>
      <c r="V118" t="n">
        <v>0.75</v>
      </c>
      <c r="W118" t="n">
        <v>2.62</v>
      </c>
      <c r="X118" t="n">
        <v>0.18</v>
      </c>
      <c r="Y118" t="n">
        <v>1</v>
      </c>
      <c r="Z118" t="n">
        <v>10</v>
      </c>
      <c r="AA118" t="n">
        <v>181.1904943225827</v>
      </c>
      <c r="AB118" t="n">
        <v>247.9128278924968</v>
      </c>
      <c r="AC118" t="n">
        <v>224.2523755463482</v>
      </c>
      <c r="AD118" t="n">
        <v>181190.4943225827</v>
      </c>
      <c r="AE118" t="n">
        <v>247912.8278924968</v>
      </c>
      <c r="AF118" t="n">
        <v>3.888309670307183e-06</v>
      </c>
      <c r="AG118" t="n">
        <v>8</v>
      </c>
      <c r="AH118" t="n">
        <v>224252.3755463482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5.3583</v>
      </c>
      <c r="E119" t="n">
        <v>18.66</v>
      </c>
      <c r="F119" t="n">
        <v>15.52</v>
      </c>
      <c r="G119" t="n">
        <v>132.99</v>
      </c>
      <c r="H119" t="n">
        <v>1.73</v>
      </c>
      <c r="I119" t="n">
        <v>7</v>
      </c>
      <c r="J119" t="n">
        <v>310.76</v>
      </c>
      <c r="K119" t="n">
        <v>59.19</v>
      </c>
      <c r="L119" t="n">
        <v>30.25</v>
      </c>
      <c r="M119" t="n">
        <v>5</v>
      </c>
      <c r="N119" t="n">
        <v>91.31999999999999</v>
      </c>
      <c r="O119" t="n">
        <v>38561.79</v>
      </c>
      <c r="P119" t="n">
        <v>237.16</v>
      </c>
      <c r="Q119" t="n">
        <v>467.07</v>
      </c>
      <c r="R119" t="n">
        <v>55.9</v>
      </c>
      <c r="S119" t="n">
        <v>39.61</v>
      </c>
      <c r="T119" t="n">
        <v>3206.64</v>
      </c>
      <c r="U119" t="n">
        <v>0.71</v>
      </c>
      <c r="V119" t="n">
        <v>0.75</v>
      </c>
      <c r="W119" t="n">
        <v>2.62</v>
      </c>
      <c r="X119" t="n">
        <v>0.18</v>
      </c>
      <c r="Y119" t="n">
        <v>1</v>
      </c>
      <c r="Z119" t="n">
        <v>10</v>
      </c>
      <c r="AA119" t="n">
        <v>181.1054364482092</v>
      </c>
      <c r="AB119" t="n">
        <v>247.7964479562905</v>
      </c>
      <c r="AC119" t="n">
        <v>224.1471027479131</v>
      </c>
      <c r="AD119" t="n">
        <v>181105.4364482092</v>
      </c>
      <c r="AE119" t="n">
        <v>247796.4479562905</v>
      </c>
      <c r="AF119" t="n">
        <v>3.887003919032663e-06</v>
      </c>
      <c r="AG119" t="n">
        <v>8</v>
      </c>
      <c r="AH119" t="n">
        <v>224147.1027479131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5.3619</v>
      </c>
      <c r="E120" t="n">
        <v>18.65</v>
      </c>
      <c r="F120" t="n">
        <v>15.5</v>
      </c>
      <c r="G120" t="n">
        <v>132.88</v>
      </c>
      <c r="H120" t="n">
        <v>1.75</v>
      </c>
      <c r="I120" t="n">
        <v>7</v>
      </c>
      <c r="J120" t="n">
        <v>311.31</v>
      </c>
      <c r="K120" t="n">
        <v>59.19</v>
      </c>
      <c r="L120" t="n">
        <v>30.5</v>
      </c>
      <c r="M120" t="n">
        <v>5</v>
      </c>
      <c r="N120" t="n">
        <v>91.62</v>
      </c>
      <c r="O120" t="n">
        <v>38629.19</v>
      </c>
      <c r="P120" t="n">
        <v>236.53</v>
      </c>
      <c r="Q120" t="n">
        <v>467.07</v>
      </c>
      <c r="R120" t="n">
        <v>55.5</v>
      </c>
      <c r="S120" t="n">
        <v>39.61</v>
      </c>
      <c r="T120" t="n">
        <v>3005.14</v>
      </c>
      <c r="U120" t="n">
        <v>0.71</v>
      </c>
      <c r="V120" t="n">
        <v>0.75</v>
      </c>
      <c r="W120" t="n">
        <v>2.62</v>
      </c>
      <c r="X120" t="n">
        <v>0.17</v>
      </c>
      <c r="Y120" t="n">
        <v>1</v>
      </c>
      <c r="Z120" t="n">
        <v>10</v>
      </c>
      <c r="AA120" t="n">
        <v>180.7296877471817</v>
      </c>
      <c r="AB120" t="n">
        <v>247.2823320066822</v>
      </c>
      <c r="AC120" t="n">
        <v>223.682053302969</v>
      </c>
      <c r="AD120" t="n">
        <v>180729.6877471817</v>
      </c>
      <c r="AE120" t="n">
        <v>247282.3320066822</v>
      </c>
      <c r="AF120" t="n">
        <v>3.889615421581702e-06</v>
      </c>
      <c r="AG120" t="n">
        <v>8</v>
      </c>
      <c r="AH120" t="n">
        <v>223682.053302969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5.3634</v>
      </c>
      <c r="E121" t="n">
        <v>18.64</v>
      </c>
      <c r="F121" t="n">
        <v>15.5</v>
      </c>
      <c r="G121" t="n">
        <v>132.84</v>
      </c>
      <c r="H121" t="n">
        <v>1.76</v>
      </c>
      <c r="I121" t="n">
        <v>7</v>
      </c>
      <c r="J121" t="n">
        <v>311.86</v>
      </c>
      <c r="K121" t="n">
        <v>59.19</v>
      </c>
      <c r="L121" t="n">
        <v>30.75</v>
      </c>
      <c r="M121" t="n">
        <v>5</v>
      </c>
      <c r="N121" t="n">
        <v>91.91</v>
      </c>
      <c r="O121" t="n">
        <v>38696.85</v>
      </c>
      <c r="P121" t="n">
        <v>236.22</v>
      </c>
      <c r="Q121" t="n">
        <v>467.07</v>
      </c>
      <c r="R121" t="n">
        <v>55.33</v>
      </c>
      <c r="S121" t="n">
        <v>39.61</v>
      </c>
      <c r="T121" t="n">
        <v>2920.4</v>
      </c>
      <c r="U121" t="n">
        <v>0.72</v>
      </c>
      <c r="V121" t="n">
        <v>0.75</v>
      </c>
      <c r="W121" t="n">
        <v>2.62</v>
      </c>
      <c r="X121" t="n">
        <v>0.16</v>
      </c>
      <c r="Y121" t="n">
        <v>1</v>
      </c>
      <c r="Z121" t="n">
        <v>10</v>
      </c>
      <c r="AA121" t="n">
        <v>180.5572466206781</v>
      </c>
      <c r="AB121" t="n">
        <v>247.0463904498345</v>
      </c>
      <c r="AC121" t="n">
        <v>223.4686296771607</v>
      </c>
      <c r="AD121" t="n">
        <v>180557.2466206781</v>
      </c>
      <c r="AE121" t="n">
        <v>247046.3904498345</v>
      </c>
      <c r="AF121" t="n">
        <v>3.890703547643803e-06</v>
      </c>
      <c r="AG121" t="n">
        <v>8</v>
      </c>
      <c r="AH121" t="n">
        <v>223468.6296771608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5.3636</v>
      </c>
      <c r="E122" t="n">
        <v>18.64</v>
      </c>
      <c r="F122" t="n">
        <v>15.5</v>
      </c>
      <c r="G122" t="n">
        <v>132.83</v>
      </c>
      <c r="H122" t="n">
        <v>1.77</v>
      </c>
      <c r="I122" t="n">
        <v>7</v>
      </c>
      <c r="J122" t="n">
        <v>312.41</v>
      </c>
      <c r="K122" t="n">
        <v>59.19</v>
      </c>
      <c r="L122" t="n">
        <v>31</v>
      </c>
      <c r="M122" t="n">
        <v>5</v>
      </c>
      <c r="N122" t="n">
        <v>92.20999999999999</v>
      </c>
      <c r="O122" t="n">
        <v>38764.53</v>
      </c>
      <c r="P122" t="n">
        <v>236.23</v>
      </c>
      <c r="Q122" t="n">
        <v>467.07</v>
      </c>
      <c r="R122" t="n">
        <v>55.32</v>
      </c>
      <c r="S122" t="n">
        <v>39.61</v>
      </c>
      <c r="T122" t="n">
        <v>2913.93</v>
      </c>
      <c r="U122" t="n">
        <v>0.72</v>
      </c>
      <c r="V122" t="n">
        <v>0.75</v>
      </c>
      <c r="W122" t="n">
        <v>2.62</v>
      </c>
      <c r="X122" t="n">
        <v>0.16</v>
      </c>
      <c r="Y122" t="n">
        <v>1</v>
      </c>
      <c r="Z122" t="n">
        <v>10</v>
      </c>
      <c r="AA122" t="n">
        <v>180.5574098816922</v>
      </c>
      <c r="AB122" t="n">
        <v>247.0466138307565</v>
      </c>
      <c r="AC122" t="n">
        <v>223.4688317389211</v>
      </c>
      <c r="AD122" t="n">
        <v>180557.4098816922</v>
      </c>
      <c r="AE122" t="n">
        <v>247046.6138307565</v>
      </c>
      <c r="AF122" t="n">
        <v>3.890848631118749e-06</v>
      </c>
      <c r="AG122" t="n">
        <v>8</v>
      </c>
      <c r="AH122" t="n">
        <v>223468.8317389211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5.3618</v>
      </c>
      <c r="E123" t="n">
        <v>18.65</v>
      </c>
      <c r="F123" t="n">
        <v>15.5</v>
      </c>
      <c r="G123" t="n">
        <v>132.89</v>
      </c>
      <c r="H123" t="n">
        <v>1.78</v>
      </c>
      <c r="I123" t="n">
        <v>7</v>
      </c>
      <c r="J123" t="n">
        <v>312.96</v>
      </c>
      <c r="K123" t="n">
        <v>59.19</v>
      </c>
      <c r="L123" t="n">
        <v>31.25</v>
      </c>
      <c r="M123" t="n">
        <v>5</v>
      </c>
      <c r="N123" t="n">
        <v>92.51000000000001</v>
      </c>
      <c r="O123" t="n">
        <v>38832.33</v>
      </c>
      <c r="P123" t="n">
        <v>236.1</v>
      </c>
      <c r="Q123" t="n">
        <v>467.07</v>
      </c>
      <c r="R123" t="n">
        <v>55.43</v>
      </c>
      <c r="S123" t="n">
        <v>39.61</v>
      </c>
      <c r="T123" t="n">
        <v>2972.53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180.5378965396829</v>
      </c>
      <c r="AB123" t="n">
        <v>247.0199148153517</v>
      </c>
      <c r="AC123" t="n">
        <v>223.4446808400741</v>
      </c>
      <c r="AD123" t="n">
        <v>180537.896539683</v>
      </c>
      <c r="AE123" t="n">
        <v>247019.9148153517</v>
      </c>
      <c r="AF123" t="n">
        <v>3.889542879844228e-06</v>
      </c>
      <c r="AG123" t="n">
        <v>8</v>
      </c>
      <c r="AH123" t="n">
        <v>223444.6808400741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5.3632</v>
      </c>
      <c r="E124" t="n">
        <v>18.65</v>
      </c>
      <c r="F124" t="n">
        <v>15.5</v>
      </c>
      <c r="G124" t="n">
        <v>132.84</v>
      </c>
      <c r="H124" t="n">
        <v>1.79</v>
      </c>
      <c r="I124" t="n">
        <v>7</v>
      </c>
      <c r="J124" t="n">
        <v>313.51</v>
      </c>
      <c r="K124" t="n">
        <v>59.19</v>
      </c>
      <c r="L124" t="n">
        <v>31.5</v>
      </c>
      <c r="M124" t="n">
        <v>5</v>
      </c>
      <c r="N124" t="n">
        <v>92.81</v>
      </c>
      <c r="O124" t="n">
        <v>38900.27</v>
      </c>
      <c r="P124" t="n">
        <v>235.76</v>
      </c>
      <c r="Q124" t="n">
        <v>467.07</v>
      </c>
      <c r="R124" t="n">
        <v>55.33</v>
      </c>
      <c r="S124" t="n">
        <v>39.61</v>
      </c>
      <c r="T124" t="n">
        <v>2918.6</v>
      </c>
      <c r="U124" t="n">
        <v>0.72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180.3541463484215</v>
      </c>
      <c r="AB124" t="n">
        <v>246.7684996971815</v>
      </c>
      <c r="AC124" t="n">
        <v>223.2172604279187</v>
      </c>
      <c r="AD124" t="n">
        <v>180354.1463484215</v>
      </c>
      <c r="AE124" t="n">
        <v>246768.4996971815</v>
      </c>
      <c r="AF124" t="n">
        <v>3.890558464168856e-06</v>
      </c>
      <c r="AG124" t="n">
        <v>8</v>
      </c>
      <c r="AH124" t="n">
        <v>223217.2604279187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5.3654</v>
      </c>
      <c r="E125" t="n">
        <v>18.64</v>
      </c>
      <c r="F125" t="n">
        <v>15.49</v>
      </c>
      <c r="G125" t="n">
        <v>132.78</v>
      </c>
      <c r="H125" t="n">
        <v>1.8</v>
      </c>
      <c r="I125" t="n">
        <v>7</v>
      </c>
      <c r="J125" t="n">
        <v>314.06</v>
      </c>
      <c r="K125" t="n">
        <v>59.19</v>
      </c>
      <c r="L125" t="n">
        <v>31.75</v>
      </c>
      <c r="M125" t="n">
        <v>5</v>
      </c>
      <c r="N125" t="n">
        <v>93.12</v>
      </c>
      <c r="O125" t="n">
        <v>38968.34</v>
      </c>
      <c r="P125" t="n">
        <v>235.32</v>
      </c>
      <c r="Q125" t="n">
        <v>467.08</v>
      </c>
      <c r="R125" t="n">
        <v>55.08</v>
      </c>
      <c r="S125" t="n">
        <v>39.61</v>
      </c>
      <c r="T125" t="n">
        <v>2796.88</v>
      </c>
      <c r="U125" t="n">
        <v>0.72</v>
      </c>
      <c r="V125" t="n">
        <v>0.75</v>
      </c>
      <c r="W125" t="n">
        <v>2.62</v>
      </c>
      <c r="X125" t="n">
        <v>0.16</v>
      </c>
      <c r="Y125" t="n">
        <v>1</v>
      </c>
      <c r="Z125" t="n">
        <v>10</v>
      </c>
      <c r="AA125" t="n">
        <v>180.1016241542294</v>
      </c>
      <c r="AB125" t="n">
        <v>246.4229876905951</v>
      </c>
      <c r="AC125" t="n">
        <v>222.9047236023117</v>
      </c>
      <c r="AD125" t="n">
        <v>180101.6241542294</v>
      </c>
      <c r="AE125" t="n">
        <v>246422.9876905951</v>
      </c>
      <c r="AF125" t="n">
        <v>3.892154382393269e-06</v>
      </c>
      <c r="AG125" t="n">
        <v>8</v>
      </c>
      <c r="AH125" t="n">
        <v>222904.7236023117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5.3648</v>
      </c>
      <c r="E126" t="n">
        <v>18.64</v>
      </c>
      <c r="F126" t="n">
        <v>15.49</v>
      </c>
      <c r="G126" t="n">
        <v>132.8</v>
      </c>
      <c r="H126" t="n">
        <v>1.81</v>
      </c>
      <c r="I126" t="n">
        <v>7</v>
      </c>
      <c r="J126" t="n">
        <v>314.61</v>
      </c>
      <c r="K126" t="n">
        <v>59.19</v>
      </c>
      <c r="L126" t="n">
        <v>32</v>
      </c>
      <c r="M126" t="n">
        <v>5</v>
      </c>
      <c r="N126" t="n">
        <v>93.42</v>
      </c>
      <c r="O126" t="n">
        <v>39036.55</v>
      </c>
      <c r="P126" t="n">
        <v>235.16</v>
      </c>
      <c r="Q126" t="n">
        <v>467.09</v>
      </c>
      <c r="R126" t="n">
        <v>55.12</v>
      </c>
      <c r="S126" t="n">
        <v>39.61</v>
      </c>
      <c r="T126" t="n">
        <v>2814.1</v>
      </c>
      <c r="U126" t="n">
        <v>0.72</v>
      </c>
      <c r="V126" t="n">
        <v>0.75</v>
      </c>
      <c r="W126" t="n">
        <v>2.62</v>
      </c>
      <c r="X126" t="n">
        <v>0.16</v>
      </c>
      <c r="Y126" t="n">
        <v>1</v>
      </c>
      <c r="Z126" t="n">
        <v>10</v>
      </c>
      <c r="AA126" t="n">
        <v>180.0424747643989</v>
      </c>
      <c r="AB126" t="n">
        <v>246.3420568859421</v>
      </c>
      <c r="AC126" t="n">
        <v>222.8315167200676</v>
      </c>
      <c r="AD126" t="n">
        <v>180042.4747643989</v>
      </c>
      <c r="AE126" t="n">
        <v>246342.0568859421</v>
      </c>
      <c r="AF126" t="n">
        <v>3.891719131968428e-06</v>
      </c>
      <c r="AG126" t="n">
        <v>8</v>
      </c>
      <c r="AH126" t="n">
        <v>222831.5167200677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5.3631</v>
      </c>
      <c r="E127" t="n">
        <v>18.65</v>
      </c>
      <c r="F127" t="n">
        <v>15.5</v>
      </c>
      <c r="G127" t="n">
        <v>132.85</v>
      </c>
      <c r="H127" t="n">
        <v>1.82</v>
      </c>
      <c r="I127" t="n">
        <v>7</v>
      </c>
      <c r="J127" t="n">
        <v>315.17</v>
      </c>
      <c r="K127" t="n">
        <v>59.19</v>
      </c>
      <c r="L127" t="n">
        <v>32.25</v>
      </c>
      <c r="M127" t="n">
        <v>5</v>
      </c>
      <c r="N127" t="n">
        <v>93.72</v>
      </c>
      <c r="O127" t="n">
        <v>39104.89</v>
      </c>
      <c r="P127" t="n">
        <v>235.07</v>
      </c>
      <c r="Q127" t="n">
        <v>467.07</v>
      </c>
      <c r="R127" t="n">
        <v>55.42</v>
      </c>
      <c r="S127" t="n">
        <v>39.61</v>
      </c>
      <c r="T127" t="n">
        <v>2966.54</v>
      </c>
      <c r="U127" t="n">
        <v>0.71</v>
      </c>
      <c r="V127" t="n">
        <v>0.75</v>
      </c>
      <c r="W127" t="n">
        <v>2.62</v>
      </c>
      <c r="X127" t="n">
        <v>0.17</v>
      </c>
      <c r="Y127" t="n">
        <v>1</v>
      </c>
      <c r="Z127" t="n">
        <v>10</v>
      </c>
      <c r="AA127" t="n">
        <v>180.0451399536084</v>
      </c>
      <c r="AB127" t="n">
        <v>246.3457035153984</v>
      </c>
      <c r="AC127" t="n">
        <v>222.8348153203267</v>
      </c>
      <c r="AD127" t="n">
        <v>180045.1399536084</v>
      </c>
      <c r="AE127" t="n">
        <v>246345.7035153984</v>
      </c>
      <c r="AF127" t="n">
        <v>3.890485922431383e-06</v>
      </c>
      <c r="AG127" t="n">
        <v>8</v>
      </c>
      <c r="AH127" t="n">
        <v>222834.8153203267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5.3607</v>
      </c>
      <c r="E128" t="n">
        <v>18.65</v>
      </c>
      <c r="F128" t="n">
        <v>15.51</v>
      </c>
      <c r="G128" t="n">
        <v>132.92</v>
      </c>
      <c r="H128" t="n">
        <v>1.83</v>
      </c>
      <c r="I128" t="n">
        <v>7</v>
      </c>
      <c r="J128" t="n">
        <v>315.72</v>
      </c>
      <c r="K128" t="n">
        <v>59.19</v>
      </c>
      <c r="L128" t="n">
        <v>32.5</v>
      </c>
      <c r="M128" t="n">
        <v>5</v>
      </c>
      <c r="N128" t="n">
        <v>94.03</v>
      </c>
      <c r="O128" t="n">
        <v>39173.37</v>
      </c>
      <c r="P128" t="n">
        <v>234.9</v>
      </c>
      <c r="Q128" t="n">
        <v>467.07</v>
      </c>
      <c r="R128" t="n">
        <v>55.56</v>
      </c>
      <c r="S128" t="n">
        <v>39.61</v>
      </c>
      <c r="T128" t="n">
        <v>3034.12</v>
      </c>
      <c r="U128" t="n">
        <v>0.71</v>
      </c>
      <c r="V128" t="n">
        <v>0.75</v>
      </c>
      <c r="W128" t="n">
        <v>2.62</v>
      </c>
      <c r="X128" t="n">
        <v>0.17</v>
      </c>
      <c r="Y128" t="n">
        <v>1</v>
      </c>
      <c r="Z128" t="n">
        <v>10</v>
      </c>
      <c r="AA128" t="n">
        <v>180.0268654236687</v>
      </c>
      <c r="AB128" t="n">
        <v>246.3206994973196</v>
      </c>
      <c r="AC128" t="n">
        <v>222.8121976506399</v>
      </c>
      <c r="AD128" t="n">
        <v>180026.8654236687</v>
      </c>
      <c r="AE128" t="n">
        <v>246320.6994973196</v>
      </c>
      <c r="AF128" t="n">
        <v>3.888744920732022e-06</v>
      </c>
      <c r="AG128" t="n">
        <v>8</v>
      </c>
      <c r="AH128" t="n">
        <v>222812.1976506399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5.3616</v>
      </c>
      <c r="E129" t="n">
        <v>18.65</v>
      </c>
      <c r="F129" t="n">
        <v>15.5</v>
      </c>
      <c r="G129" t="n">
        <v>132.89</v>
      </c>
      <c r="H129" t="n">
        <v>1.84</v>
      </c>
      <c r="I129" t="n">
        <v>7</v>
      </c>
      <c r="J129" t="n">
        <v>316.28</v>
      </c>
      <c r="K129" t="n">
        <v>59.19</v>
      </c>
      <c r="L129" t="n">
        <v>32.75</v>
      </c>
      <c r="M129" t="n">
        <v>5</v>
      </c>
      <c r="N129" t="n">
        <v>94.33</v>
      </c>
      <c r="O129" t="n">
        <v>39241.99</v>
      </c>
      <c r="P129" t="n">
        <v>234.62</v>
      </c>
      <c r="Q129" t="n">
        <v>467.07</v>
      </c>
      <c r="R129" t="n">
        <v>55.45</v>
      </c>
      <c r="S129" t="n">
        <v>39.61</v>
      </c>
      <c r="T129" t="n">
        <v>2981.07</v>
      </c>
      <c r="U129" t="n">
        <v>0.71</v>
      </c>
      <c r="V129" t="n">
        <v>0.75</v>
      </c>
      <c r="W129" t="n">
        <v>2.62</v>
      </c>
      <c r="X129" t="n">
        <v>0.17</v>
      </c>
      <c r="Y129" t="n">
        <v>1</v>
      </c>
      <c r="Z129" t="n">
        <v>10</v>
      </c>
      <c r="AA129" t="n">
        <v>179.8746071359221</v>
      </c>
      <c r="AB129" t="n">
        <v>246.1123729908632</v>
      </c>
      <c r="AC129" t="n">
        <v>222.6237535335716</v>
      </c>
      <c r="AD129" t="n">
        <v>179874.6071359221</v>
      </c>
      <c r="AE129" t="n">
        <v>246112.3729908632</v>
      </c>
      <c r="AF129" t="n">
        <v>3.889397796369282e-06</v>
      </c>
      <c r="AG129" t="n">
        <v>8</v>
      </c>
      <c r="AH129" t="n">
        <v>222623.7535335716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5.3634</v>
      </c>
      <c r="E130" t="n">
        <v>18.64</v>
      </c>
      <c r="F130" t="n">
        <v>15.5</v>
      </c>
      <c r="G130" t="n">
        <v>132.84</v>
      </c>
      <c r="H130" t="n">
        <v>1.86</v>
      </c>
      <c r="I130" t="n">
        <v>7</v>
      </c>
      <c r="J130" t="n">
        <v>316.84</v>
      </c>
      <c r="K130" t="n">
        <v>59.19</v>
      </c>
      <c r="L130" t="n">
        <v>33</v>
      </c>
      <c r="M130" t="n">
        <v>5</v>
      </c>
      <c r="N130" t="n">
        <v>94.64</v>
      </c>
      <c r="O130" t="n">
        <v>39310.75</v>
      </c>
      <c r="P130" t="n">
        <v>234.27</v>
      </c>
      <c r="Q130" t="n">
        <v>467.07</v>
      </c>
      <c r="R130" t="n">
        <v>55.37</v>
      </c>
      <c r="S130" t="n">
        <v>39.61</v>
      </c>
      <c r="T130" t="n">
        <v>2942.51</v>
      </c>
      <c r="U130" t="n">
        <v>0.72</v>
      </c>
      <c r="V130" t="n">
        <v>0.75</v>
      </c>
      <c r="W130" t="n">
        <v>2.62</v>
      </c>
      <c r="X130" t="n">
        <v>0.16</v>
      </c>
      <c r="Y130" t="n">
        <v>1</v>
      </c>
      <c r="Z130" t="n">
        <v>10</v>
      </c>
      <c r="AA130" t="n">
        <v>179.6778857504533</v>
      </c>
      <c r="AB130" t="n">
        <v>245.8432101125299</v>
      </c>
      <c r="AC130" t="n">
        <v>222.3802791825738</v>
      </c>
      <c r="AD130" t="n">
        <v>179677.8857504533</v>
      </c>
      <c r="AE130" t="n">
        <v>245843.2101125299</v>
      </c>
      <c r="AF130" t="n">
        <v>3.890703547643803e-06</v>
      </c>
      <c r="AG130" t="n">
        <v>8</v>
      </c>
      <c r="AH130" t="n">
        <v>222380.2791825738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5.3862</v>
      </c>
      <c r="E131" t="n">
        <v>18.57</v>
      </c>
      <c r="F131" t="n">
        <v>15.47</v>
      </c>
      <c r="G131" t="n">
        <v>154.68</v>
      </c>
      <c r="H131" t="n">
        <v>1.87</v>
      </c>
      <c r="I131" t="n">
        <v>6</v>
      </c>
      <c r="J131" t="n">
        <v>317.39</v>
      </c>
      <c r="K131" t="n">
        <v>59.19</v>
      </c>
      <c r="L131" t="n">
        <v>33.25</v>
      </c>
      <c r="M131" t="n">
        <v>4</v>
      </c>
      <c r="N131" t="n">
        <v>94.95</v>
      </c>
      <c r="O131" t="n">
        <v>39379.65</v>
      </c>
      <c r="P131" t="n">
        <v>232.46</v>
      </c>
      <c r="Q131" t="n">
        <v>467.07</v>
      </c>
      <c r="R131" t="n">
        <v>54.35</v>
      </c>
      <c r="S131" t="n">
        <v>39.61</v>
      </c>
      <c r="T131" t="n">
        <v>2435</v>
      </c>
      <c r="U131" t="n">
        <v>0.73</v>
      </c>
      <c r="V131" t="n">
        <v>0.75</v>
      </c>
      <c r="W131" t="n">
        <v>2.62</v>
      </c>
      <c r="X131" t="n">
        <v>0.13</v>
      </c>
      <c r="Y131" t="n">
        <v>1</v>
      </c>
      <c r="Z131" t="n">
        <v>10</v>
      </c>
      <c r="AA131" t="n">
        <v>178.3561278330155</v>
      </c>
      <c r="AB131" t="n">
        <v>244.0347226180486</v>
      </c>
      <c r="AC131" t="n">
        <v>220.7443911963371</v>
      </c>
      <c r="AD131" t="n">
        <v>178356.1278330155</v>
      </c>
      <c r="AE131" t="n">
        <v>244034.7226180486</v>
      </c>
      <c r="AF131" t="n">
        <v>3.907243063787718e-06</v>
      </c>
      <c r="AG131" t="n">
        <v>8</v>
      </c>
      <c r="AH131" t="n">
        <v>220744.3911963372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5.3863</v>
      </c>
      <c r="E132" t="n">
        <v>18.57</v>
      </c>
      <c r="F132" t="n">
        <v>15.47</v>
      </c>
      <c r="G132" t="n">
        <v>154.67</v>
      </c>
      <c r="H132" t="n">
        <v>1.88</v>
      </c>
      <c r="I132" t="n">
        <v>6</v>
      </c>
      <c r="J132" t="n">
        <v>317.95</v>
      </c>
      <c r="K132" t="n">
        <v>59.19</v>
      </c>
      <c r="L132" t="n">
        <v>33.5</v>
      </c>
      <c r="M132" t="n">
        <v>4</v>
      </c>
      <c r="N132" t="n">
        <v>95.26000000000001</v>
      </c>
      <c r="O132" t="n">
        <v>39448.69</v>
      </c>
      <c r="P132" t="n">
        <v>232.6</v>
      </c>
      <c r="Q132" t="n">
        <v>467.07</v>
      </c>
      <c r="R132" t="n">
        <v>54.28</v>
      </c>
      <c r="S132" t="n">
        <v>39.61</v>
      </c>
      <c r="T132" t="n">
        <v>2403.31</v>
      </c>
      <c r="U132" t="n">
        <v>0.73</v>
      </c>
      <c r="V132" t="n">
        <v>0.75</v>
      </c>
      <c r="W132" t="n">
        <v>2.62</v>
      </c>
      <c r="X132" t="n">
        <v>0.13</v>
      </c>
      <c r="Y132" t="n">
        <v>1</v>
      </c>
      <c r="Z132" t="n">
        <v>10</v>
      </c>
      <c r="AA132" t="n">
        <v>178.4168699861232</v>
      </c>
      <c r="AB132" t="n">
        <v>244.1178327116851</v>
      </c>
      <c r="AC132" t="n">
        <v>220.8195693792828</v>
      </c>
      <c r="AD132" t="n">
        <v>178416.8699861232</v>
      </c>
      <c r="AE132" t="n">
        <v>244117.8327116851</v>
      </c>
      <c r="AF132" t="n">
        <v>3.907315605525191e-06</v>
      </c>
      <c r="AG132" t="n">
        <v>8</v>
      </c>
      <c r="AH132" t="n">
        <v>220819.5693792828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5.3861</v>
      </c>
      <c r="E133" t="n">
        <v>18.57</v>
      </c>
      <c r="F133" t="n">
        <v>15.47</v>
      </c>
      <c r="G133" t="n">
        <v>154.68</v>
      </c>
      <c r="H133" t="n">
        <v>1.89</v>
      </c>
      <c r="I133" t="n">
        <v>6</v>
      </c>
      <c r="J133" t="n">
        <v>318.52</v>
      </c>
      <c r="K133" t="n">
        <v>59.19</v>
      </c>
      <c r="L133" t="n">
        <v>33.75</v>
      </c>
      <c r="M133" t="n">
        <v>4</v>
      </c>
      <c r="N133" t="n">
        <v>95.56999999999999</v>
      </c>
      <c r="O133" t="n">
        <v>39517.87</v>
      </c>
      <c r="P133" t="n">
        <v>232.64</v>
      </c>
      <c r="Q133" t="n">
        <v>467.07</v>
      </c>
      <c r="R133" t="n">
        <v>54.34</v>
      </c>
      <c r="S133" t="n">
        <v>39.61</v>
      </c>
      <c r="T133" t="n">
        <v>2430.05</v>
      </c>
      <c r="U133" t="n">
        <v>0.73</v>
      </c>
      <c r="V133" t="n">
        <v>0.75</v>
      </c>
      <c r="W133" t="n">
        <v>2.62</v>
      </c>
      <c r="X133" t="n">
        <v>0.14</v>
      </c>
      <c r="Y133" t="n">
        <v>1</v>
      </c>
      <c r="Z133" t="n">
        <v>10</v>
      </c>
      <c r="AA133" t="n">
        <v>178.4390806154277</v>
      </c>
      <c r="AB133" t="n">
        <v>244.1482222745634</v>
      </c>
      <c r="AC133" t="n">
        <v>220.847058604932</v>
      </c>
      <c r="AD133" t="n">
        <v>178439.0806154277</v>
      </c>
      <c r="AE133" t="n">
        <v>244148.2222745634</v>
      </c>
      <c r="AF133" t="n">
        <v>3.907170522050244e-06</v>
      </c>
      <c r="AG133" t="n">
        <v>8</v>
      </c>
      <c r="AH133" t="n">
        <v>220847.058604932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5.3854</v>
      </c>
      <c r="E134" t="n">
        <v>18.57</v>
      </c>
      <c r="F134" t="n">
        <v>15.47</v>
      </c>
      <c r="G134" t="n">
        <v>154.7</v>
      </c>
      <c r="H134" t="n">
        <v>1.9</v>
      </c>
      <c r="I134" t="n">
        <v>6</v>
      </c>
      <c r="J134" t="n">
        <v>319.08</v>
      </c>
      <c r="K134" t="n">
        <v>59.19</v>
      </c>
      <c r="L134" t="n">
        <v>34</v>
      </c>
      <c r="M134" t="n">
        <v>4</v>
      </c>
      <c r="N134" t="n">
        <v>95.88</v>
      </c>
      <c r="O134" t="n">
        <v>39587.19</v>
      </c>
      <c r="P134" t="n">
        <v>233.09</v>
      </c>
      <c r="Q134" t="n">
        <v>467.07</v>
      </c>
      <c r="R134" t="n">
        <v>54.39</v>
      </c>
      <c r="S134" t="n">
        <v>39.61</v>
      </c>
      <c r="T134" t="n">
        <v>2455.99</v>
      </c>
      <c r="U134" t="n">
        <v>0.73</v>
      </c>
      <c r="V134" t="n">
        <v>0.75</v>
      </c>
      <c r="W134" t="n">
        <v>2.62</v>
      </c>
      <c r="X134" t="n">
        <v>0.14</v>
      </c>
      <c r="Y134" t="n">
        <v>1</v>
      </c>
      <c r="Z134" t="n">
        <v>10</v>
      </c>
      <c r="AA134" t="n">
        <v>178.6560555573623</v>
      </c>
      <c r="AB134" t="n">
        <v>244.445096962377</v>
      </c>
      <c r="AC134" t="n">
        <v>221.115599989207</v>
      </c>
      <c r="AD134" t="n">
        <v>178656.0555573623</v>
      </c>
      <c r="AE134" t="n">
        <v>244445.096962377</v>
      </c>
      <c r="AF134" t="n">
        <v>3.906662729887931e-06</v>
      </c>
      <c r="AG134" t="n">
        <v>8</v>
      </c>
      <c r="AH134" t="n">
        <v>221115.599989207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5.3837</v>
      </c>
      <c r="E135" t="n">
        <v>18.57</v>
      </c>
      <c r="F135" t="n">
        <v>15.48</v>
      </c>
      <c r="G135" t="n">
        <v>154.76</v>
      </c>
      <c r="H135" t="n">
        <v>1.91</v>
      </c>
      <c r="I135" t="n">
        <v>6</v>
      </c>
      <c r="J135" t="n">
        <v>319.64</v>
      </c>
      <c r="K135" t="n">
        <v>59.19</v>
      </c>
      <c r="L135" t="n">
        <v>34.25</v>
      </c>
      <c r="M135" t="n">
        <v>4</v>
      </c>
      <c r="N135" t="n">
        <v>96.2</v>
      </c>
      <c r="O135" t="n">
        <v>39656.65</v>
      </c>
      <c r="P135" t="n">
        <v>233.28</v>
      </c>
      <c r="Q135" t="n">
        <v>467.07</v>
      </c>
      <c r="R135" t="n">
        <v>54.61</v>
      </c>
      <c r="S135" t="n">
        <v>39.61</v>
      </c>
      <c r="T135" t="n">
        <v>2564.3</v>
      </c>
      <c r="U135" t="n">
        <v>0.73</v>
      </c>
      <c r="V135" t="n">
        <v>0.75</v>
      </c>
      <c r="W135" t="n">
        <v>2.62</v>
      </c>
      <c r="X135" t="n">
        <v>0.14</v>
      </c>
      <c r="Y135" t="n">
        <v>1</v>
      </c>
      <c r="Z135" t="n">
        <v>10</v>
      </c>
      <c r="AA135" t="n">
        <v>178.7840638554012</v>
      </c>
      <c r="AB135" t="n">
        <v>244.6202435630814</v>
      </c>
      <c r="AC135" t="n">
        <v>221.27403084416</v>
      </c>
      <c r="AD135" t="n">
        <v>178784.0638554012</v>
      </c>
      <c r="AE135" t="n">
        <v>244620.2435630814</v>
      </c>
      <c r="AF135" t="n">
        <v>3.905429520350885e-06</v>
      </c>
      <c r="AG135" t="n">
        <v>8</v>
      </c>
      <c r="AH135" t="n">
        <v>221274.03084416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5.382</v>
      </c>
      <c r="E136" t="n">
        <v>18.58</v>
      </c>
      <c r="F136" t="n">
        <v>15.48</v>
      </c>
      <c r="G136" t="n">
        <v>154.82</v>
      </c>
      <c r="H136" t="n">
        <v>1.92</v>
      </c>
      <c r="I136" t="n">
        <v>6</v>
      </c>
      <c r="J136" t="n">
        <v>320.21</v>
      </c>
      <c r="K136" t="n">
        <v>59.19</v>
      </c>
      <c r="L136" t="n">
        <v>34.5</v>
      </c>
      <c r="M136" t="n">
        <v>4</v>
      </c>
      <c r="N136" t="n">
        <v>96.51000000000001</v>
      </c>
      <c r="O136" t="n">
        <v>39726.26</v>
      </c>
      <c r="P136" t="n">
        <v>233.44</v>
      </c>
      <c r="Q136" t="n">
        <v>467.07</v>
      </c>
      <c r="R136" t="n">
        <v>54.82</v>
      </c>
      <c r="S136" t="n">
        <v>39.61</v>
      </c>
      <c r="T136" t="n">
        <v>2670.88</v>
      </c>
      <c r="U136" t="n">
        <v>0.72</v>
      </c>
      <c r="V136" t="n">
        <v>0.75</v>
      </c>
      <c r="W136" t="n">
        <v>2.62</v>
      </c>
      <c r="X136" t="n">
        <v>0.15</v>
      </c>
      <c r="Y136" t="n">
        <v>1</v>
      </c>
      <c r="Z136" t="n">
        <v>10</v>
      </c>
      <c r="AA136" t="n">
        <v>178.8922227635109</v>
      </c>
      <c r="AB136" t="n">
        <v>244.7682313527911</v>
      </c>
      <c r="AC136" t="n">
        <v>221.407894886922</v>
      </c>
      <c r="AD136" t="n">
        <v>178892.2227635109</v>
      </c>
      <c r="AE136" t="n">
        <v>244768.2313527911</v>
      </c>
      <c r="AF136" t="n">
        <v>3.904196310813839e-06</v>
      </c>
      <c r="AG136" t="n">
        <v>8</v>
      </c>
      <c r="AH136" t="n">
        <v>221407.894886922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5.3826</v>
      </c>
      <c r="E137" t="n">
        <v>18.58</v>
      </c>
      <c r="F137" t="n">
        <v>15.48</v>
      </c>
      <c r="G137" t="n">
        <v>154.8</v>
      </c>
      <c r="H137" t="n">
        <v>1.93</v>
      </c>
      <c r="I137" t="n">
        <v>6</v>
      </c>
      <c r="J137" t="n">
        <v>320.77</v>
      </c>
      <c r="K137" t="n">
        <v>59.19</v>
      </c>
      <c r="L137" t="n">
        <v>34.75</v>
      </c>
      <c r="M137" t="n">
        <v>4</v>
      </c>
      <c r="N137" t="n">
        <v>96.83</v>
      </c>
      <c r="O137" t="n">
        <v>39796.01</v>
      </c>
      <c r="P137" t="n">
        <v>233.37</v>
      </c>
      <c r="Q137" t="n">
        <v>467.07</v>
      </c>
      <c r="R137" t="n">
        <v>54.71</v>
      </c>
      <c r="S137" t="n">
        <v>39.61</v>
      </c>
      <c r="T137" t="n">
        <v>2615.1</v>
      </c>
      <c r="U137" t="n">
        <v>0.72</v>
      </c>
      <c r="V137" t="n">
        <v>0.75</v>
      </c>
      <c r="W137" t="n">
        <v>2.62</v>
      </c>
      <c r="X137" t="n">
        <v>0.15</v>
      </c>
      <c r="Y137" t="n">
        <v>1</v>
      </c>
      <c r="Z137" t="n">
        <v>10</v>
      </c>
      <c r="AA137" t="n">
        <v>178.8479618467498</v>
      </c>
      <c r="AB137" t="n">
        <v>244.7076716138248</v>
      </c>
      <c r="AC137" t="n">
        <v>221.3531148844465</v>
      </c>
      <c r="AD137" t="n">
        <v>178847.9618467498</v>
      </c>
      <c r="AE137" t="n">
        <v>244707.6716138248</v>
      </c>
      <c r="AF137" t="n">
        <v>3.904631561238679e-06</v>
      </c>
      <c r="AG137" t="n">
        <v>8</v>
      </c>
      <c r="AH137" t="n">
        <v>221353.1148844465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5.3828</v>
      </c>
      <c r="E138" t="n">
        <v>18.58</v>
      </c>
      <c r="F138" t="n">
        <v>15.48</v>
      </c>
      <c r="G138" t="n">
        <v>154.79</v>
      </c>
      <c r="H138" t="n">
        <v>1.94</v>
      </c>
      <c r="I138" t="n">
        <v>6</v>
      </c>
      <c r="J138" t="n">
        <v>321.34</v>
      </c>
      <c r="K138" t="n">
        <v>59.19</v>
      </c>
      <c r="L138" t="n">
        <v>35</v>
      </c>
      <c r="M138" t="n">
        <v>4</v>
      </c>
      <c r="N138" t="n">
        <v>97.14</v>
      </c>
      <c r="O138" t="n">
        <v>39865.91</v>
      </c>
      <c r="P138" t="n">
        <v>233.24</v>
      </c>
      <c r="Q138" t="n">
        <v>467.07</v>
      </c>
      <c r="R138" t="n">
        <v>54.71</v>
      </c>
      <c r="S138" t="n">
        <v>39.61</v>
      </c>
      <c r="T138" t="n">
        <v>2618.26</v>
      </c>
      <c r="U138" t="n">
        <v>0.72</v>
      </c>
      <c r="V138" t="n">
        <v>0.75</v>
      </c>
      <c r="W138" t="n">
        <v>2.62</v>
      </c>
      <c r="X138" t="n">
        <v>0.15</v>
      </c>
      <c r="Y138" t="n">
        <v>1</v>
      </c>
      <c r="Z138" t="n">
        <v>10</v>
      </c>
      <c r="AA138" t="n">
        <v>178.7852819716759</v>
      </c>
      <c r="AB138" t="n">
        <v>244.6219102435078</v>
      </c>
      <c r="AC138" t="n">
        <v>221.2755384589457</v>
      </c>
      <c r="AD138" t="n">
        <v>178785.2819716759</v>
      </c>
      <c r="AE138" t="n">
        <v>244621.9102435078</v>
      </c>
      <c r="AF138" t="n">
        <v>3.904776644713625e-06</v>
      </c>
      <c r="AG138" t="n">
        <v>8</v>
      </c>
      <c r="AH138" t="n">
        <v>221275.5384589457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5.387</v>
      </c>
      <c r="E139" t="n">
        <v>18.56</v>
      </c>
      <c r="F139" t="n">
        <v>15.46</v>
      </c>
      <c r="G139" t="n">
        <v>154.65</v>
      </c>
      <c r="H139" t="n">
        <v>1.95</v>
      </c>
      <c r="I139" t="n">
        <v>6</v>
      </c>
      <c r="J139" t="n">
        <v>321.91</v>
      </c>
      <c r="K139" t="n">
        <v>59.19</v>
      </c>
      <c r="L139" t="n">
        <v>35.25</v>
      </c>
      <c r="M139" t="n">
        <v>4</v>
      </c>
      <c r="N139" t="n">
        <v>97.45999999999999</v>
      </c>
      <c r="O139" t="n">
        <v>39935.96</v>
      </c>
      <c r="P139" t="n">
        <v>233.09</v>
      </c>
      <c r="Q139" t="n">
        <v>467.07</v>
      </c>
      <c r="R139" t="n">
        <v>54.29</v>
      </c>
      <c r="S139" t="n">
        <v>39.61</v>
      </c>
      <c r="T139" t="n">
        <v>2407.65</v>
      </c>
      <c r="U139" t="n">
        <v>0.73</v>
      </c>
      <c r="V139" t="n">
        <v>0.75</v>
      </c>
      <c r="W139" t="n">
        <v>2.62</v>
      </c>
      <c r="X139" t="n">
        <v>0.13</v>
      </c>
      <c r="Y139" t="n">
        <v>1</v>
      </c>
      <c r="Z139" t="n">
        <v>10</v>
      </c>
      <c r="AA139" t="n">
        <v>178.6155599535921</v>
      </c>
      <c r="AB139" t="n">
        <v>244.3896890907587</v>
      </c>
      <c r="AC139" t="n">
        <v>221.0654801670905</v>
      </c>
      <c r="AD139" t="n">
        <v>178615.5599535921</v>
      </c>
      <c r="AE139" t="n">
        <v>244389.6890907587</v>
      </c>
      <c r="AF139" t="n">
        <v>3.907823397687504e-06</v>
      </c>
      <c r="AG139" t="n">
        <v>8</v>
      </c>
      <c r="AH139" t="n">
        <v>221065.4801670905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5.3883</v>
      </c>
      <c r="E140" t="n">
        <v>18.56</v>
      </c>
      <c r="F140" t="n">
        <v>15.46</v>
      </c>
      <c r="G140" t="n">
        <v>154.6</v>
      </c>
      <c r="H140" t="n">
        <v>1.96</v>
      </c>
      <c r="I140" t="n">
        <v>6</v>
      </c>
      <c r="J140" t="n">
        <v>322.47</v>
      </c>
      <c r="K140" t="n">
        <v>59.19</v>
      </c>
      <c r="L140" t="n">
        <v>35.5</v>
      </c>
      <c r="M140" t="n">
        <v>4</v>
      </c>
      <c r="N140" t="n">
        <v>97.78</v>
      </c>
      <c r="O140" t="n">
        <v>40006.15</v>
      </c>
      <c r="P140" t="n">
        <v>233.25</v>
      </c>
      <c r="Q140" t="n">
        <v>467.07</v>
      </c>
      <c r="R140" t="n">
        <v>54.08</v>
      </c>
      <c r="S140" t="n">
        <v>39.61</v>
      </c>
      <c r="T140" t="n">
        <v>2299.26</v>
      </c>
      <c r="U140" t="n">
        <v>0.73</v>
      </c>
      <c r="V140" t="n">
        <v>0.75</v>
      </c>
      <c r="W140" t="n">
        <v>2.62</v>
      </c>
      <c r="X140" t="n">
        <v>0.13</v>
      </c>
      <c r="Y140" t="n">
        <v>1</v>
      </c>
      <c r="Z140" t="n">
        <v>10</v>
      </c>
      <c r="AA140" t="n">
        <v>178.6597274295389</v>
      </c>
      <c r="AB140" t="n">
        <v>244.4501209798805</v>
      </c>
      <c r="AC140" t="n">
        <v>221.1201445215312</v>
      </c>
      <c r="AD140" t="n">
        <v>178659.7274295388</v>
      </c>
      <c r="AE140" t="n">
        <v>244450.1209798805</v>
      </c>
      <c r="AF140" t="n">
        <v>3.908766440274658e-06</v>
      </c>
      <c r="AG140" t="n">
        <v>8</v>
      </c>
      <c r="AH140" t="n">
        <v>221120.1445215312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5.3873</v>
      </c>
      <c r="E141" t="n">
        <v>18.56</v>
      </c>
      <c r="F141" t="n">
        <v>15.46</v>
      </c>
      <c r="G141" t="n">
        <v>154.64</v>
      </c>
      <c r="H141" t="n">
        <v>1.97</v>
      </c>
      <c r="I141" t="n">
        <v>6</v>
      </c>
      <c r="J141" t="n">
        <v>323.04</v>
      </c>
      <c r="K141" t="n">
        <v>59.19</v>
      </c>
      <c r="L141" t="n">
        <v>35.75</v>
      </c>
      <c r="M141" t="n">
        <v>4</v>
      </c>
      <c r="N141" t="n">
        <v>98.09999999999999</v>
      </c>
      <c r="O141" t="n">
        <v>40076.49</v>
      </c>
      <c r="P141" t="n">
        <v>232.93</v>
      </c>
      <c r="Q141" t="n">
        <v>467.07</v>
      </c>
      <c r="R141" t="n">
        <v>54.23</v>
      </c>
      <c r="S141" t="n">
        <v>39.61</v>
      </c>
      <c r="T141" t="n">
        <v>2376.65</v>
      </c>
      <c r="U141" t="n">
        <v>0.73</v>
      </c>
      <c r="V141" t="n">
        <v>0.75</v>
      </c>
      <c r="W141" t="n">
        <v>2.62</v>
      </c>
      <c r="X141" t="n">
        <v>0.13</v>
      </c>
      <c r="Y141" t="n">
        <v>1</v>
      </c>
      <c r="Z141" t="n">
        <v>10</v>
      </c>
      <c r="AA141" t="n">
        <v>178.5373449965758</v>
      </c>
      <c r="AB141" t="n">
        <v>244.2826719359686</v>
      </c>
      <c r="AC141" t="n">
        <v>220.9686765793541</v>
      </c>
      <c r="AD141" t="n">
        <v>178537.3449965758</v>
      </c>
      <c r="AE141" t="n">
        <v>244282.6719359686</v>
      </c>
      <c r="AF141" t="n">
        <v>3.908041022899925e-06</v>
      </c>
      <c r="AG141" t="n">
        <v>8</v>
      </c>
      <c r="AH141" t="n">
        <v>220968.676579354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5.3866</v>
      </c>
      <c r="E142" t="n">
        <v>18.56</v>
      </c>
      <c r="F142" t="n">
        <v>15.47</v>
      </c>
      <c r="G142" t="n">
        <v>154.66</v>
      </c>
      <c r="H142" t="n">
        <v>1.98</v>
      </c>
      <c r="I142" t="n">
        <v>6</v>
      </c>
      <c r="J142" t="n">
        <v>323.62</v>
      </c>
      <c r="K142" t="n">
        <v>59.19</v>
      </c>
      <c r="L142" t="n">
        <v>36</v>
      </c>
      <c r="M142" t="n">
        <v>4</v>
      </c>
      <c r="N142" t="n">
        <v>98.42</v>
      </c>
      <c r="O142" t="n">
        <v>40147.11</v>
      </c>
      <c r="P142" t="n">
        <v>233.07</v>
      </c>
      <c r="Q142" t="n">
        <v>467.07</v>
      </c>
      <c r="R142" t="n">
        <v>54.36</v>
      </c>
      <c r="S142" t="n">
        <v>39.61</v>
      </c>
      <c r="T142" t="n">
        <v>2441.25</v>
      </c>
      <c r="U142" t="n">
        <v>0.73</v>
      </c>
      <c r="V142" t="n">
        <v>0.75</v>
      </c>
      <c r="W142" t="n">
        <v>2.62</v>
      </c>
      <c r="X142" t="n">
        <v>0.13</v>
      </c>
      <c r="Y142" t="n">
        <v>1</v>
      </c>
      <c r="Z142" t="n">
        <v>10</v>
      </c>
      <c r="AA142" t="n">
        <v>178.6215335155861</v>
      </c>
      <c r="AB142" t="n">
        <v>244.3978623818138</v>
      </c>
      <c r="AC142" t="n">
        <v>221.0728734107186</v>
      </c>
      <c r="AD142" t="n">
        <v>178621.5335155861</v>
      </c>
      <c r="AE142" t="n">
        <v>244397.8623818138</v>
      </c>
      <c r="AF142" t="n">
        <v>3.907533230737611e-06</v>
      </c>
      <c r="AG142" t="n">
        <v>8</v>
      </c>
      <c r="AH142" t="n">
        <v>221072.8734107185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5.3843</v>
      </c>
      <c r="E143" t="n">
        <v>18.57</v>
      </c>
      <c r="F143" t="n">
        <v>15.47</v>
      </c>
      <c r="G143" t="n">
        <v>154.74</v>
      </c>
      <c r="H143" t="n">
        <v>1.99</v>
      </c>
      <c r="I143" t="n">
        <v>6</v>
      </c>
      <c r="J143" t="n">
        <v>324.19</v>
      </c>
      <c r="K143" t="n">
        <v>59.19</v>
      </c>
      <c r="L143" t="n">
        <v>36.25</v>
      </c>
      <c r="M143" t="n">
        <v>4</v>
      </c>
      <c r="N143" t="n">
        <v>98.75</v>
      </c>
      <c r="O143" t="n">
        <v>40217.75</v>
      </c>
      <c r="P143" t="n">
        <v>232.89</v>
      </c>
      <c r="Q143" t="n">
        <v>467.07</v>
      </c>
      <c r="R143" t="n">
        <v>54.58</v>
      </c>
      <c r="S143" t="n">
        <v>39.61</v>
      </c>
      <c r="T143" t="n">
        <v>2551.98</v>
      </c>
      <c r="U143" t="n">
        <v>0.73</v>
      </c>
      <c r="V143" t="n">
        <v>0.75</v>
      </c>
      <c r="W143" t="n">
        <v>2.62</v>
      </c>
      <c r="X143" t="n">
        <v>0.14</v>
      </c>
      <c r="Y143" t="n">
        <v>1</v>
      </c>
      <c r="Z143" t="n">
        <v>10</v>
      </c>
      <c r="AA143" t="n">
        <v>178.5896381077459</v>
      </c>
      <c r="AB143" t="n">
        <v>244.3542216776807</v>
      </c>
      <c r="AC143" t="n">
        <v>221.0333977141378</v>
      </c>
      <c r="AD143" t="n">
        <v>178589.6381077458</v>
      </c>
      <c r="AE143" t="n">
        <v>244354.2216776807</v>
      </c>
      <c r="AF143" t="n">
        <v>3.905864770775725e-06</v>
      </c>
      <c r="AG143" t="n">
        <v>8</v>
      </c>
      <c r="AH143" t="n">
        <v>221033.3977141378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5.3852</v>
      </c>
      <c r="E144" t="n">
        <v>18.57</v>
      </c>
      <c r="F144" t="n">
        <v>15.47</v>
      </c>
      <c r="G144" t="n">
        <v>154.71</v>
      </c>
      <c r="H144" t="n">
        <v>2</v>
      </c>
      <c r="I144" t="n">
        <v>6</v>
      </c>
      <c r="J144" t="n">
        <v>324.76</v>
      </c>
      <c r="K144" t="n">
        <v>59.19</v>
      </c>
      <c r="L144" t="n">
        <v>36.5</v>
      </c>
      <c r="M144" t="n">
        <v>4</v>
      </c>
      <c r="N144" t="n">
        <v>99.06999999999999</v>
      </c>
      <c r="O144" t="n">
        <v>40288.55</v>
      </c>
      <c r="P144" t="n">
        <v>232.48</v>
      </c>
      <c r="Q144" t="n">
        <v>467.07</v>
      </c>
      <c r="R144" t="n">
        <v>54.5</v>
      </c>
      <c r="S144" t="n">
        <v>39.61</v>
      </c>
      <c r="T144" t="n">
        <v>2509.51</v>
      </c>
      <c r="U144" t="n">
        <v>0.73</v>
      </c>
      <c r="V144" t="n">
        <v>0.75</v>
      </c>
      <c r="W144" t="n">
        <v>2.62</v>
      </c>
      <c r="X144" t="n">
        <v>0.14</v>
      </c>
      <c r="Y144" t="n">
        <v>1</v>
      </c>
      <c r="Z144" t="n">
        <v>10</v>
      </c>
      <c r="AA144" t="n">
        <v>178.3863450812098</v>
      </c>
      <c r="AB144" t="n">
        <v>244.0760671901188</v>
      </c>
      <c r="AC144" t="n">
        <v>220.7817899004765</v>
      </c>
      <c r="AD144" t="n">
        <v>178386.3450812098</v>
      </c>
      <c r="AE144" t="n">
        <v>244076.0671901188</v>
      </c>
      <c r="AF144" t="n">
        <v>3.906517646412985e-06</v>
      </c>
      <c r="AG144" t="n">
        <v>8</v>
      </c>
      <c r="AH144" t="n">
        <v>220781.7899004765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5.3833</v>
      </c>
      <c r="E145" t="n">
        <v>18.58</v>
      </c>
      <c r="F145" t="n">
        <v>15.48</v>
      </c>
      <c r="G145" t="n">
        <v>154.78</v>
      </c>
      <c r="H145" t="n">
        <v>2.01</v>
      </c>
      <c r="I145" t="n">
        <v>6</v>
      </c>
      <c r="J145" t="n">
        <v>325.34</v>
      </c>
      <c r="K145" t="n">
        <v>59.19</v>
      </c>
      <c r="L145" t="n">
        <v>36.75</v>
      </c>
      <c r="M145" t="n">
        <v>4</v>
      </c>
      <c r="N145" t="n">
        <v>99.40000000000001</v>
      </c>
      <c r="O145" t="n">
        <v>40359.5</v>
      </c>
      <c r="P145" t="n">
        <v>232.24</v>
      </c>
      <c r="Q145" t="n">
        <v>467.07</v>
      </c>
      <c r="R145" t="n">
        <v>54.66</v>
      </c>
      <c r="S145" t="n">
        <v>39.61</v>
      </c>
      <c r="T145" t="n">
        <v>2590.42</v>
      </c>
      <c r="U145" t="n">
        <v>0.72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178.325333741219</v>
      </c>
      <c r="AB145" t="n">
        <v>243.9925887831131</v>
      </c>
      <c r="AC145" t="n">
        <v>220.7062785554726</v>
      </c>
      <c r="AD145" t="n">
        <v>178325.333741219</v>
      </c>
      <c r="AE145" t="n">
        <v>243992.5887831131</v>
      </c>
      <c r="AF145" t="n">
        <v>3.905139353400992e-06</v>
      </c>
      <c r="AG145" t="n">
        <v>8</v>
      </c>
      <c r="AH145" t="n">
        <v>220706.2785554726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5.3847</v>
      </c>
      <c r="E146" t="n">
        <v>18.57</v>
      </c>
      <c r="F146" t="n">
        <v>15.47</v>
      </c>
      <c r="G146" t="n">
        <v>154.73</v>
      </c>
      <c r="H146" t="n">
        <v>2.02</v>
      </c>
      <c r="I146" t="n">
        <v>6</v>
      </c>
      <c r="J146" t="n">
        <v>325.92</v>
      </c>
      <c r="K146" t="n">
        <v>59.19</v>
      </c>
      <c r="L146" t="n">
        <v>37</v>
      </c>
      <c r="M146" t="n">
        <v>4</v>
      </c>
      <c r="N146" t="n">
        <v>99.72</v>
      </c>
      <c r="O146" t="n">
        <v>40430.6</v>
      </c>
      <c r="P146" t="n">
        <v>231.76</v>
      </c>
      <c r="Q146" t="n">
        <v>467.07</v>
      </c>
      <c r="R146" t="n">
        <v>54.49</v>
      </c>
      <c r="S146" t="n">
        <v>39.61</v>
      </c>
      <c r="T146" t="n">
        <v>2505.24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178.0735634679658</v>
      </c>
      <c r="AB146" t="n">
        <v>243.6481055879278</v>
      </c>
      <c r="AC146" t="n">
        <v>220.3946723529505</v>
      </c>
      <c r="AD146" t="n">
        <v>178073.5634679658</v>
      </c>
      <c r="AE146" t="n">
        <v>243648.1055879278</v>
      </c>
      <c r="AF146" t="n">
        <v>3.906154937725618e-06</v>
      </c>
      <c r="AG146" t="n">
        <v>8</v>
      </c>
      <c r="AH146" t="n">
        <v>220394.6723529505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5.3834</v>
      </c>
      <c r="E147" t="n">
        <v>18.58</v>
      </c>
      <c r="F147" t="n">
        <v>15.48</v>
      </c>
      <c r="G147" t="n">
        <v>154.77</v>
      </c>
      <c r="H147" t="n">
        <v>2.03</v>
      </c>
      <c r="I147" t="n">
        <v>6</v>
      </c>
      <c r="J147" t="n">
        <v>326.49</v>
      </c>
      <c r="K147" t="n">
        <v>59.19</v>
      </c>
      <c r="L147" t="n">
        <v>37.25</v>
      </c>
      <c r="M147" t="n">
        <v>4</v>
      </c>
      <c r="N147" t="n">
        <v>100.05</v>
      </c>
      <c r="O147" t="n">
        <v>40501.85</v>
      </c>
      <c r="P147" t="n">
        <v>232.14</v>
      </c>
      <c r="Q147" t="n">
        <v>467.07</v>
      </c>
      <c r="R147" t="n">
        <v>54.72</v>
      </c>
      <c r="S147" t="n">
        <v>39.61</v>
      </c>
      <c r="T147" t="n">
        <v>2622.43</v>
      </c>
      <c r="U147" t="n">
        <v>0.72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178.2782822418352</v>
      </c>
      <c r="AB147" t="n">
        <v>243.9282108458906</v>
      </c>
      <c r="AC147" t="n">
        <v>220.6480447582237</v>
      </c>
      <c r="AD147" t="n">
        <v>178278.2822418352</v>
      </c>
      <c r="AE147" t="n">
        <v>243928.2108458906</v>
      </c>
      <c r="AF147" t="n">
        <v>3.905211895138465e-06</v>
      </c>
      <c r="AG147" t="n">
        <v>8</v>
      </c>
      <c r="AH147" t="n">
        <v>220648.0447582237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5.3833</v>
      </c>
      <c r="E148" t="n">
        <v>18.58</v>
      </c>
      <c r="F148" t="n">
        <v>15.48</v>
      </c>
      <c r="G148" t="n">
        <v>154.78</v>
      </c>
      <c r="H148" t="n">
        <v>2.04</v>
      </c>
      <c r="I148" t="n">
        <v>6</v>
      </c>
      <c r="J148" t="n">
        <v>327.07</v>
      </c>
      <c r="K148" t="n">
        <v>59.19</v>
      </c>
      <c r="L148" t="n">
        <v>37.5</v>
      </c>
      <c r="M148" t="n">
        <v>4</v>
      </c>
      <c r="N148" t="n">
        <v>100.38</v>
      </c>
      <c r="O148" t="n">
        <v>40573.27</v>
      </c>
      <c r="P148" t="n">
        <v>232.01</v>
      </c>
      <c r="Q148" t="n">
        <v>467.07</v>
      </c>
      <c r="R148" t="n">
        <v>54.61</v>
      </c>
      <c r="S148" t="n">
        <v>39.61</v>
      </c>
      <c r="T148" t="n">
        <v>2565.53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178.2219976652144</v>
      </c>
      <c r="AB148" t="n">
        <v>243.8511998050577</v>
      </c>
      <c r="AC148" t="n">
        <v>220.5783835430422</v>
      </c>
      <c r="AD148" t="n">
        <v>178221.9976652144</v>
      </c>
      <c r="AE148" t="n">
        <v>243851.1998050577</v>
      </c>
      <c r="AF148" t="n">
        <v>3.905139353400992e-06</v>
      </c>
      <c r="AG148" t="n">
        <v>8</v>
      </c>
      <c r="AH148" t="n">
        <v>220578.3835430421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5.3845</v>
      </c>
      <c r="E149" t="n">
        <v>18.57</v>
      </c>
      <c r="F149" t="n">
        <v>15.47</v>
      </c>
      <c r="G149" t="n">
        <v>154.73</v>
      </c>
      <c r="H149" t="n">
        <v>2.05</v>
      </c>
      <c r="I149" t="n">
        <v>6</v>
      </c>
      <c r="J149" t="n">
        <v>327.65</v>
      </c>
      <c r="K149" t="n">
        <v>59.19</v>
      </c>
      <c r="L149" t="n">
        <v>37.75</v>
      </c>
      <c r="M149" t="n">
        <v>4</v>
      </c>
      <c r="N149" t="n">
        <v>100.71</v>
      </c>
      <c r="O149" t="n">
        <v>40644.83</v>
      </c>
      <c r="P149" t="n">
        <v>231.02</v>
      </c>
      <c r="Q149" t="n">
        <v>467.07</v>
      </c>
      <c r="R149" t="n">
        <v>54.61</v>
      </c>
      <c r="S149" t="n">
        <v>39.61</v>
      </c>
      <c r="T149" t="n">
        <v>2564.44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177.7454019622824</v>
      </c>
      <c r="AB149" t="n">
        <v>243.1991005383881</v>
      </c>
      <c r="AC149" t="n">
        <v>219.9885197151563</v>
      </c>
      <c r="AD149" t="n">
        <v>177745.4019622824</v>
      </c>
      <c r="AE149" t="n">
        <v>243199.1005383881</v>
      </c>
      <c r="AF149" t="n">
        <v>3.906009854250672e-06</v>
      </c>
      <c r="AG149" t="n">
        <v>8</v>
      </c>
      <c r="AH149" t="n">
        <v>219988.5197151563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5.3821</v>
      </c>
      <c r="E150" t="n">
        <v>18.58</v>
      </c>
      <c r="F150" t="n">
        <v>15.48</v>
      </c>
      <c r="G150" t="n">
        <v>154.82</v>
      </c>
      <c r="H150" t="n">
        <v>2.06</v>
      </c>
      <c r="I150" t="n">
        <v>6</v>
      </c>
      <c r="J150" t="n">
        <v>328.23</v>
      </c>
      <c r="K150" t="n">
        <v>59.19</v>
      </c>
      <c r="L150" t="n">
        <v>38</v>
      </c>
      <c r="M150" t="n">
        <v>4</v>
      </c>
      <c r="N150" t="n">
        <v>101.04</v>
      </c>
      <c r="O150" t="n">
        <v>40716.56</v>
      </c>
      <c r="P150" t="n">
        <v>231.35</v>
      </c>
      <c r="Q150" t="n">
        <v>467.07</v>
      </c>
      <c r="R150" t="n">
        <v>54.73</v>
      </c>
      <c r="S150" t="n">
        <v>39.61</v>
      </c>
      <c r="T150" t="n">
        <v>2628.37</v>
      </c>
      <c r="U150" t="n">
        <v>0.72</v>
      </c>
      <c r="V150" t="n">
        <v>0.75</v>
      </c>
      <c r="W150" t="n">
        <v>2.62</v>
      </c>
      <c r="X150" t="n">
        <v>0.15</v>
      </c>
      <c r="Y150" t="n">
        <v>1</v>
      </c>
      <c r="Z150" t="n">
        <v>10</v>
      </c>
      <c r="AA150" t="n">
        <v>177.9508683196827</v>
      </c>
      <c r="AB150" t="n">
        <v>243.4802286731189</v>
      </c>
      <c r="AC150" t="n">
        <v>220.2428173752743</v>
      </c>
      <c r="AD150" t="n">
        <v>177950.8683196827</v>
      </c>
      <c r="AE150" t="n">
        <v>243480.2286731189</v>
      </c>
      <c r="AF150" t="n">
        <v>3.904268852551313e-06</v>
      </c>
      <c r="AG150" t="n">
        <v>8</v>
      </c>
      <c r="AH150" t="n">
        <v>220242.8173752743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5.3829</v>
      </c>
      <c r="E151" t="n">
        <v>18.58</v>
      </c>
      <c r="F151" t="n">
        <v>15.48</v>
      </c>
      <c r="G151" t="n">
        <v>154.79</v>
      </c>
      <c r="H151" t="n">
        <v>2.07</v>
      </c>
      <c r="I151" t="n">
        <v>6</v>
      </c>
      <c r="J151" t="n">
        <v>328.82</v>
      </c>
      <c r="K151" t="n">
        <v>59.19</v>
      </c>
      <c r="L151" t="n">
        <v>38.25</v>
      </c>
      <c r="M151" t="n">
        <v>4</v>
      </c>
      <c r="N151" t="n">
        <v>101.37</v>
      </c>
      <c r="O151" t="n">
        <v>40788.44</v>
      </c>
      <c r="P151" t="n">
        <v>231.01</v>
      </c>
      <c r="Q151" t="n">
        <v>467.07</v>
      </c>
      <c r="R151" t="n">
        <v>54.81</v>
      </c>
      <c r="S151" t="n">
        <v>39.61</v>
      </c>
      <c r="T151" t="n">
        <v>2668.02</v>
      </c>
      <c r="U151" t="n">
        <v>0.72</v>
      </c>
      <c r="V151" t="n">
        <v>0.75</v>
      </c>
      <c r="W151" t="n">
        <v>2.62</v>
      </c>
      <c r="X151" t="n">
        <v>0.15</v>
      </c>
      <c r="Y151" t="n">
        <v>1</v>
      </c>
      <c r="Z151" t="n">
        <v>10</v>
      </c>
      <c r="AA151" t="n">
        <v>177.7811645232139</v>
      </c>
      <c r="AB151" t="n">
        <v>243.2480324519874</v>
      </c>
      <c r="AC151" t="n">
        <v>220.0327816355979</v>
      </c>
      <c r="AD151" t="n">
        <v>177781.1645232139</v>
      </c>
      <c r="AE151" t="n">
        <v>243248.0324519874</v>
      </c>
      <c r="AF151" t="n">
        <v>3.904849186451099e-06</v>
      </c>
      <c r="AG151" t="n">
        <v>8</v>
      </c>
      <c r="AH151" t="n">
        <v>220032.7816355979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5.3838</v>
      </c>
      <c r="E152" t="n">
        <v>18.57</v>
      </c>
      <c r="F152" t="n">
        <v>15.48</v>
      </c>
      <c r="G152" t="n">
        <v>154.76</v>
      </c>
      <c r="H152" t="n">
        <v>2.08</v>
      </c>
      <c r="I152" t="n">
        <v>6</v>
      </c>
      <c r="J152" t="n">
        <v>329.4</v>
      </c>
      <c r="K152" t="n">
        <v>59.19</v>
      </c>
      <c r="L152" t="n">
        <v>38.5</v>
      </c>
      <c r="M152" t="n">
        <v>4</v>
      </c>
      <c r="N152" t="n">
        <v>101.71</v>
      </c>
      <c r="O152" t="n">
        <v>40860.49</v>
      </c>
      <c r="P152" t="n">
        <v>230.39</v>
      </c>
      <c r="Q152" t="n">
        <v>467.07</v>
      </c>
      <c r="R152" t="n">
        <v>54.6</v>
      </c>
      <c r="S152" t="n">
        <v>39.61</v>
      </c>
      <c r="T152" t="n">
        <v>2558.86</v>
      </c>
      <c r="U152" t="n">
        <v>0.73</v>
      </c>
      <c r="V152" t="n">
        <v>0.75</v>
      </c>
      <c r="W152" t="n">
        <v>2.62</v>
      </c>
      <c r="X152" t="n">
        <v>0.14</v>
      </c>
      <c r="Y152" t="n">
        <v>1</v>
      </c>
      <c r="Z152" t="n">
        <v>10</v>
      </c>
      <c r="AA152" t="n">
        <v>177.4836122157002</v>
      </c>
      <c r="AB152" t="n">
        <v>242.840908257766</v>
      </c>
      <c r="AC152" t="n">
        <v>219.6645128030706</v>
      </c>
      <c r="AD152" t="n">
        <v>177483.6122157002</v>
      </c>
      <c r="AE152" t="n">
        <v>242840.908257766</v>
      </c>
      <c r="AF152" t="n">
        <v>3.905502062088358e-06</v>
      </c>
      <c r="AG152" t="n">
        <v>8</v>
      </c>
      <c r="AH152" t="n">
        <v>219664.5128030706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5.3847</v>
      </c>
      <c r="E153" t="n">
        <v>18.57</v>
      </c>
      <c r="F153" t="n">
        <v>15.47</v>
      </c>
      <c r="G153" t="n">
        <v>154.73</v>
      </c>
      <c r="H153" t="n">
        <v>2.09</v>
      </c>
      <c r="I153" t="n">
        <v>6</v>
      </c>
      <c r="J153" t="n">
        <v>329.99</v>
      </c>
      <c r="K153" t="n">
        <v>59.19</v>
      </c>
      <c r="L153" t="n">
        <v>38.75</v>
      </c>
      <c r="M153" t="n">
        <v>4</v>
      </c>
      <c r="N153" t="n">
        <v>102.04</v>
      </c>
      <c r="O153" t="n">
        <v>40932.69</v>
      </c>
      <c r="P153" t="n">
        <v>229.54</v>
      </c>
      <c r="Q153" t="n">
        <v>467.08</v>
      </c>
      <c r="R153" t="n">
        <v>54.55</v>
      </c>
      <c r="S153" t="n">
        <v>39.61</v>
      </c>
      <c r="T153" t="n">
        <v>2534.62</v>
      </c>
      <c r="U153" t="n">
        <v>0.73</v>
      </c>
      <c r="V153" t="n">
        <v>0.75</v>
      </c>
      <c r="W153" t="n">
        <v>2.62</v>
      </c>
      <c r="X153" t="n">
        <v>0.14</v>
      </c>
      <c r="Y153" t="n">
        <v>1</v>
      </c>
      <c r="Z153" t="n">
        <v>10</v>
      </c>
      <c r="AA153" t="n">
        <v>177.0764050154246</v>
      </c>
      <c r="AB153" t="n">
        <v>242.2837494016354</v>
      </c>
      <c r="AC153" t="n">
        <v>219.1605284061915</v>
      </c>
      <c r="AD153" t="n">
        <v>177076.4050154246</v>
      </c>
      <c r="AE153" t="n">
        <v>242283.7494016354</v>
      </c>
      <c r="AF153" t="n">
        <v>3.906154937725618e-06</v>
      </c>
      <c r="AG153" t="n">
        <v>8</v>
      </c>
      <c r="AH153" t="n">
        <v>219160.5284061915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5.3856</v>
      </c>
      <c r="E154" t="n">
        <v>18.57</v>
      </c>
      <c r="F154" t="n">
        <v>15.47</v>
      </c>
      <c r="G154" t="n">
        <v>154.7</v>
      </c>
      <c r="H154" t="n">
        <v>2.1</v>
      </c>
      <c r="I154" t="n">
        <v>6</v>
      </c>
      <c r="J154" t="n">
        <v>330.57</v>
      </c>
      <c r="K154" t="n">
        <v>59.19</v>
      </c>
      <c r="L154" t="n">
        <v>39</v>
      </c>
      <c r="M154" t="n">
        <v>4</v>
      </c>
      <c r="N154" t="n">
        <v>102.38</v>
      </c>
      <c r="O154" t="n">
        <v>41005.06</v>
      </c>
      <c r="P154" t="n">
        <v>228.84</v>
      </c>
      <c r="Q154" t="n">
        <v>467.1</v>
      </c>
      <c r="R154" t="n">
        <v>54.47</v>
      </c>
      <c r="S154" t="n">
        <v>39.61</v>
      </c>
      <c r="T154" t="n">
        <v>2497.08</v>
      </c>
      <c r="U154" t="n">
        <v>0.73</v>
      </c>
      <c r="V154" t="n">
        <v>0.75</v>
      </c>
      <c r="W154" t="n">
        <v>2.62</v>
      </c>
      <c r="X154" t="n">
        <v>0.14</v>
      </c>
      <c r="Y154" t="n">
        <v>1</v>
      </c>
      <c r="Z154" t="n">
        <v>10</v>
      </c>
      <c r="AA154" t="n">
        <v>176.7431422982169</v>
      </c>
      <c r="AB154" t="n">
        <v>241.8277646494386</v>
      </c>
      <c r="AC154" t="n">
        <v>218.7480621987656</v>
      </c>
      <c r="AD154" t="n">
        <v>176743.1422982169</v>
      </c>
      <c r="AE154" t="n">
        <v>241827.7646494386</v>
      </c>
      <c r="AF154" t="n">
        <v>3.906807813362878e-06</v>
      </c>
      <c r="AG154" t="n">
        <v>8</v>
      </c>
      <c r="AH154" t="n">
        <v>218748.0621987656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5.3856</v>
      </c>
      <c r="E155" t="n">
        <v>18.57</v>
      </c>
      <c r="F155" t="n">
        <v>15.47</v>
      </c>
      <c r="G155" t="n">
        <v>154.7</v>
      </c>
      <c r="H155" t="n">
        <v>2.11</v>
      </c>
      <c r="I155" t="n">
        <v>6</v>
      </c>
      <c r="J155" t="n">
        <v>331.16</v>
      </c>
      <c r="K155" t="n">
        <v>59.19</v>
      </c>
      <c r="L155" t="n">
        <v>39.25</v>
      </c>
      <c r="M155" t="n">
        <v>4</v>
      </c>
      <c r="N155" t="n">
        <v>102.72</v>
      </c>
      <c r="O155" t="n">
        <v>41077.58</v>
      </c>
      <c r="P155" t="n">
        <v>228.09</v>
      </c>
      <c r="Q155" t="n">
        <v>467.07</v>
      </c>
      <c r="R155" t="n">
        <v>54.39</v>
      </c>
      <c r="S155" t="n">
        <v>39.61</v>
      </c>
      <c r="T155" t="n">
        <v>2457.75</v>
      </c>
      <c r="U155" t="n">
        <v>0.73</v>
      </c>
      <c r="V155" t="n">
        <v>0.75</v>
      </c>
      <c r="W155" t="n">
        <v>2.62</v>
      </c>
      <c r="X155" t="n">
        <v>0.14</v>
      </c>
      <c r="Y155" t="n">
        <v>1</v>
      </c>
      <c r="Z155" t="n">
        <v>10</v>
      </c>
      <c r="AA155" t="n">
        <v>176.4063207390617</v>
      </c>
      <c r="AB155" t="n">
        <v>241.3669105326842</v>
      </c>
      <c r="AC155" t="n">
        <v>218.3311913521013</v>
      </c>
      <c r="AD155" t="n">
        <v>176406.3207390617</v>
      </c>
      <c r="AE155" t="n">
        <v>241366.9105326842</v>
      </c>
      <c r="AF155" t="n">
        <v>3.906807813362878e-06</v>
      </c>
      <c r="AG155" t="n">
        <v>8</v>
      </c>
      <c r="AH155" t="n">
        <v>218331.1913521013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5.3832</v>
      </c>
      <c r="E156" t="n">
        <v>18.58</v>
      </c>
      <c r="F156" t="n">
        <v>15.48</v>
      </c>
      <c r="G156" t="n">
        <v>154.78</v>
      </c>
      <c r="H156" t="n">
        <v>2.12</v>
      </c>
      <c r="I156" t="n">
        <v>6</v>
      </c>
      <c r="J156" t="n">
        <v>331.75</v>
      </c>
      <c r="K156" t="n">
        <v>59.19</v>
      </c>
      <c r="L156" t="n">
        <v>39.5</v>
      </c>
      <c r="M156" t="n">
        <v>4</v>
      </c>
      <c r="N156" t="n">
        <v>103.06</v>
      </c>
      <c r="O156" t="n">
        <v>41150.28</v>
      </c>
      <c r="P156" t="n">
        <v>227.33</v>
      </c>
      <c r="Q156" t="n">
        <v>467.07</v>
      </c>
      <c r="R156" t="n">
        <v>54.61</v>
      </c>
      <c r="S156" t="n">
        <v>39.61</v>
      </c>
      <c r="T156" t="n">
        <v>2564.81</v>
      </c>
      <c r="U156" t="n">
        <v>0.73</v>
      </c>
      <c r="V156" t="n">
        <v>0.75</v>
      </c>
      <c r="W156" t="n">
        <v>2.62</v>
      </c>
      <c r="X156" t="n">
        <v>0.14</v>
      </c>
      <c r="Y156" t="n">
        <v>1</v>
      </c>
      <c r="Z156" t="n">
        <v>10</v>
      </c>
      <c r="AA156" t="n">
        <v>176.1214158669722</v>
      </c>
      <c r="AB156" t="n">
        <v>240.9770911175758</v>
      </c>
      <c r="AC156" t="n">
        <v>217.9785757548558</v>
      </c>
      <c r="AD156" t="n">
        <v>176121.4158669722</v>
      </c>
      <c r="AE156" t="n">
        <v>240977.0911175758</v>
      </c>
      <c r="AF156" t="n">
        <v>3.905066811663519e-06</v>
      </c>
      <c r="AG156" t="n">
        <v>8</v>
      </c>
      <c r="AH156" t="n">
        <v>217978.5757548558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5.3833</v>
      </c>
      <c r="E157" t="n">
        <v>18.58</v>
      </c>
      <c r="F157" t="n">
        <v>15.48</v>
      </c>
      <c r="G157" t="n">
        <v>154.78</v>
      </c>
      <c r="H157" t="n">
        <v>2.13</v>
      </c>
      <c r="I157" t="n">
        <v>6</v>
      </c>
      <c r="J157" t="n">
        <v>332.34</v>
      </c>
      <c r="K157" t="n">
        <v>59.19</v>
      </c>
      <c r="L157" t="n">
        <v>39.75</v>
      </c>
      <c r="M157" t="n">
        <v>4</v>
      </c>
      <c r="N157" t="n">
        <v>103.4</v>
      </c>
      <c r="O157" t="n">
        <v>41223.13</v>
      </c>
      <c r="P157" t="n">
        <v>226.5</v>
      </c>
      <c r="Q157" t="n">
        <v>467.07</v>
      </c>
      <c r="R157" t="n">
        <v>54.6</v>
      </c>
      <c r="S157" t="n">
        <v>39.61</v>
      </c>
      <c r="T157" t="n">
        <v>2560.62</v>
      </c>
      <c r="U157" t="n">
        <v>0.73</v>
      </c>
      <c r="V157" t="n">
        <v>0.75</v>
      </c>
      <c r="W157" t="n">
        <v>2.62</v>
      </c>
      <c r="X157" t="n">
        <v>0.14</v>
      </c>
      <c r="Y157" t="n">
        <v>1</v>
      </c>
      <c r="Z157" t="n">
        <v>10</v>
      </c>
      <c r="AA157" t="n">
        <v>175.7464247139728</v>
      </c>
      <c r="AB157" t="n">
        <v>240.4640116786001</v>
      </c>
      <c r="AC157" t="n">
        <v>217.5144638974242</v>
      </c>
      <c r="AD157" t="n">
        <v>175746.4247139728</v>
      </c>
      <c r="AE157" t="n">
        <v>240464.0116786001</v>
      </c>
      <c r="AF157" t="n">
        <v>3.905139353400992e-06</v>
      </c>
      <c r="AG157" t="n">
        <v>8</v>
      </c>
      <c r="AH157" t="n">
        <v>217514.4638974242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5.3833</v>
      </c>
      <c r="E158" t="n">
        <v>18.58</v>
      </c>
      <c r="F158" t="n">
        <v>15.48</v>
      </c>
      <c r="G158" t="n">
        <v>154.78</v>
      </c>
      <c r="H158" t="n">
        <v>2.14</v>
      </c>
      <c r="I158" t="n">
        <v>6</v>
      </c>
      <c r="J158" t="n">
        <v>332.93</v>
      </c>
      <c r="K158" t="n">
        <v>59.19</v>
      </c>
      <c r="L158" t="n">
        <v>40</v>
      </c>
      <c r="M158" t="n">
        <v>4</v>
      </c>
      <c r="N158" t="n">
        <v>103.74</v>
      </c>
      <c r="O158" t="n">
        <v>41296.16</v>
      </c>
      <c r="P158" t="n">
        <v>226.45</v>
      </c>
      <c r="Q158" t="n">
        <v>467.07</v>
      </c>
      <c r="R158" t="n">
        <v>54.71</v>
      </c>
      <c r="S158" t="n">
        <v>39.61</v>
      </c>
      <c r="T158" t="n">
        <v>2616.66</v>
      </c>
      <c r="U158" t="n">
        <v>0.72</v>
      </c>
      <c r="V158" t="n">
        <v>0.75</v>
      </c>
      <c r="W158" t="n">
        <v>2.62</v>
      </c>
      <c r="X158" t="n">
        <v>0.14</v>
      </c>
      <c r="Y158" t="n">
        <v>1</v>
      </c>
      <c r="Z158" t="n">
        <v>10</v>
      </c>
      <c r="AA158" t="n">
        <v>175.723960349624</v>
      </c>
      <c r="AB158" t="n">
        <v>240.4332749442403</v>
      </c>
      <c r="AC158" t="n">
        <v>217.4866606338524</v>
      </c>
      <c r="AD158" t="n">
        <v>175723.960349624</v>
      </c>
      <c r="AE158" t="n">
        <v>240433.2749442403</v>
      </c>
      <c r="AF158" t="n">
        <v>3.905139353400992e-06</v>
      </c>
      <c r="AG158" t="n">
        <v>8</v>
      </c>
      <c r="AH158" t="n">
        <v>217486.6606338524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3.5493</v>
      </c>
      <c r="E2" t="n">
        <v>28.17</v>
      </c>
      <c r="F2" t="n">
        <v>20.52</v>
      </c>
      <c r="G2" t="n">
        <v>7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242.51</v>
      </c>
      <c r="Q2" t="n">
        <v>467.25</v>
      </c>
      <c r="R2" t="n">
        <v>219.77</v>
      </c>
      <c r="S2" t="n">
        <v>39.61</v>
      </c>
      <c r="T2" t="n">
        <v>84295.35000000001</v>
      </c>
      <c r="U2" t="n">
        <v>0.18</v>
      </c>
      <c r="V2" t="n">
        <v>0.57</v>
      </c>
      <c r="W2" t="n">
        <v>2.88</v>
      </c>
      <c r="X2" t="n">
        <v>5.18</v>
      </c>
      <c r="Y2" t="n">
        <v>1</v>
      </c>
      <c r="Z2" t="n">
        <v>10</v>
      </c>
      <c r="AA2" t="n">
        <v>266.4183167898385</v>
      </c>
      <c r="AB2" t="n">
        <v>364.5252945784712</v>
      </c>
      <c r="AC2" t="n">
        <v>329.7355120783653</v>
      </c>
      <c r="AD2" t="n">
        <v>266418.3167898385</v>
      </c>
      <c r="AE2" t="n">
        <v>364525.2945784712</v>
      </c>
      <c r="AF2" t="n">
        <v>2.65594691995137e-06</v>
      </c>
      <c r="AG2" t="n">
        <v>11</v>
      </c>
      <c r="AH2" t="n">
        <v>329735.5120783653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3.9215</v>
      </c>
      <c r="E3" t="n">
        <v>25.5</v>
      </c>
      <c r="F3" t="n">
        <v>19.19</v>
      </c>
      <c r="G3" t="n">
        <v>8.720000000000001</v>
      </c>
      <c r="H3" t="n">
        <v>0.15</v>
      </c>
      <c r="I3" t="n">
        <v>132</v>
      </c>
      <c r="J3" t="n">
        <v>150.78</v>
      </c>
      <c r="K3" t="n">
        <v>49.1</v>
      </c>
      <c r="L3" t="n">
        <v>1.25</v>
      </c>
      <c r="M3" t="n">
        <v>130</v>
      </c>
      <c r="N3" t="n">
        <v>25.44</v>
      </c>
      <c r="O3" t="n">
        <v>18830.65</v>
      </c>
      <c r="P3" t="n">
        <v>226.27</v>
      </c>
      <c r="Q3" t="n">
        <v>467.14</v>
      </c>
      <c r="R3" t="n">
        <v>175.54</v>
      </c>
      <c r="S3" t="n">
        <v>39.61</v>
      </c>
      <c r="T3" t="n">
        <v>62401.49</v>
      </c>
      <c r="U3" t="n">
        <v>0.23</v>
      </c>
      <c r="V3" t="n">
        <v>0.61</v>
      </c>
      <c r="W3" t="n">
        <v>2.83</v>
      </c>
      <c r="X3" t="n">
        <v>3.85</v>
      </c>
      <c r="Y3" t="n">
        <v>1</v>
      </c>
      <c r="Z3" t="n">
        <v>10</v>
      </c>
      <c r="AA3" t="n">
        <v>230.646334936598</v>
      </c>
      <c r="AB3" t="n">
        <v>315.5804908582602</v>
      </c>
      <c r="AC3" t="n">
        <v>285.4619317308421</v>
      </c>
      <c r="AD3" t="n">
        <v>230646.334936598</v>
      </c>
      <c r="AE3" t="n">
        <v>315580.4908582602</v>
      </c>
      <c r="AF3" t="n">
        <v>2.934464780827007e-06</v>
      </c>
      <c r="AG3" t="n">
        <v>10</v>
      </c>
      <c r="AH3" t="n">
        <v>285461.9317308421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4.1881</v>
      </c>
      <c r="E4" t="n">
        <v>23.88</v>
      </c>
      <c r="F4" t="n">
        <v>18.39</v>
      </c>
      <c r="G4" t="n">
        <v>10.51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216.3</v>
      </c>
      <c r="Q4" t="n">
        <v>467.26</v>
      </c>
      <c r="R4" t="n">
        <v>149.44</v>
      </c>
      <c r="S4" t="n">
        <v>39.61</v>
      </c>
      <c r="T4" t="n">
        <v>49486.93</v>
      </c>
      <c r="U4" t="n">
        <v>0.27</v>
      </c>
      <c r="V4" t="n">
        <v>0.63</v>
      </c>
      <c r="W4" t="n">
        <v>2.79</v>
      </c>
      <c r="X4" t="n">
        <v>3.06</v>
      </c>
      <c r="Y4" t="n">
        <v>1</v>
      </c>
      <c r="Z4" t="n">
        <v>10</v>
      </c>
      <c r="AA4" t="n">
        <v>214.6080141730543</v>
      </c>
      <c r="AB4" t="n">
        <v>293.6361528288157</v>
      </c>
      <c r="AC4" t="n">
        <v>265.611930523849</v>
      </c>
      <c r="AD4" t="n">
        <v>214608.0141730543</v>
      </c>
      <c r="AE4" t="n">
        <v>293636.1528288157</v>
      </c>
      <c r="AF4" t="n">
        <v>3.133961991223152e-06</v>
      </c>
      <c r="AG4" t="n">
        <v>10</v>
      </c>
      <c r="AH4" t="n">
        <v>265611.930523849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4.3928</v>
      </c>
      <c r="E5" t="n">
        <v>22.76</v>
      </c>
      <c r="F5" t="n">
        <v>17.83</v>
      </c>
      <c r="G5" t="n">
        <v>12.3</v>
      </c>
      <c r="H5" t="n">
        <v>0.2</v>
      </c>
      <c r="I5" t="n">
        <v>87</v>
      </c>
      <c r="J5" t="n">
        <v>151.48</v>
      </c>
      <c r="K5" t="n">
        <v>49.1</v>
      </c>
      <c r="L5" t="n">
        <v>1.75</v>
      </c>
      <c r="M5" t="n">
        <v>85</v>
      </c>
      <c r="N5" t="n">
        <v>25.64</v>
      </c>
      <c r="O5" t="n">
        <v>18916.54</v>
      </c>
      <c r="P5" t="n">
        <v>209.11</v>
      </c>
      <c r="Q5" t="n">
        <v>467.09</v>
      </c>
      <c r="R5" t="n">
        <v>131.58</v>
      </c>
      <c r="S5" t="n">
        <v>39.61</v>
      </c>
      <c r="T5" t="n">
        <v>40646.61</v>
      </c>
      <c r="U5" t="n">
        <v>0.3</v>
      </c>
      <c r="V5" t="n">
        <v>0.65</v>
      </c>
      <c r="W5" t="n">
        <v>2.74</v>
      </c>
      <c r="X5" t="n">
        <v>2.49</v>
      </c>
      <c r="Y5" t="n">
        <v>1</v>
      </c>
      <c r="Z5" t="n">
        <v>10</v>
      </c>
      <c r="AA5" t="n">
        <v>196.3026754836713</v>
      </c>
      <c r="AB5" t="n">
        <v>268.5899808594672</v>
      </c>
      <c r="AC5" t="n">
        <v>242.9561300547239</v>
      </c>
      <c r="AD5" t="n">
        <v>196302.6754836713</v>
      </c>
      <c r="AE5" t="n">
        <v>268589.9808594672</v>
      </c>
      <c r="AF5" t="n">
        <v>3.287139331688608e-06</v>
      </c>
      <c r="AG5" t="n">
        <v>9</v>
      </c>
      <c r="AH5" t="n">
        <v>242956.1300547239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4.5334</v>
      </c>
      <c r="E6" t="n">
        <v>22.06</v>
      </c>
      <c r="F6" t="n">
        <v>17.49</v>
      </c>
      <c r="G6" t="n">
        <v>13.99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204.56</v>
      </c>
      <c r="Q6" t="n">
        <v>467.24</v>
      </c>
      <c r="R6" t="n">
        <v>120.17</v>
      </c>
      <c r="S6" t="n">
        <v>39.61</v>
      </c>
      <c r="T6" t="n">
        <v>35000.51</v>
      </c>
      <c r="U6" t="n">
        <v>0.33</v>
      </c>
      <c r="V6" t="n">
        <v>0.67</v>
      </c>
      <c r="W6" t="n">
        <v>2.73</v>
      </c>
      <c r="X6" t="n">
        <v>2.16</v>
      </c>
      <c r="Y6" t="n">
        <v>1</v>
      </c>
      <c r="Z6" t="n">
        <v>10</v>
      </c>
      <c r="AA6" t="n">
        <v>189.7459204320957</v>
      </c>
      <c r="AB6" t="n">
        <v>259.6187393342883</v>
      </c>
      <c r="AC6" t="n">
        <v>234.8410912294887</v>
      </c>
      <c r="AD6" t="n">
        <v>189745.9204320956</v>
      </c>
      <c r="AE6" t="n">
        <v>259618.7393342883</v>
      </c>
      <c r="AF6" t="n">
        <v>3.392350538671722e-06</v>
      </c>
      <c r="AG6" t="n">
        <v>9</v>
      </c>
      <c r="AH6" t="n">
        <v>234841.0912294887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4.6609</v>
      </c>
      <c r="E7" t="n">
        <v>21.46</v>
      </c>
      <c r="F7" t="n">
        <v>17.19</v>
      </c>
      <c r="G7" t="n">
        <v>15.87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200.58</v>
      </c>
      <c r="Q7" t="n">
        <v>467.09</v>
      </c>
      <c r="R7" t="n">
        <v>110.69</v>
      </c>
      <c r="S7" t="n">
        <v>39.61</v>
      </c>
      <c r="T7" t="n">
        <v>30313.02</v>
      </c>
      <c r="U7" t="n">
        <v>0.36</v>
      </c>
      <c r="V7" t="n">
        <v>0.68</v>
      </c>
      <c r="W7" t="n">
        <v>2.71</v>
      </c>
      <c r="X7" t="n">
        <v>1.86</v>
      </c>
      <c r="Y7" t="n">
        <v>1</v>
      </c>
      <c r="Z7" t="n">
        <v>10</v>
      </c>
      <c r="AA7" t="n">
        <v>184.2228443933377</v>
      </c>
      <c r="AB7" t="n">
        <v>252.0618230371454</v>
      </c>
      <c r="AC7" t="n">
        <v>228.0053964175441</v>
      </c>
      <c r="AD7" t="n">
        <v>184222.8443933377</v>
      </c>
      <c r="AE7" t="n">
        <v>252061.8230371454</v>
      </c>
      <c r="AF7" t="n">
        <v>3.487758994506336e-06</v>
      </c>
      <c r="AG7" t="n">
        <v>9</v>
      </c>
      <c r="AH7" t="n">
        <v>228005.396417544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4.7534</v>
      </c>
      <c r="E8" t="n">
        <v>21.04</v>
      </c>
      <c r="F8" t="n">
        <v>16.99</v>
      </c>
      <c r="G8" t="n">
        <v>17.57</v>
      </c>
      <c r="H8" t="n">
        <v>0.29</v>
      </c>
      <c r="I8" t="n">
        <v>58</v>
      </c>
      <c r="J8" t="n">
        <v>152.53</v>
      </c>
      <c r="K8" t="n">
        <v>49.1</v>
      </c>
      <c r="L8" t="n">
        <v>2.5</v>
      </c>
      <c r="M8" t="n">
        <v>56</v>
      </c>
      <c r="N8" t="n">
        <v>25.93</v>
      </c>
      <c r="O8" t="n">
        <v>19045.63</v>
      </c>
      <c r="P8" t="n">
        <v>197.67</v>
      </c>
      <c r="Q8" t="n">
        <v>467.25</v>
      </c>
      <c r="R8" t="n">
        <v>103.74</v>
      </c>
      <c r="S8" t="n">
        <v>39.61</v>
      </c>
      <c r="T8" t="n">
        <v>26871.85</v>
      </c>
      <c r="U8" t="n">
        <v>0.38</v>
      </c>
      <c r="V8" t="n">
        <v>0.6899999999999999</v>
      </c>
      <c r="W8" t="n">
        <v>2.71</v>
      </c>
      <c r="X8" t="n">
        <v>1.65</v>
      </c>
      <c r="Y8" t="n">
        <v>1</v>
      </c>
      <c r="Z8" t="n">
        <v>10</v>
      </c>
      <c r="AA8" t="n">
        <v>180.4002055245985</v>
      </c>
      <c r="AB8" t="n">
        <v>246.8315198940143</v>
      </c>
      <c r="AC8" t="n">
        <v>223.2742660656152</v>
      </c>
      <c r="AD8" t="n">
        <v>180400.2055245985</v>
      </c>
      <c r="AE8" t="n">
        <v>246831.5198940143</v>
      </c>
      <c r="AF8" t="n">
        <v>3.556976893837331e-06</v>
      </c>
      <c r="AG8" t="n">
        <v>9</v>
      </c>
      <c r="AH8" t="n">
        <v>223274.2660656152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4.8425</v>
      </c>
      <c r="E9" t="n">
        <v>20.65</v>
      </c>
      <c r="F9" t="n">
        <v>16.79</v>
      </c>
      <c r="G9" t="n">
        <v>19.37</v>
      </c>
      <c r="H9" t="n">
        <v>0.32</v>
      </c>
      <c r="I9" t="n">
        <v>52</v>
      </c>
      <c r="J9" t="n">
        <v>152.88</v>
      </c>
      <c r="K9" t="n">
        <v>49.1</v>
      </c>
      <c r="L9" t="n">
        <v>2.75</v>
      </c>
      <c r="M9" t="n">
        <v>50</v>
      </c>
      <c r="N9" t="n">
        <v>26.03</v>
      </c>
      <c r="O9" t="n">
        <v>19088.72</v>
      </c>
      <c r="P9" t="n">
        <v>194.72</v>
      </c>
      <c r="Q9" t="n">
        <v>467.16</v>
      </c>
      <c r="R9" t="n">
        <v>96.95</v>
      </c>
      <c r="S9" t="n">
        <v>39.61</v>
      </c>
      <c r="T9" t="n">
        <v>23506.85</v>
      </c>
      <c r="U9" t="n">
        <v>0.41</v>
      </c>
      <c r="V9" t="n">
        <v>0.6899999999999999</v>
      </c>
      <c r="W9" t="n">
        <v>2.7</v>
      </c>
      <c r="X9" t="n">
        <v>1.45</v>
      </c>
      <c r="Y9" t="n">
        <v>1</v>
      </c>
      <c r="Z9" t="n">
        <v>10</v>
      </c>
      <c r="AA9" t="n">
        <v>169.1760466899838</v>
      </c>
      <c r="AB9" t="n">
        <v>231.4741306015621</v>
      </c>
      <c r="AC9" t="n">
        <v>209.3825644529985</v>
      </c>
      <c r="AD9" t="n">
        <v>169176.0466899838</v>
      </c>
      <c r="AE9" t="n">
        <v>231474.1306015621</v>
      </c>
      <c r="AF9" t="n">
        <v>3.623650567679404e-06</v>
      </c>
      <c r="AG9" t="n">
        <v>8</v>
      </c>
      <c r="AH9" t="n">
        <v>209382.5644529985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4.8953</v>
      </c>
      <c r="E10" t="n">
        <v>20.43</v>
      </c>
      <c r="F10" t="n">
        <v>16.68</v>
      </c>
      <c r="G10" t="n">
        <v>20.86</v>
      </c>
      <c r="H10" t="n">
        <v>0.35</v>
      </c>
      <c r="I10" t="n">
        <v>48</v>
      </c>
      <c r="J10" t="n">
        <v>153.23</v>
      </c>
      <c r="K10" t="n">
        <v>49.1</v>
      </c>
      <c r="L10" t="n">
        <v>3</v>
      </c>
      <c r="M10" t="n">
        <v>46</v>
      </c>
      <c r="N10" t="n">
        <v>26.13</v>
      </c>
      <c r="O10" t="n">
        <v>19131.85</v>
      </c>
      <c r="P10" t="n">
        <v>193.06</v>
      </c>
      <c r="Q10" t="n">
        <v>467.13</v>
      </c>
      <c r="R10" t="n">
        <v>93.67</v>
      </c>
      <c r="S10" t="n">
        <v>39.61</v>
      </c>
      <c r="T10" t="n">
        <v>21887.22</v>
      </c>
      <c r="U10" t="n">
        <v>0.42</v>
      </c>
      <c r="V10" t="n">
        <v>0.7</v>
      </c>
      <c r="W10" t="n">
        <v>2.69</v>
      </c>
      <c r="X10" t="n">
        <v>1.35</v>
      </c>
      <c r="Y10" t="n">
        <v>1</v>
      </c>
      <c r="Z10" t="n">
        <v>10</v>
      </c>
      <c r="AA10" t="n">
        <v>167.1404730633069</v>
      </c>
      <c r="AB10" t="n">
        <v>228.6889689623738</v>
      </c>
      <c r="AC10" t="n">
        <v>206.8632147316546</v>
      </c>
      <c r="AD10" t="n">
        <v>167140.4730633069</v>
      </c>
      <c r="AE10" t="n">
        <v>228688.9689623738</v>
      </c>
      <c r="AF10" t="n">
        <v>3.66316089291915e-06</v>
      </c>
      <c r="AG10" t="n">
        <v>8</v>
      </c>
      <c r="AH10" t="n">
        <v>206863.2147316546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4.957</v>
      </c>
      <c r="E11" t="n">
        <v>20.17</v>
      </c>
      <c r="F11" t="n">
        <v>16.55</v>
      </c>
      <c r="G11" t="n">
        <v>22.57</v>
      </c>
      <c r="H11" t="n">
        <v>0.37</v>
      </c>
      <c r="I11" t="n">
        <v>44</v>
      </c>
      <c r="J11" t="n">
        <v>153.58</v>
      </c>
      <c r="K11" t="n">
        <v>49.1</v>
      </c>
      <c r="L11" t="n">
        <v>3.25</v>
      </c>
      <c r="M11" t="n">
        <v>42</v>
      </c>
      <c r="N11" t="n">
        <v>26.23</v>
      </c>
      <c r="O11" t="n">
        <v>19175.02</v>
      </c>
      <c r="P11" t="n">
        <v>191.03</v>
      </c>
      <c r="Q11" t="n">
        <v>467.07</v>
      </c>
      <c r="R11" t="n">
        <v>89.73</v>
      </c>
      <c r="S11" t="n">
        <v>39.61</v>
      </c>
      <c r="T11" t="n">
        <v>19938.15</v>
      </c>
      <c r="U11" t="n">
        <v>0.44</v>
      </c>
      <c r="V11" t="n">
        <v>0.7</v>
      </c>
      <c r="W11" t="n">
        <v>2.68</v>
      </c>
      <c r="X11" t="n">
        <v>1.22</v>
      </c>
      <c r="Y11" t="n">
        <v>1</v>
      </c>
      <c r="Z11" t="n">
        <v>10</v>
      </c>
      <c r="AA11" t="n">
        <v>164.7719028914678</v>
      </c>
      <c r="AB11" t="n">
        <v>225.4481867593239</v>
      </c>
      <c r="AC11" t="n">
        <v>203.9317282335963</v>
      </c>
      <c r="AD11" t="n">
        <v>164771.9028914678</v>
      </c>
      <c r="AE11" t="n">
        <v>225448.1867593239</v>
      </c>
      <c r="AF11" t="n">
        <v>3.70933110252696e-06</v>
      </c>
      <c r="AG11" t="n">
        <v>8</v>
      </c>
      <c r="AH11" t="n">
        <v>203931.7282335963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16.48</v>
      </c>
      <c r="G12" t="n">
        <v>24.72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38</v>
      </c>
      <c r="N12" t="n">
        <v>26.33</v>
      </c>
      <c r="O12" t="n">
        <v>19218.22</v>
      </c>
      <c r="P12" t="n">
        <v>189.68</v>
      </c>
      <c r="Q12" t="n">
        <v>467.07</v>
      </c>
      <c r="R12" t="n">
        <v>87.23999999999999</v>
      </c>
      <c r="S12" t="n">
        <v>39.61</v>
      </c>
      <c r="T12" t="n">
        <v>18709.38</v>
      </c>
      <c r="U12" t="n">
        <v>0.45</v>
      </c>
      <c r="V12" t="n">
        <v>0.71</v>
      </c>
      <c r="W12" t="n">
        <v>2.68</v>
      </c>
      <c r="X12" t="n">
        <v>1.15</v>
      </c>
      <c r="Y12" t="n">
        <v>1</v>
      </c>
      <c r="Z12" t="n">
        <v>10</v>
      </c>
      <c r="AA12" t="n">
        <v>163.0957074387125</v>
      </c>
      <c r="AB12" t="n">
        <v>223.1547421923409</v>
      </c>
      <c r="AC12" t="n">
        <v>201.8571667972158</v>
      </c>
      <c r="AD12" t="n">
        <v>163095.7074387125</v>
      </c>
      <c r="AE12" t="n">
        <v>223154.7421923409</v>
      </c>
      <c r="AF12" t="n">
        <v>3.745324410179077e-06</v>
      </c>
      <c r="AG12" t="n">
        <v>8</v>
      </c>
      <c r="AH12" t="n">
        <v>201857.1667972158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5.0522</v>
      </c>
      <c r="E13" t="n">
        <v>19.79</v>
      </c>
      <c r="F13" t="n">
        <v>16.39</v>
      </c>
      <c r="G13" t="n">
        <v>26.57</v>
      </c>
      <c r="H13" t="n">
        <v>0.43</v>
      </c>
      <c r="I13" t="n">
        <v>37</v>
      </c>
      <c r="J13" t="n">
        <v>154.28</v>
      </c>
      <c r="K13" t="n">
        <v>49.1</v>
      </c>
      <c r="L13" t="n">
        <v>3.75</v>
      </c>
      <c r="M13" t="n">
        <v>35</v>
      </c>
      <c r="N13" t="n">
        <v>26.43</v>
      </c>
      <c r="O13" t="n">
        <v>19261.45</v>
      </c>
      <c r="P13" t="n">
        <v>187.95</v>
      </c>
      <c r="Q13" t="n">
        <v>467.12</v>
      </c>
      <c r="R13" t="n">
        <v>84.34</v>
      </c>
      <c r="S13" t="n">
        <v>39.61</v>
      </c>
      <c r="T13" t="n">
        <v>17274.22</v>
      </c>
      <c r="U13" t="n">
        <v>0.47</v>
      </c>
      <c r="V13" t="n">
        <v>0.71</v>
      </c>
      <c r="W13" t="n">
        <v>2.67</v>
      </c>
      <c r="X13" t="n">
        <v>1.05</v>
      </c>
      <c r="Y13" t="n">
        <v>1</v>
      </c>
      <c r="Z13" t="n">
        <v>10</v>
      </c>
      <c r="AA13" t="n">
        <v>161.2781286280074</v>
      </c>
      <c r="AB13" t="n">
        <v>220.6678506776176</v>
      </c>
      <c r="AC13" t="n">
        <v>199.6076207182827</v>
      </c>
      <c r="AD13" t="n">
        <v>161278.1286280074</v>
      </c>
      <c r="AE13" t="n">
        <v>220667.8506776176</v>
      </c>
      <c r="AF13" t="n">
        <v>3.780569416216806e-06</v>
      </c>
      <c r="AG13" t="n">
        <v>8</v>
      </c>
      <c r="AH13" t="n">
        <v>199607.6207182827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5.0805</v>
      </c>
      <c r="E14" t="n">
        <v>19.68</v>
      </c>
      <c r="F14" t="n">
        <v>16.34</v>
      </c>
      <c r="G14" t="n">
        <v>28.01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186.96</v>
      </c>
      <c r="Q14" t="n">
        <v>467.09</v>
      </c>
      <c r="R14" t="n">
        <v>82.73999999999999</v>
      </c>
      <c r="S14" t="n">
        <v>39.61</v>
      </c>
      <c r="T14" t="n">
        <v>16483.43</v>
      </c>
      <c r="U14" t="n">
        <v>0.48</v>
      </c>
      <c r="V14" t="n">
        <v>0.71</v>
      </c>
      <c r="W14" t="n">
        <v>2.67</v>
      </c>
      <c r="X14" t="n">
        <v>1</v>
      </c>
      <c r="Y14" t="n">
        <v>1</v>
      </c>
      <c r="Z14" t="n">
        <v>10</v>
      </c>
      <c r="AA14" t="n">
        <v>160.2280266028515</v>
      </c>
      <c r="AB14" t="n">
        <v>219.2310547595682</v>
      </c>
      <c r="AC14" t="n">
        <v>198.3079505860957</v>
      </c>
      <c r="AD14" t="n">
        <v>160228.0266028515</v>
      </c>
      <c r="AE14" t="n">
        <v>219231.0547595682</v>
      </c>
      <c r="AF14" t="n">
        <v>3.801746351904018e-06</v>
      </c>
      <c r="AG14" t="n">
        <v>8</v>
      </c>
      <c r="AH14" t="n">
        <v>198307.9505860957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5.1178</v>
      </c>
      <c r="E15" t="n">
        <v>19.54</v>
      </c>
      <c r="F15" t="n">
        <v>16.25</v>
      </c>
      <c r="G15" t="n">
        <v>29.55</v>
      </c>
      <c r="H15" t="n">
        <v>0.49</v>
      </c>
      <c r="I15" t="n">
        <v>33</v>
      </c>
      <c r="J15" t="n">
        <v>154.98</v>
      </c>
      <c r="K15" t="n">
        <v>49.1</v>
      </c>
      <c r="L15" t="n">
        <v>4.25</v>
      </c>
      <c r="M15" t="n">
        <v>31</v>
      </c>
      <c r="N15" t="n">
        <v>26.63</v>
      </c>
      <c r="O15" t="n">
        <v>19348.03</v>
      </c>
      <c r="P15" t="n">
        <v>185.26</v>
      </c>
      <c r="Q15" t="n">
        <v>467.07</v>
      </c>
      <c r="R15" t="n">
        <v>79.77</v>
      </c>
      <c r="S15" t="n">
        <v>39.61</v>
      </c>
      <c r="T15" t="n">
        <v>15012.7</v>
      </c>
      <c r="U15" t="n">
        <v>0.5</v>
      </c>
      <c r="V15" t="n">
        <v>0.72</v>
      </c>
      <c r="W15" t="n">
        <v>2.67</v>
      </c>
      <c r="X15" t="n">
        <v>0.92</v>
      </c>
      <c r="Y15" t="n">
        <v>1</v>
      </c>
      <c r="Z15" t="n">
        <v>10</v>
      </c>
      <c r="AA15" t="n">
        <v>158.6618702922344</v>
      </c>
      <c r="AB15" t="n">
        <v>217.088170601443</v>
      </c>
      <c r="AC15" t="n">
        <v>196.3695802844645</v>
      </c>
      <c r="AD15" t="n">
        <v>158661.8702922344</v>
      </c>
      <c r="AE15" t="n">
        <v>217088.170601443</v>
      </c>
      <c r="AF15" t="n">
        <v>3.829658002120733e-06</v>
      </c>
      <c r="AG15" t="n">
        <v>8</v>
      </c>
      <c r="AH15" t="n">
        <v>196369.5802844645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5.1505</v>
      </c>
      <c r="E16" t="n">
        <v>19.42</v>
      </c>
      <c r="F16" t="n">
        <v>16.19</v>
      </c>
      <c r="G16" t="n">
        <v>31.34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29</v>
      </c>
      <c r="N16" t="n">
        <v>26.74</v>
      </c>
      <c r="O16" t="n">
        <v>19391.36</v>
      </c>
      <c r="P16" t="n">
        <v>184.43</v>
      </c>
      <c r="Q16" t="n">
        <v>467.08</v>
      </c>
      <c r="R16" t="n">
        <v>77.61</v>
      </c>
      <c r="S16" t="n">
        <v>39.61</v>
      </c>
      <c r="T16" t="n">
        <v>13940.22</v>
      </c>
      <c r="U16" t="n">
        <v>0.51</v>
      </c>
      <c r="V16" t="n">
        <v>0.72</v>
      </c>
      <c r="W16" t="n">
        <v>2.67</v>
      </c>
      <c r="X16" t="n">
        <v>0.86</v>
      </c>
      <c r="Y16" t="n">
        <v>1</v>
      </c>
      <c r="Z16" t="n">
        <v>10</v>
      </c>
      <c r="AA16" t="n">
        <v>157.6278174159217</v>
      </c>
      <c r="AB16" t="n">
        <v>215.6733338368794</v>
      </c>
      <c r="AC16" t="n">
        <v>195.0897735549745</v>
      </c>
      <c r="AD16" t="n">
        <v>157627.8174159217</v>
      </c>
      <c r="AE16" t="n">
        <v>215673.3338368793</v>
      </c>
      <c r="AF16" t="n">
        <v>3.854127464911258e-06</v>
      </c>
      <c r="AG16" t="n">
        <v>8</v>
      </c>
      <c r="AH16" t="n">
        <v>195089.7735549745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5.1777</v>
      </c>
      <c r="E17" t="n">
        <v>19.31</v>
      </c>
      <c r="F17" t="n">
        <v>16.15</v>
      </c>
      <c r="G17" t="n">
        <v>33.42</v>
      </c>
      <c r="H17" t="n">
        <v>0.54</v>
      </c>
      <c r="I17" t="n">
        <v>29</v>
      </c>
      <c r="J17" t="n">
        <v>155.68</v>
      </c>
      <c r="K17" t="n">
        <v>49.1</v>
      </c>
      <c r="L17" t="n">
        <v>4.75</v>
      </c>
      <c r="M17" t="n">
        <v>27</v>
      </c>
      <c r="N17" t="n">
        <v>26.84</v>
      </c>
      <c r="O17" t="n">
        <v>19434.74</v>
      </c>
      <c r="P17" t="n">
        <v>183.05</v>
      </c>
      <c r="Q17" t="n">
        <v>467.08</v>
      </c>
      <c r="R17" t="n">
        <v>76.75</v>
      </c>
      <c r="S17" t="n">
        <v>39.61</v>
      </c>
      <c r="T17" t="n">
        <v>13520.98</v>
      </c>
      <c r="U17" t="n">
        <v>0.52</v>
      </c>
      <c r="V17" t="n">
        <v>0.72</v>
      </c>
      <c r="W17" t="n">
        <v>2.65</v>
      </c>
      <c r="X17" t="n">
        <v>0.82</v>
      </c>
      <c r="Y17" t="n">
        <v>1</v>
      </c>
      <c r="Z17" t="n">
        <v>10</v>
      </c>
      <c r="AA17" t="n">
        <v>156.4608256850097</v>
      </c>
      <c r="AB17" t="n">
        <v>214.0766042666048</v>
      </c>
      <c r="AC17" t="n">
        <v>193.6454336138624</v>
      </c>
      <c r="AD17" t="n">
        <v>156460.8256850097</v>
      </c>
      <c r="AE17" t="n">
        <v>214076.6042666048</v>
      </c>
      <c r="AF17" t="n">
        <v>3.874481268822643e-06</v>
      </c>
      <c r="AG17" t="n">
        <v>8</v>
      </c>
      <c r="AH17" t="n">
        <v>193645.4336138624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5.1951</v>
      </c>
      <c r="E18" t="n">
        <v>19.25</v>
      </c>
      <c r="F18" t="n">
        <v>16.12</v>
      </c>
      <c r="G18" t="n">
        <v>34.54</v>
      </c>
      <c r="H18" t="n">
        <v>0.57</v>
      </c>
      <c r="I18" t="n">
        <v>28</v>
      </c>
      <c r="J18" t="n">
        <v>156.03</v>
      </c>
      <c r="K18" t="n">
        <v>49.1</v>
      </c>
      <c r="L18" t="n">
        <v>5</v>
      </c>
      <c r="M18" t="n">
        <v>26</v>
      </c>
      <c r="N18" t="n">
        <v>26.94</v>
      </c>
      <c r="O18" t="n">
        <v>19478.15</v>
      </c>
      <c r="P18" t="n">
        <v>182.27</v>
      </c>
      <c r="Q18" t="n">
        <v>467.07</v>
      </c>
      <c r="R18" t="n">
        <v>75.56</v>
      </c>
      <c r="S18" t="n">
        <v>39.61</v>
      </c>
      <c r="T18" t="n">
        <v>12933.18</v>
      </c>
      <c r="U18" t="n">
        <v>0.52</v>
      </c>
      <c r="V18" t="n">
        <v>0.72</v>
      </c>
      <c r="W18" t="n">
        <v>2.65</v>
      </c>
      <c r="X18" t="n">
        <v>0.78</v>
      </c>
      <c r="Y18" t="n">
        <v>1</v>
      </c>
      <c r="Z18" t="n">
        <v>10</v>
      </c>
      <c r="AA18" t="n">
        <v>155.7661996292932</v>
      </c>
      <c r="AB18" t="n">
        <v>213.1261862524352</v>
      </c>
      <c r="AC18" t="n">
        <v>192.7857221610448</v>
      </c>
      <c r="AD18" t="n">
        <v>155766.1996292932</v>
      </c>
      <c r="AE18" t="n">
        <v>213126.1862524352</v>
      </c>
      <c r="AF18" t="n">
        <v>3.887501716913014e-06</v>
      </c>
      <c r="AG18" t="n">
        <v>8</v>
      </c>
      <c r="AH18" t="n">
        <v>192785.7221610448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5.2324</v>
      </c>
      <c r="E19" t="n">
        <v>19.11</v>
      </c>
      <c r="F19" t="n">
        <v>16.04</v>
      </c>
      <c r="G19" t="n">
        <v>37.02</v>
      </c>
      <c r="H19" t="n">
        <v>0.59</v>
      </c>
      <c r="I19" t="n">
        <v>26</v>
      </c>
      <c r="J19" t="n">
        <v>156.39</v>
      </c>
      <c r="K19" t="n">
        <v>49.1</v>
      </c>
      <c r="L19" t="n">
        <v>5.25</v>
      </c>
      <c r="M19" t="n">
        <v>24</v>
      </c>
      <c r="N19" t="n">
        <v>27.04</v>
      </c>
      <c r="O19" t="n">
        <v>19521.59</v>
      </c>
      <c r="P19" t="n">
        <v>181.16</v>
      </c>
      <c r="Q19" t="n">
        <v>467.07</v>
      </c>
      <c r="R19" t="n">
        <v>73.05</v>
      </c>
      <c r="S19" t="n">
        <v>39.61</v>
      </c>
      <c r="T19" t="n">
        <v>11683.69</v>
      </c>
      <c r="U19" t="n">
        <v>0.54</v>
      </c>
      <c r="V19" t="n">
        <v>0.73</v>
      </c>
      <c r="W19" t="n">
        <v>2.65</v>
      </c>
      <c r="X19" t="n">
        <v>0.71</v>
      </c>
      <c r="Y19" t="n">
        <v>1</v>
      </c>
      <c r="Z19" t="n">
        <v>10</v>
      </c>
      <c r="AA19" t="n">
        <v>154.5441892455462</v>
      </c>
      <c r="AB19" t="n">
        <v>211.4541777341001</v>
      </c>
      <c r="AC19" t="n">
        <v>191.2732877890204</v>
      </c>
      <c r="AD19" t="n">
        <v>154544.1892455462</v>
      </c>
      <c r="AE19" t="n">
        <v>211454.1777341001</v>
      </c>
      <c r="AF19" t="n">
        <v>3.915413367129729e-06</v>
      </c>
      <c r="AG19" t="n">
        <v>8</v>
      </c>
      <c r="AH19" t="n">
        <v>191273.2877890204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5.2403</v>
      </c>
      <c r="E20" t="n">
        <v>19.08</v>
      </c>
      <c r="F20" t="n">
        <v>16.04</v>
      </c>
      <c r="G20" t="n">
        <v>38.5</v>
      </c>
      <c r="H20" t="n">
        <v>0.62</v>
      </c>
      <c r="I20" t="n">
        <v>25</v>
      </c>
      <c r="J20" t="n">
        <v>156.74</v>
      </c>
      <c r="K20" t="n">
        <v>49.1</v>
      </c>
      <c r="L20" t="n">
        <v>5.5</v>
      </c>
      <c r="M20" t="n">
        <v>23</v>
      </c>
      <c r="N20" t="n">
        <v>27.14</v>
      </c>
      <c r="O20" t="n">
        <v>19565.07</v>
      </c>
      <c r="P20" t="n">
        <v>180.49</v>
      </c>
      <c r="Q20" t="n">
        <v>467.1</v>
      </c>
      <c r="R20" t="n">
        <v>72.97</v>
      </c>
      <c r="S20" t="n">
        <v>39.61</v>
      </c>
      <c r="T20" t="n">
        <v>11652.63</v>
      </c>
      <c r="U20" t="n">
        <v>0.54</v>
      </c>
      <c r="V20" t="n">
        <v>0.73</v>
      </c>
      <c r="W20" t="n">
        <v>2.65</v>
      </c>
      <c r="X20" t="n">
        <v>0.71</v>
      </c>
      <c r="Y20" t="n">
        <v>1</v>
      </c>
      <c r="Z20" t="n">
        <v>10</v>
      </c>
      <c r="AA20" t="n">
        <v>154.0958629062685</v>
      </c>
      <c r="AB20" t="n">
        <v>210.8407578579385</v>
      </c>
      <c r="AC20" t="n">
        <v>190.7184118448993</v>
      </c>
      <c r="AD20" t="n">
        <v>154095.8629062685</v>
      </c>
      <c r="AE20" t="n">
        <v>210840.7578579385</v>
      </c>
      <c r="AF20" t="n">
        <v>3.921324949883404e-06</v>
      </c>
      <c r="AG20" t="n">
        <v>8</v>
      </c>
      <c r="AH20" t="n">
        <v>190718.4118448993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5.2619</v>
      </c>
      <c r="E21" t="n">
        <v>19</v>
      </c>
      <c r="F21" t="n">
        <v>15.99</v>
      </c>
      <c r="G21" t="n">
        <v>39.99</v>
      </c>
      <c r="H21" t="n">
        <v>0.65</v>
      </c>
      <c r="I21" t="n">
        <v>24</v>
      </c>
      <c r="J21" t="n">
        <v>157.09</v>
      </c>
      <c r="K21" t="n">
        <v>49.1</v>
      </c>
      <c r="L21" t="n">
        <v>5.75</v>
      </c>
      <c r="M21" t="n">
        <v>22</v>
      </c>
      <c r="N21" t="n">
        <v>27.25</v>
      </c>
      <c r="O21" t="n">
        <v>19608.58</v>
      </c>
      <c r="P21" t="n">
        <v>179.16</v>
      </c>
      <c r="Q21" t="n">
        <v>467.11</v>
      </c>
      <c r="R21" t="n">
        <v>71.38</v>
      </c>
      <c r="S21" t="n">
        <v>39.61</v>
      </c>
      <c r="T21" t="n">
        <v>10862.76</v>
      </c>
      <c r="U21" t="n">
        <v>0.55</v>
      </c>
      <c r="V21" t="n">
        <v>0.73</v>
      </c>
      <c r="W21" t="n">
        <v>2.65</v>
      </c>
      <c r="X21" t="n">
        <v>0.66</v>
      </c>
      <c r="Y21" t="n">
        <v>1</v>
      </c>
      <c r="Z21" t="n">
        <v>10</v>
      </c>
      <c r="AA21" t="n">
        <v>153.0812154057638</v>
      </c>
      <c r="AB21" t="n">
        <v>209.4524723846602</v>
      </c>
      <c r="AC21" t="n">
        <v>189.4626223887193</v>
      </c>
      <c r="AD21" t="n">
        <v>153081.2154057638</v>
      </c>
      <c r="AE21" t="n">
        <v>209452.4723846602</v>
      </c>
      <c r="AF21" t="n">
        <v>3.937488264754208e-06</v>
      </c>
      <c r="AG21" t="n">
        <v>8</v>
      </c>
      <c r="AH21" t="n">
        <v>189462.6223887193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5.278</v>
      </c>
      <c r="E22" t="n">
        <v>18.95</v>
      </c>
      <c r="F22" t="n">
        <v>15.97</v>
      </c>
      <c r="G22" t="n">
        <v>41.65</v>
      </c>
      <c r="H22" t="n">
        <v>0.67</v>
      </c>
      <c r="I22" t="n">
        <v>23</v>
      </c>
      <c r="J22" t="n">
        <v>157.44</v>
      </c>
      <c r="K22" t="n">
        <v>49.1</v>
      </c>
      <c r="L22" t="n">
        <v>6</v>
      </c>
      <c r="M22" t="n">
        <v>21</v>
      </c>
      <c r="N22" t="n">
        <v>27.35</v>
      </c>
      <c r="O22" t="n">
        <v>19652.13</v>
      </c>
      <c r="P22" t="n">
        <v>178.24</v>
      </c>
      <c r="Q22" t="n">
        <v>467.08</v>
      </c>
      <c r="R22" t="n">
        <v>70.63</v>
      </c>
      <c r="S22" t="n">
        <v>39.61</v>
      </c>
      <c r="T22" t="n">
        <v>10491.37</v>
      </c>
      <c r="U22" t="n">
        <v>0.5600000000000001</v>
      </c>
      <c r="V22" t="n">
        <v>0.73</v>
      </c>
      <c r="W22" t="n">
        <v>2.65</v>
      </c>
      <c r="X22" t="n">
        <v>0.63</v>
      </c>
      <c r="Y22" t="n">
        <v>1</v>
      </c>
      <c r="Z22" t="n">
        <v>10</v>
      </c>
      <c r="AA22" t="n">
        <v>152.3721173494882</v>
      </c>
      <c r="AB22" t="n">
        <v>208.482253140866</v>
      </c>
      <c r="AC22" t="n">
        <v>188.5849995078412</v>
      </c>
      <c r="AD22" t="n">
        <v>152372.1173494882</v>
      </c>
      <c r="AE22" t="n">
        <v>208482.253140866</v>
      </c>
      <c r="AF22" t="n">
        <v>3.949535920745873e-06</v>
      </c>
      <c r="AG22" t="n">
        <v>8</v>
      </c>
      <c r="AH22" t="n">
        <v>188584.9995078412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5.2965</v>
      </c>
      <c r="E23" t="n">
        <v>18.88</v>
      </c>
      <c r="F23" t="n">
        <v>15.93</v>
      </c>
      <c r="G23" t="n">
        <v>43.45</v>
      </c>
      <c r="H23" t="n">
        <v>0.7</v>
      </c>
      <c r="I23" t="n">
        <v>22</v>
      </c>
      <c r="J23" t="n">
        <v>157.8</v>
      </c>
      <c r="K23" t="n">
        <v>49.1</v>
      </c>
      <c r="L23" t="n">
        <v>6.25</v>
      </c>
      <c r="M23" t="n">
        <v>20</v>
      </c>
      <c r="N23" t="n">
        <v>27.45</v>
      </c>
      <c r="O23" t="n">
        <v>19695.71</v>
      </c>
      <c r="P23" t="n">
        <v>177.38</v>
      </c>
      <c r="Q23" t="n">
        <v>467.11</v>
      </c>
      <c r="R23" t="n">
        <v>69.5</v>
      </c>
      <c r="S23" t="n">
        <v>39.61</v>
      </c>
      <c r="T23" t="n">
        <v>9928.92</v>
      </c>
      <c r="U23" t="n">
        <v>0.57</v>
      </c>
      <c r="V23" t="n">
        <v>0.73</v>
      </c>
      <c r="W23" t="n">
        <v>2.64</v>
      </c>
      <c r="X23" t="n">
        <v>0.6</v>
      </c>
      <c r="Y23" t="n">
        <v>1</v>
      </c>
      <c r="Z23" t="n">
        <v>10</v>
      </c>
      <c r="AA23" t="n">
        <v>151.6437310280054</v>
      </c>
      <c r="AB23" t="n">
        <v>207.4856428416772</v>
      </c>
      <c r="AC23" t="n">
        <v>187.6835042968553</v>
      </c>
      <c r="AD23" t="n">
        <v>151643.7310280054</v>
      </c>
      <c r="AE23" t="n">
        <v>207485.6428416772</v>
      </c>
      <c r="AF23" t="n">
        <v>3.963379500612073e-06</v>
      </c>
      <c r="AG23" t="n">
        <v>8</v>
      </c>
      <c r="AH23" t="n">
        <v>187683.5042968553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5.3115</v>
      </c>
      <c r="E24" t="n">
        <v>18.83</v>
      </c>
      <c r="F24" t="n">
        <v>15.91</v>
      </c>
      <c r="G24" t="n">
        <v>45.45</v>
      </c>
      <c r="H24" t="n">
        <v>0.73</v>
      </c>
      <c r="I24" t="n">
        <v>21</v>
      </c>
      <c r="J24" t="n">
        <v>158.15</v>
      </c>
      <c r="K24" t="n">
        <v>49.1</v>
      </c>
      <c r="L24" t="n">
        <v>6.5</v>
      </c>
      <c r="M24" t="n">
        <v>19</v>
      </c>
      <c r="N24" t="n">
        <v>27.56</v>
      </c>
      <c r="O24" t="n">
        <v>19739.33</v>
      </c>
      <c r="P24" t="n">
        <v>176.6</v>
      </c>
      <c r="Q24" t="n">
        <v>467.1</v>
      </c>
      <c r="R24" t="n">
        <v>68.67</v>
      </c>
      <c r="S24" t="n">
        <v>39.61</v>
      </c>
      <c r="T24" t="n">
        <v>9519.08</v>
      </c>
      <c r="U24" t="n">
        <v>0.58</v>
      </c>
      <c r="V24" t="n">
        <v>0.73</v>
      </c>
      <c r="W24" t="n">
        <v>2.64</v>
      </c>
      <c r="X24" t="n">
        <v>0.57</v>
      </c>
      <c r="Y24" t="n">
        <v>1</v>
      </c>
      <c r="Z24" t="n">
        <v>10</v>
      </c>
      <c r="AA24" t="n">
        <v>151.0257196305787</v>
      </c>
      <c r="AB24" t="n">
        <v>206.6400523829797</v>
      </c>
      <c r="AC24" t="n">
        <v>186.918615804742</v>
      </c>
      <c r="AD24" t="n">
        <v>151025.7196305787</v>
      </c>
      <c r="AE24" t="n">
        <v>206640.0523829797</v>
      </c>
      <c r="AF24" t="n">
        <v>3.974604024827909e-06</v>
      </c>
      <c r="AG24" t="n">
        <v>8</v>
      </c>
      <c r="AH24" t="n">
        <v>186918.615804742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5.3299</v>
      </c>
      <c r="E25" t="n">
        <v>18.76</v>
      </c>
      <c r="F25" t="n">
        <v>15.87</v>
      </c>
      <c r="G25" t="n">
        <v>47.62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18</v>
      </c>
      <c r="N25" t="n">
        <v>27.66</v>
      </c>
      <c r="O25" t="n">
        <v>19782.99</v>
      </c>
      <c r="P25" t="n">
        <v>176.15</v>
      </c>
      <c r="Q25" t="n">
        <v>467.07</v>
      </c>
      <c r="R25" t="n">
        <v>67.62</v>
      </c>
      <c r="S25" t="n">
        <v>39.61</v>
      </c>
      <c r="T25" t="n">
        <v>9000.290000000001</v>
      </c>
      <c r="U25" t="n">
        <v>0.59</v>
      </c>
      <c r="V25" t="n">
        <v>0.73</v>
      </c>
      <c r="W25" t="n">
        <v>2.64</v>
      </c>
      <c r="X25" t="n">
        <v>0.54</v>
      </c>
      <c r="Y25" t="n">
        <v>1</v>
      </c>
      <c r="Z25" t="n">
        <v>10</v>
      </c>
      <c r="AA25" t="n">
        <v>150.4942894625295</v>
      </c>
      <c r="AB25" t="n">
        <v>205.9129261820108</v>
      </c>
      <c r="AC25" t="n">
        <v>186.2608855078653</v>
      </c>
      <c r="AD25" t="n">
        <v>150494.2894625295</v>
      </c>
      <c r="AE25" t="n">
        <v>205912.9261820108</v>
      </c>
      <c r="AF25" t="n">
        <v>3.988372774532671e-06</v>
      </c>
      <c r="AG25" t="n">
        <v>8</v>
      </c>
      <c r="AH25" t="n">
        <v>186260.8855078653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5.3431</v>
      </c>
      <c r="E26" t="n">
        <v>18.72</v>
      </c>
      <c r="F26" t="n">
        <v>15.86</v>
      </c>
      <c r="G26" t="n">
        <v>50.08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17</v>
      </c>
      <c r="N26" t="n">
        <v>27.77</v>
      </c>
      <c r="O26" t="n">
        <v>19826.68</v>
      </c>
      <c r="P26" t="n">
        <v>174.98</v>
      </c>
      <c r="Q26" t="n">
        <v>467.11</v>
      </c>
      <c r="R26" t="n">
        <v>67.06</v>
      </c>
      <c r="S26" t="n">
        <v>39.61</v>
      </c>
      <c r="T26" t="n">
        <v>8726.190000000001</v>
      </c>
      <c r="U26" t="n">
        <v>0.59</v>
      </c>
      <c r="V26" t="n">
        <v>0.74</v>
      </c>
      <c r="W26" t="n">
        <v>2.64</v>
      </c>
      <c r="X26" t="n">
        <v>0.52</v>
      </c>
      <c r="Y26" t="n">
        <v>1</v>
      </c>
      <c r="Z26" t="n">
        <v>10</v>
      </c>
      <c r="AA26" t="n">
        <v>149.7415395900013</v>
      </c>
      <c r="AB26" t="n">
        <v>204.8829805974377</v>
      </c>
      <c r="AC26" t="n">
        <v>185.3292364843458</v>
      </c>
      <c r="AD26" t="n">
        <v>149741.5395900013</v>
      </c>
      <c r="AE26" t="n">
        <v>204882.9805974377</v>
      </c>
      <c r="AF26" t="n">
        <v>3.998250355842606e-06</v>
      </c>
      <c r="AG26" t="n">
        <v>8</v>
      </c>
      <c r="AH26" t="n">
        <v>185329.2364843458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5.34</v>
      </c>
      <c r="E27" t="n">
        <v>18.73</v>
      </c>
      <c r="F27" t="n">
        <v>15.87</v>
      </c>
      <c r="G27" t="n">
        <v>50.11</v>
      </c>
      <c r="H27" t="n">
        <v>0.8100000000000001</v>
      </c>
      <c r="I27" t="n">
        <v>19</v>
      </c>
      <c r="J27" t="n">
        <v>159.22</v>
      </c>
      <c r="K27" t="n">
        <v>49.1</v>
      </c>
      <c r="L27" t="n">
        <v>7.25</v>
      </c>
      <c r="M27" t="n">
        <v>17</v>
      </c>
      <c r="N27" t="n">
        <v>27.87</v>
      </c>
      <c r="O27" t="n">
        <v>19870.53</v>
      </c>
      <c r="P27" t="n">
        <v>174.81</v>
      </c>
      <c r="Q27" t="n">
        <v>467.07</v>
      </c>
      <c r="R27" t="n">
        <v>67.39</v>
      </c>
      <c r="S27" t="n">
        <v>39.61</v>
      </c>
      <c r="T27" t="n">
        <v>8892.790000000001</v>
      </c>
      <c r="U27" t="n">
        <v>0.59</v>
      </c>
      <c r="V27" t="n">
        <v>0.73</v>
      </c>
      <c r="W27" t="n">
        <v>2.64</v>
      </c>
      <c r="X27" t="n">
        <v>0.54</v>
      </c>
      <c r="Y27" t="n">
        <v>1</v>
      </c>
      <c r="Z27" t="n">
        <v>10</v>
      </c>
      <c r="AA27" t="n">
        <v>149.7205195440881</v>
      </c>
      <c r="AB27" t="n">
        <v>204.8542200432802</v>
      </c>
      <c r="AC27" t="n">
        <v>185.3032207971115</v>
      </c>
      <c r="AD27" t="n">
        <v>149720.5195440881</v>
      </c>
      <c r="AE27" t="n">
        <v>204854.2200432802</v>
      </c>
      <c r="AF27" t="n">
        <v>3.995930620838e-06</v>
      </c>
      <c r="AG27" t="n">
        <v>8</v>
      </c>
      <c r="AH27" t="n">
        <v>185303.2207971115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5.367</v>
      </c>
      <c r="E28" t="n">
        <v>18.63</v>
      </c>
      <c r="F28" t="n">
        <v>15.81</v>
      </c>
      <c r="G28" t="n">
        <v>52.69</v>
      </c>
      <c r="H28" t="n">
        <v>0.83</v>
      </c>
      <c r="I28" t="n">
        <v>18</v>
      </c>
      <c r="J28" t="n">
        <v>159.57</v>
      </c>
      <c r="K28" t="n">
        <v>49.1</v>
      </c>
      <c r="L28" t="n">
        <v>7.5</v>
      </c>
      <c r="M28" t="n">
        <v>16</v>
      </c>
      <c r="N28" t="n">
        <v>27.98</v>
      </c>
      <c r="O28" t="n">
        <v>19914.3</v>
      </c>
      <c r="P28" t="n">
        <v>173.47</v>
      </c>
      <c r="Q28" t="n">
        <v>467.08</v>
      </c>
      <c r="R28" t="n">
        <v>65.33</v>
      </c>
      <c r="S28" t="n">
        <v>39.61</v>
      </c>
      <c r="T28" t="n">
        <v>7867.24</v>
      </c>
      <c r="U28" t="n">
        <v>0.61</v>
      </c>
      <c r="V28" t="n">
        <v>0.74</v>
      </c>
      <c r="W28" t="n">
        <v>2.64</v>
      </c>
      <c r="X28" t="n">
        <v>0.47</v>
      </c>
      <c r="Y28" t="n">
        <v>1</v>
      </c>
      <c r="Z28" t="n">
        <v>10</v>
      </c>
      <c r="AA28" t="n">
        <v>148.6456883503774</v>
      </c>
      <c r="AB28" t="n">
        <v>203.3835885858403</v>
      </c>
      <c r="AC28" t="n">
        <v>183.9729443419249</v>
      </c>
      <c r="AD28" t="n">
        <v>148645.6883503774</v>
      </c>
      <c r="AE28" t="n">
        <v>203383.5885858403</v>
      </c>
      <c r="AF28" t="n">
        <v>4.016134764426506e-06</v>
      </c>
      <c r="AG28" t="n">
        <v>8</v>
      </c>
      <c r="AH28" t="n">
        <v>183972.9443419249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5.3809</v>
      </c>
      <c r="E29" t="n">
        <v>18.58</v>
      </c>
      <c r="F29" t="n">
        <v>15.79</v>
      </c>
      <c r="G29" t="n">
        <v>55.72</v>
      </c>
      <c r="H29" t="n">
        <v>0.86</v>
      </c>
      <c r="I29" t="n">
        <v>17</v>
      </c>
      <c r="J29" t="n">
        <v>159.92</v>
      </c>
      <c r="K29" t="n">
        <v>49.1</v>
      </c>
      <c r="L29" t="n">
        <v>7.75</v>
      </c>
      <c r="M29" t="n">
        <v>15</v>
      </c>
      <c r="N29" t="n">
        <v>28.08</v>
      </c>
      <c r="O29" t="n">
        <v>19958.1</v>
      </c>
      <c r="P29" t="n">
        <v>172.19</v>
      </c>
      <c r="Q29" t="n">
        <v>467.07</v>
      </c>
      <c r="R29" t="n">
        <v>64.88</v>
      </c>
      <c r="S29" t="n">
        <v>39.61</v>
      </c>
      <c r="T29" t="n">
        <v>7645.96</v>
      </c>
      <c r="U29" t="n">
        <v>0.61</v>
      </c>
      <c r="V29" t="n">
        <v>0.74</v>
      </c>
      <c r="W29" t="n">
        <v>2.63</v>
      </c>
      <c r="X29" t="n">
        <v>0.45</v>
      </c>
      <c r="Y29" t="n">
        <v>1</v>
      </c>
      <c r="Z29" t="n">
        <v>10</v>
      </c>
      <c r="AA29" t="n">
        <v>147.8369163753597</v>
      </c>
      <c r="AB29" t="n">
        <v>202.2769910891204</v>
      </c>
      <c r="AC29" t="n">
        <v>182.9719589571723</v>
      </c>
      <c r="AD29" t="n">
        <v>147836.9163753597</v>
      </c>
      <c r="AE29" t="n">
        <v>202276.9910891204</v>
      </c>
      <c r="AF29" t="n">
        <v>4.026536156866515e-06</v>
      </c>
      <c r="AG29" t="n">
        <v>8</v>
      </c>
      <c r="AH29" t="n">
        <v>182971.9589571723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5.3797</v>
      </c>
      <c r="E30" t="n">
        <v>18.59</v>
      </c>
      <c r="F30" t="n">
        <v>15.79</v>
      </c>
      <c r="G30" t="n">
        <v>55.74</v>
      </c>
      <c r="H30" t="n">
        <v>0.88</v>
      </c>
      <c r="I30" t="n">
        <v>17</v>
      </c>
      <c r="J30" t="n">
        <v>160.28</v>
      </c>
      <c r="K30" t="n">
        <v>49.1</v>
      </c>
      <c r="L30" t="n">
        <v>8</v>
      </c>
      <c r="M30" t="n">
        <v>15</v>
      </c>
      <c r="N30" t="n">
        <v>28.19</v>
      </c>
      <c r="O30" t="n">
        <v>20001.93</v>
      </c>
      <c r="P30" t="n">
        <v>172.31</v>
      </c>
      <c r="Q30" t="n">
        <v>467.09</v>
      </c>
      <c r="R30" t="n">
        <v>64.95</v>
      </c>
      <c r="S30" t="n">
        <v>39.61</v>
      </c>
      <c r="T30" t="n">
        <v>7683.38</v>
      </c>
      <c r="U30" t="n">
        <v>0.61</v>
      </c>
      <c r="V30" t="n">
        <v>0.74</v>
      </c>
      <c r="W30" t="n">
        <v>2.63</v>
      </c>
      <c r="X30" t="n">
        <v>0.46</v>
      </c>
      <c r="Y30" t="n">
        <v>1</v>
      </c>
      <c r="Z30" t="n">
        <v>10</v>
      </c>
      <c r="AA30" t="n">
        <v>147.9099508422559</v>
      </c>
      <c r="AB30" t="n">
        <v>202.3769200687809</v>
      </c>
      <c r="AC30" t="n">
        <v>183.0623508552653</v>
      </c>
      <c r="AD30" t="n">
        <v>147909.9508422559</v>
      </c>
      <c r="AE30" t="n">
        <v>202376.9200687809</v>
      </c>
      <c r="AF30" t="n">
        <v>4.025638194929249e-06</v>
      </c>
      <c r="AG30" t="n">
        <v>8</v>
      </c>
      <c r="AH30" t="n">
        <v>183062.3508552653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5.3943</v>
      </c>
      <c r="E31" t="n">
        <v>18.54</v>
      </c>
      <c r="F31" t="n">
        <v>15.77</v>
      </c>
      <c r="G31" t="n">
        <v>59.15</v>
      </c>
      <c r="H31" t="n">
        <v>0.91</v>
      </c>
      <c r="I31" t="n">
        <v>16</v>
      </c>
      <c r="J31" t="n">
        <v>160.64</v>
      </c>
      <c r="K31" t="n">
        <v>49.1</v>
      </c>
      <c r="L31" t="n">
        <v>8.25</v>
      </c>
      <c r="M31" t="n">
        <v>14</v>
      </c>
      <c r="N31" t="n">
        <v>28.29</v>
      </c>
      <c r="O31" t="n">
        <v>20045.81</v>
      </c>
      <c r="P31" t="n">
        <v>171.47</v>
      </c>
      <c r="Q31" t="n">
        <v>467.11</v>
      </c>
      <c r="R31" t="n">
        <v>64.37</v>
      </c>
      <c r="S31" t="n">
        <v>39.61</v>
      </c>
      <c r="T31" t="n">
        <v>7397.56</v>
      </c>
      <c r="U31" t="n">
        <v>0.62</v>
      </c>
      <c r="V31" t="n">
        <v>0.74</v>
      </c>
      <c r="W31" t="n">
        <v>2.63</v>
      </c>
      <c r="X31" t="n">
        <v>0.44</v>
      </c>
      <c r="Y31" t="n">
        <v>1</v>
      </c>
      <c r="Z31" t="n">
        <v>10</v>
      </c>
      <c r="AA31" t="n">
        <v>147.2912554405287</v>
      </c>
      <c r="AB31" t="n">
        <v>201.5303937252235</v>
      </c>
      <c r="AC31" t="n">
        <v>182.2966157978295</v>
      </c>
      <c r="AD31" t="n">
        <v>147291.2554405287</v>
      </c>
      <c r="AE31" t="n">
        <v>201530.3937252235</v>
      </c>
      <c r="AF31" t="n">
        <v>4.03656339849933e-06</v>
      </c>
      <c r="AG31" t="n">
        <v>8</v>
      </c>
      <c r="AH31" t="n">
        <v>182296.6157978295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5.3939</v>
      </c>
      <c r="E32" t="n">
        <v>18.54</v>
      </c>
      <c r="F32" t="n">
        <v>15.77</v>
      </c>
      <c r="G32" t="n">
        <v>59.15</v>
      </c>
      <c r="H32" t="n">
        <v>0.9399999999999999</v>
      </c>
      <c r="I32" t="n">
        <v>16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171.25</v>
      </c>
      <c r="Q32" t="n">
        <v>467.11</v>
      </c>
      <c r="R32" t="n">
        <v>64.39</v>
      </c>
      <c r="S32" t="n">
        <v>39.61</v>
      </c>
      <c r="T32" t="n">
        <v>7406.52</v>
      </c>
      <c r="U32" t="n">
        <v>0.62</v>
      </c>
      <c r="V32" t="n">
        <v>0.74</v>
      </c>
      <c r="W32" t="n">
        <v>2.63</v>
      </c>
      <c r="X32" t="n">
        <v>0.44</v>
      </c>
      <c r="Y32" t="n">
        <v>1</v>
      </c>
      <c r="Z32" t="n">
        <v>10</v>
      </c>
      <c r="AA32" t="n">
        <v>147.1989105751496</v>
      </c>
      <c r="AB32" t="n">
        <v>201.4040434064439</v>
      </c>
      <c r="AC32" t="n">
        <v>182.1823241761404</v>
      </c>
      <c r="AD32" t="n">
        <v>147198.9105751496</v>
      </c>
      <c r="AE32" t="n">
        <v>201404.0434064439</v>
      </c>
      <c r="AF32" t="n">
        <v>4.036264077853575e-06</v>
      </c>
      <c r="AG32" t="n">
        <v>8</v>
      </c>
      <c r="AH32" t="n">
        <v>182182.3241761404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5.4183</v>
      </c>
      <c r="E33" t="n">
        <v>18.46</v>
      </c>
      <c r="F33" t="n">
        <v>15.72</v>
      </c>
      <c r="G33" t="n">
        <v>62.88</v>
      </c>
      <c r="H33" t="n">
        <v>0.96</v>
      </c>
      <c r="I33" t="n">
        <v>15</v>
      </c>
      <c r="J33" t="n">
        <v>161.35</v>
      </c>
      <c r="K33" t="n">
        <v>49.1</v>
      </c>
      <c r="L33" t="n">
        <v>8.75</v>
      </c>
      <c r="M33" t="n">
        <v>13</v>
      </c>
      <c r="N33" t="n">
        <v>28.5</v>
      </c>
      <c r="O33" t="n">
        <v>20133.66</v>
      </c>
      <c r="P33" t="n">
        <v>169.43</v>
      </c>
      <c r="Q33" t="n">
        <v>467.11</v>
      </c>
      <c r="R33" t="n">
        <v>62.42</v>
      </c>
      <c r="S33" t="n">
        <v>39.61</v>
      </c>
      <c r="T33" t="n">
        <v>6424.59</v>
      </c>
      <c r="U33" t="n">
        <v>0.63</v>
      </c>
      <c r="V33" t="n">
        <v>0.74</v>
      </c>
      <c r="W33" t="n">
        <v>2.64</v>
      </c>
      <c r="X33" t="n">
        <v>0.39</v>
      </c>
      <c r="Y33" t="n">
        <v>1</v>
      </c>
      <c r="Z33" t="n">
        <v>10</v>
      </c>
      <c r="AA33" t="n">
        <v>145.9784347593268</v>
      </c>
      <c r="AB33" t="n">
        <v>199.7341345516431</v>
      </c>
      <c r="AC33" t="n">
        <v>180.6717890787094</v>
      </c>
      <c r="AD33" t="n">
        <v>145978.4347593268</v>
      </c>
      <c r="AE33" t="n">
        <v>199734.1345516431</v>
      </c>
      <c r="AF33" t="n">
        <v>4.054522637244669e-06</v>
      </c>
      <c r="AG33" t="n">
        <v>8</v>
      </c>
      <c r="AH33" t="n">
        <v>180671.7890787094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5.4175</v>
      </c>
      <c r="E34" t="n">
        <v>18.46</v>
      </c>
      <c r="F34" t="n">
        <v>15.72</v>
      </c>
      <c r="G34" t="n">
        <v>62.9</v>
      </c>
      <c r="H34" t="n">
        <v>0.99</v>
      </c>
      <c r="I34" t="n">
        <v>15</v>
      </c>
      <c r="J34" t="n">
        <v>161.71</v>
      </c>
      <c r="K34" t="n">
        <v>49.1</v>
      </c>
      <c r="L34" t="n">
        <v>9</v>
      </c>
      <c r="M34" t="n">
        <v>13</v>
      </c>
      <c r="N34" t="n">
        <v>28.61</v>
      </c>
      <c r="O34" t="n">
        <v>20177.64</v>
      </c>
      <c r="P34" t="n">
        <v>169.18</v>
      </c>
      <c r="Q34" t="n">
        <v>467.07</v>
      </c>
      <c r="R34" t="n">
        <v>62.65</v>
      </c>
      <c r="S34" t="n">
        <v>39.61</v>
      </c>
      <c r="T34" t="n">
        <v>6542.06</v>
      </c>
      <c r="U34" t="n">
        <v>0.63</v>
      </c>
      <c r="V34" t="n">
        <v>0.74</v>
      </c>
      <c r="W34" t="n">
        <v>2.63</v>
      </c>
      <c r="X34" t="n">
        <v>0.39</v>
      </c>
      <c r="Y34" t="n">
        <v>1</v>
      </c>
      <c r="Z34" t="n">
        <v>10</v>
      </c>
      <c r="AA34" t="n">
        <v>145.8791814086289</v>
      </c>
      <c r="AB34" t="n">
        <v>199.5983317384695</v>
      </c>
      <c r="AC34" t="n">
        <v>180.5489470954247</v>
      </c>
      <c r="AD34" t="n">
        <v>145879.1814086289</v>
      </c>
      <c r="AE34" t="n">
        <v>199598.3317384695</v>
      </c>
      <c r="AF34" t="n">
        <v>4.053923995953159e-06</v>
      </c>
      <c r="AG34" t="n">
        <v>8</v>
      </c>
      <c r="AH34" t="n">
        <v>180548.9470954247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5.4126</v>
      </c>
      <c r="E35" t="n">
        <v>18.48</v>
      </c>
      <c r="F35" t="n">
        <v>15.74</v>
      </c>
      <c r="G35" t="n">
        <v>62.96</v>
      </c>
      <c r="H35" t="n">
        <v>1.01</v>
      </c>
      <c r="I35" t="n">
        <v>15</v>
      </c>
      <c r="J35" t="n">
        <v>162.06</v>
      </c>
      <c r="K35" t="n">
        <v>49.1</v>
      </c>
      <c r="L35" t="n">
        <v>9.25</v>
      </c>
      <c r="M35" t="n">
        <v>13</v>
      </c>
      <c r="N35" t="n">
        <v>28.72</v>
      </c>
      <c r="O35" t="n">
        <v>20221.66</v>
      </c>
      <c r="P35" t="n">
        <v>169.07</v>
      </c>
      <c r="Q35" t="n">
        <v>467.07</v>
      </c>
      <c r="R35" t="n">
        <v>63.25</v>
      </c>
      <c r="S35" t="n">
        <v>39.61</v>
      </c>
      <c r="T35" t="n">
        <v>6842.55</v>
      </c>
      <c r="U35" t="n">
        <v>0.63</v>
      </c>
      <c r="V35" t="n">
        <v>0.74</v>
      </c>
      <c r="W35" t="n">
        <v>2.63</v>
      </c>
      <c r="X35" t="n">
        <v>0.41</v>
      </c>
      <c r="Y35" t="n">
        <v>1</v>
      </c>
      <c r="Z35" t="n">
        <v>10</v>
      </c>
      <c r="AA35" t="n">
        <v>145.9159792938228</v>
      </c>
      <c r="AB35" t="n">
        <v>199.6486802283999</v>
      </c>
      <c r="AC35" t="n">
        <v>180.5944903961406</v>
      </c>
      <c r="AD35" t="n">
        <v>145915.9792938228</v>
      </c>
      <c r="AE35" t="n">
        <v>199648.6802283999</v>
      </c>
      <c r="AF35" t="n">
        <v>4.050257318042652e-06</v>
      </c>
      <c r="AG35" t="n">
        <v>8</v>
      </c>
      <c r="AH35" t="n">
        <v>180594.4903961406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5.4322</v>
      </c>
      <c r="E36" t="n">
        <v>18.41</v>
      </c>
      <c r="F36" t="n">
        <v>15.7</v>
      </c>
      <c r="G36" t="n">
        <v>67.3</v>
      </c>
      <c r="H36" t="n">
        <v>1.04</v>
      </c>
      <c r="I36" t="n">
        <v>14</v>
      </c>
      <c r="J36" t="n">
        <v>162.42</v>
      </c>
      <c r="K36" t="n">
        <v>49.1</v>
      </c>
      <c r="L36" t="n">
        <v>9.5</v>
      </c>
      <c r="M36" t="n">
        <v>12</v>
      </c>
      <c r="N36" t="n">
        <v>28.82</v>
      </c>
      <c r="O36" t="n">
        <v>20265.72</v>
      </c>
      <c r="P36" t="n">
        <v>168.04</v>
      </c>
      <c r="Q36" t="n">
        <v>467.08</v>
      </c>
      <c r="R36" t="n">
        <v>61.98</v>
      </c>
      <c r="S36" t="n">
        <v>39.61</v>
      </c>
      <c r="T36" t="n">
        <v>6212.69</v>
      </c>
      <c r="U36" t="n">
        <v>0.64</v>
      </c>
      <c r="V36" t="n">
        <v>0.74</v>
      </c>
      <c r="W36" t="n">
        <v>2.63</v>
      </c>
      <c r="X36" t="n">
        <v>0.37</v>
      </c>
      <c r="Y36" t="n">
        <v>1</v>
      </c>
      <c r="Z36" t="n">
        <v>10</v>
      </c>
      <c r="AA36" t="n">
        <v>145.1351488708885</v>
      </c>
      <c r="AB36" t="n">
        <v>198.5803135959346</v>
      </c>
      <c r="AC36" t="n">
        <v>179.6280871756155</v>
      </c>
      <c r="AD36" t="n">
        <v>145135.1488708885</v>
      </c>
      <c r="AE36" t="n">
        <v>198580.3135959346</v>
      </c>
      <c r="AF36" t="n">
        <v>4.064924029684679e-06</v>
      </c>
      <c r="AG36" t="n">
        <v>8</v>
      </c>
      <c r="AH36" t="n">
        <v>179628.0871756155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5.4345</v>
      </c>
      <c r="E37" t="n">
        <v>18.4</v>
      </c>
      <c r="F37" t="n">
        <v>15.7</v>
      </c>
      <c r="G37" t="n">
        <v>67.27</v>
      </c>
      <c r="H37" t="n">
        <v>1.06</v>
      </c>
      <c r="I37" t="n">
        <v>14</v>
      </c>
      <c r="J37" t="n">
        <v>162.78</v>
      </c>
      <c r="K37" t="n">
        <v>49.1</v>
      </c>
      <c r="L37" t="n">
        <v>9.75</v>
      </c>
      <c r="M37" t="n">
        <v>12</v>
      </c>
      <c r="N37" t="n">
        <v>28.93</v>
      </c>
      <c r="O37" t="n">
        <v>20309.81</v>
      </c>
      <c r="P37" t="n">
        <v>166.86</v>
      </c>
      <c r="Q37" t="n">
        <v>467.09</v>
      </c>
      <c r="R37" t="n">
        <v>61.87</v>
      </c>
      <c r="S37" t="n">
        <v>39.61</v>
      </c>
      <c r="T37" t="n">
        <v>6157.39</v>
      </c>
      <c r="U37" t="n">
        <v>0.64</v>
      </c>
      <c r="V37" t="n">
        <v>0.74</v>
      </c>
      <c r="W37" t="n">
        <v>2.63</v>
      </c>
      <c r="X37" t="n">
        <v>0.36</v>
      </c>
      <c r="Y37" t="n">
        <v>1</v>
      </c>
      <c r="Z37" t="n">
        <v>10</v>
      </c>
      <c r="AA37" t="n">
        <v>144.5749194372487</v>
      </c>
      <c r="AB37" t="n">
        <v>197.8137829692508</v>
      </c>
      <c r="AC37" t="n">
        <v>178.9347131561097</v>
      </c>
      <c r="AD37" t="n">
        <v>144574.9194372487</v>
      </c>
      <c r="AE37" t="n">
        <v>197813.7829692508</v>
      </c>
      <c r="AF37" t="n">
        <v>4.066645123397774e-06</v>
      </c>
      <c r="AG37" t="n">
        <v>8</v>
      </c>
      <c r="AH37" t="n">
        <v>178934.7131561097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5.4468</v>
      </c>
      <c r="E38" t="n">
        <v>18.36</v>
      </c>
      <c r="F38" t="n">
        <v>15.69</v>
      </c>
      <c r="G38" t="n">
        <v>72.40000000000001</v>
      </c>
      <c r="H38" t="n">
        <v>1.09</v>
      </c>
      <c r="I38" t="n">
        <v>13</v>
      </c>
      <c r="J38" t="n">
        <v>163.13</v>
      </c>
      <c r="K38" t="n">
        <v>49.1</v>
      </c>
      <c r="L38" t="n">
        <v>10</v>
      </c>
      <c r="M38" t="n">
        <v>11</v>
      </c>
      <c r="N38" t="n">
        <v>29.04</v>
      </c>
      <c r="O38" t="n">
        <v>20353.94</v>
      </c>
      <c r="P38" t="n">
        <v>166.47</v>
      </c>
      <c r="Q38" t="n">
        <v>467.07</v>
      </c>
      <c r="R38" t="n">
        <v>61.39</v>
      </c>
      <c r="S38" t="n">
        <v>39.61</v>
      </c>
      <c r="T38" t="n">
        <v>5920.09</v>
      </c>
      <c r="U38" t="n">
        <v>0.65</v>
      </c>
      <c r="V38" t="n">
        <v>0.74</v>
      </c>
      <c r="W38" t="n">
        <v>2.63</v>
      </c>
      <c r="X38" t="n">
        <v>0.35</v>
      </c>
      <c r="Y38" t="n">
        <v>1</v>
      </c>
      <c r="Z38" t="n">
        <v>10</v>
      </c>
      <c r="AA38" t="n">
        <v>144.2108023369737</v>
      </c>
      <c r="AB38" t="n">
        <v>197.3155818889421</v>
      </c>
      <c r="AC38" t="n">
        <v>178.4840596876759</v>
      </c>
      <c r="AD38" t="n">
        <v>144210.8023369737</v>
      </c>
      <c r="AE38" t="n">
        <v>197315.5818889421</v>
      </c>
      <c r="AF38" t="n">
        <v>4.07584923325476e-06</v>
      </c>
      <c r="AG38" t="n">
        <v>8</v>
      </c>
      <c r="AH38" t="n">
        <v>178484.0596876759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5.4505</v>
      </c>
      <c r="E39" t="n">
        <v>18.35</v>
      </c>
      <c r="F39" t="n">
        <v>15.67</v>
      </c>
      <c r="G39" t="n">
        <v>72.34</v>
      </c>
      <c r="H39" t="n">
        <v>1.11</v>
      </c>
      <c r="I39" t="n">
        <v>13</v>
      </c>
      <c r="J39" t="n">
        <v>163.49</v>
      </c>
      <c r="K39" t="n">
        <v>49.1</v>
      </c>
      <c r="L39" t="n">
        <v>10.25</v>
      </c>
      <c r="M39" t="n">
        <v>11</v>
      </c>
      <c r="N39" t="n">
        <v>29.15</v>
      </c>
      <c r="O39" t="n">
        <v>20398.1</v>
      </c>
      <c r="P39" t="n">
        <v>166.6</v>
      </c>
      <c r="Q39" t="n">
        <v>467.07</v>
      </c>
      <c r="R39" t="n">
        <v>60.99</v>
      </c>
      <c r="S39" t="n">
        <v>39.61</v>
      </c>
      <c r="T39" t="n">
        <v>5720.83</v>
      </c>
      <c r="U39" t="n">
        <v>0.65</v>
      </c>
      <c r="V39" t="n">
        <v>0.74</v>
      </c>
      <c r="W39" t="n">
        <v>2.63</v>
      </c>
      <c r="X39" t="n">
        <v>0.34</v>
      </c>
      <c r="Y39" t="n">
        <v>1</v>
      </c>
      <c r="Z39" t="n">
        <v>10</v>
      </c>
      <c r="AA39" t="n">
        <v>144.2026728412519</v>
      </c>
      <c r="AB39" t="n">
        <v>197.3044587542475</v>
      </c>
      <c r="AC39" t="n">
        <v>178.4739981293451</v>
      </c>
      <c r="AD39" t="n">
        <v>144202.6728412519</v>
      </c>
      <c r="AE39" t="n">
        <v>197304.4587542475</v>
      </c>
      <c r="AF39" t="n">
        <v>4.078617949228e-06</v>
      </c>
      <c r="AG39" t="n">
        <v>8</v>
      </c>
      <c r="AH39" t="n">
        <v>178473.9981293451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5.4474</v>
      </c>
      <c r="E40" t="n">
        <v>18.36</v>
      </c>
      <c r="F40" t="n">
        <v>15.68</v>
      </c>
      <c r="G40" t="n">
        <v>72.39</v>
      </c>
      <c r="H40" t="n">
        <v>1.14</v>
      </c>
      <c r="I40" t="n">
        <v>13</v>
      </c>
      <c r="J40" t="n">
        <v>163.85</v>
      </c>
      <c r="K40" t="n">
        <v>49.1</v>
      </c>
      <c r="L40" t="n">
        <v>10.5</v>
      </c>
      <c r="M40" t="n">
        <v>11</v>
      </c>
      <c r="N40" t="n">
        <v>29.26</v>
      </c>
      <c r="O40" t="n">
        <v>20442.3</v>
      </c>
      <c r="P40" t="n">
        <v>165.84</v>
      </c>
      <c r="Q40" t="n">
        <v>467.07</v>
      </c>
      <c r="R40" t="n">
        <v>61.4</v>
      </c>
      <c r="S40" t="n">
        <v>39.61</v>
      </c>
      <c r="T40" t="n">
        <v>5923.46</v>
      </c>
      <c r="U40" t="n">
        <v>0.65</v>
      </c>
      <c r="V40" t="n">
        <v>0.74</v>
      </c>
      <c r="W40" t="n">
        <v>2.63</v>
      </c>
      <c r="X40" t="n">
        <v>0.35</v>
      </c>
      <c r="Y40" t="n">
        <v>1</v>
      </c>
      <c r="Z40" t="n">
        <v>10</v>
      </c>
      <c r="AA40" t="n">
        <v>143.9169548839205</v>
      </c>
      <c r="AB40" t="n">
        <v>196.9135268400402</v>
      </c>
      <c r="AC40" t="n">
        <v>178.1203762083533</v>
      </c>
      <c r="AD40" t="n">
        <v>143916.9548839206</v>
      </c>
      <c r="AE40" t="n">
        <v>196913.5268400402</v>
      </c>
      <c r="AF40" t="n">
        <v>4.076298214223394e-06</v>
      </c>
      <c r="AG40" t="n">
        <v>8</v>
      </c>
      <c r="AH40" t="n">
        <v>178120.3762083533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5.4713</v>
      </c>
      <c r="E41" t="n">
        <v>18.28</v>
      </c>
      <c r="F41" t="n">
        <v>15.63</v>
      </c>
      <c r="G41" t="n">
        <v>78.17</v>
      </c>
      <c r="H41" t="n">
        <v>1.16</v>
      </c>
      <c r="I41" t="n">
        <v>12</v>
      </c>
      <c r="J41" t="n">
        <v>164.21</v>
      </c>
      <c r="K41" t="n">
        <v>49.1</v>
      </c>
      <c r="L41" t="n">
        <v>10.75</v>
      </c>
      <c r="M41" t="n">
        <v>10</v>
      </c>
      <c r="N41" t="n">
        <v>29.36</v>
      </c>
      <c r="O41" t="n">
        <v>20486.54</v>
      </c>
      <c r="P41" t="n">
        <v>163.93</v>
      </c>
      <c r="Q41" t="n">
        <v>467.07</v>
      </c>
      <c r="R41" t="n">
        <v>59.83</v>
      </c>
      <c r="S41" t="n">
        <v>39.61</v>
      </c>
      <c r="T41" t="n">
        <v>5144.86</v>
      </c>
      <c r="U41" t="n">
        <v>0.66</v>
      </c>
      <c r="V41" t="n">
        <v>0.75</v>
      </c>
      <c r="W41" t="n">
        <v>2.63</v>
      </c>
      <c r="X41" t="n">
        <v>0.3</v>
      </c>
      <c r="Y41" t="n">
        <v>1</v>
      </c>
      <c r="Z41" t="n">
        <v>10</v>
      </c>
      <c r="AA41" t="n">
        <v>142.6906128209046</v>
      </c>
      <c r="AB41" t="n">
        <v>195.2355915270292</v>
      </c>
      <c r="AC41" t="n">
        <v>176.6025806866185</v>
      </c>
      <c r="AD41" t="n">
        <v>142690.6128209046</v>
      </c>
      <c r="AE41" t="n">
        <v>195235.5915270292</v>
      </c>
      <c r="AF41" t="n">
        <v>4.094182622807294e-06</v>
      </c>
      <c r="AG41" t="n">
        <v>8</v>
      </c>
      <c r="AH41" t="n">
        <v>176602.5806866185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5.4678</v>
      </c>
      <c r="E42" t="n">
        <v>18.29</v>
      </c>
      <c r="F42" t="n">
        <v>15.65</v>
      </c>
      <c r="G42" t="n">
        <v>78.23</v>
      </c>
      <c r="H42" t="n">
        <v>1.18</v>
      </c>
      <c r="I42" t="n">
        <v>12</v>
      </c>
      <c r="J42" t="n">
        <v>164.57</v>
      </c>
      <c r="K42" t="n">
        <v>49.1</v>
      </c>
      <c r="L42" t="n">
        <v>11</v>
      </c>
      <c r="M42" t="n">
        <v>10</v>
      </c>
      <c r="N42" t="n">
        <v>29.47</v>
      </c>
      <c r="O42" t="n">
        <v>20530.82</v>
      </c>
      <c r="P42" t="n">
        <v>164.09</v>
      </c>
      <c r="Q42" t="n">
        <v>467.07</v>
      </c>
      <c r="R42" t="n">
        <v>60.09</v>
      </c>
      <c r="S42" t="n">
        <v>39.61</v>
      </c>
      <c r="T42" t="n">
        <v>5276.99</v>
      </c>
      <c r="U42" t="n">
        <v>0.66</v>
      </c>
      <c r="V42" t="n">
        <v>0.75</v>
      </c>
      <c r="W42" t="n">
        <v>2.63</v>
      </c>
      <c r="X42" t="n">
        <v>0.31</v>
      </c>
      <c r="Y42" t="n">
        <v>1</v>
      </c>
      <c r="Z42" t="n">
        <v>10</v>
      </c>
      <c r="AA42" t="n">
        <v>142.8230264815702</v>
      </c>
      <c r="AB42" t="n">
        <v>195.4167657392302</v>
      </c>
      <c r="AC42" t="n">
        <v>176.7664638862867</v>
      </c>
      <c r="AD42" t="n">
        <v>142823.0264815702</v>
      </c>
      <c r="AE42" t="n">
        <v>195416.7657392301</v>
      </c>
      <c r="AF42" t="n">
        <v>4.091563567156933e-06</v>
      </c>
      <c r="AG42" t="n">
        <v>8</v>
      </c>
      <c r="AH42" t="n">
        <v>176766.4638862867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5.4673</v>
      </c>
      <c r="E43" t="n">
        <v>18.29</v>
      </c>
      <c r="F43" t="n">
        <v>15.65</v>
      </c>
      <c r="G43" t="n">
        <v>78.23999999999999</v>
      </c>
      <c r="H43" t="n">
        <v>1.21</v>
      </c>
      <c r="I43" t="n">
        <v>12</v>
      </c>
      <c r="J43" t="n">
        <v>164.93</v>
      </c>
      <c r="K43" t="n">
        <v>49.1</v>
      </c>
      <c r="L43" t="n">
        <v>11.25</v>
      </c>
      <c r="M43" t="n">
        <v>10</v>
      </c>
      <c r="N43" t="n">
        <v>29.58</v>
      </c>
      <c r="O43" t="n">
        <v>20575.13</v>
      </c>
      <c r="P43" t="n">
        <v>163.4</v>
      </c>
      <c r="Q43" t="n">
        <v>467.07</v>
      </c>
      <c r="R43" t="n">
        <v>60.18</v>
      </c>
      <c r="S43" t="n">
        <v>39.61</v>
      </c>
      <c r="T43" t="n">
        <v>5319.74</v>
      </c>
      <c r="U43" t="n">
        <v>0.66</v>
      </c>
      <c r="V43" t="n">
        <v>0.75</v>
      </c>
      <c r="W43" t="n">
        <v>2.63</v>
      </c>
      <c r="X43" t="n">
        <v>0.31</v>
      </c>
      <c r="Y43" t="n">
        <v>1</v>
      </c>
      <c r="Z43" t="n">
        <v>10</v>
      </c>
      <c r="AA43" t="n">
        <v>142.5251469339393</v>
      </c>
      <c r="AB43" t="n">
        <v>195.0091938006435</v>
      </c>
      <c r="AC43" t="n">
        <v>176.3977900414878</v>
      </c>
      <c r="AD43" t="n">
        <v>142525.1469339392</v>
      </c>
      <c r="AE43" t="n">
        <v>195009.1938006436</v>
      </c>
      <c r="AF43" t="n">
        <v>4.091189416349737e-06</v>
      </c>
      <c r="AG43" t="n">
        <v>8</v>
      </c>
      <c r="AH43" t="n">
        <v>176397.7900414878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5.4666</v>
      </c>
      <c r="E44" t="n">
        <v>18.29</v>
      </c>
      <c r="F44" t="n">
        <v>15.65</v>
      </c>
      <c r="G44" t="n">
        <v>78.25</v>
      </c>
      <c r="H44" t="n">
        <v>1.23</v>
      </c>
      <c r="I44" t="n">
        <v>12</v>
      </c>
      <c r="J44" t="n">
        <v>165.29</v>
      </c>
      <c r="K44" t="n">
        <v>49.1</v>
      </c>
      <c r="L44" t="n">
        <v>11.5</v>
      </c>
      <c r="M44" t="n">
        <v>10</v>
      </c>
      <c r="N44" t="n">
        <v>29.69</v>
      </c>
      <c r="O44" t="n">
        <v>20619.48</v>
      </c>
      <c r="P44" t="n">
        <v>162.29</v>
      </c>
      <c r="Q44" t="n">
        <v>467.08</v>
      </c>
      <c r="R44" t="n">
        <v>60.23</v>
      </c>
      <c r="S44" t="n">
        <v>39.61</v>
      </c>
      <c r="T44" t="n">
        <v>5346.41</v>
      </c>
      <c r="U44" t="n">
        <v>0.66</v>
      </c>
      <c r="V44" t="n">
        <v>0.75</v>
      </c>
      <c r="W44" t="n">
        <v>2.63</v>
      </c>
      <c r="X44" t="n">
        <v>0.32</v>
      </c>
      <c r="Y44" t="n">
        <v>1</v>
      </c>
      <c r="Z44" t="n">
        <v>10</v>
      </c>
      <c r="AA44" t="n">
        <v>142.0443125112567</v>
      </c>
      <c r="AB44" t="n">
        <v>194.3512949306121</v>
      </c>
      <c r="AC44" t="n">
        <v>175.8026801162451</v>
      </c>
      <c r="AD44" t="n">
        <v>142044.3125112568</v>
      </c>
      <c r="AE44" t="n">
        <v>194351.2949306121</v>
      </c>
      <c r="AF44" t="n">
        <v>4.090665605219665e-06</v>
      </c>
      <c r="AG44" t="n">
        <v>8</v>
      </c>
      <c r="AH44" t="n">
        <v>175802.6801162451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5.4879</v>
      </c>
      <c r="E45" t="n">
        <v>18.22</v>
      </c>
      <c r="F45" t="n">
        <v>15.61</v>
      </c>
      <c r="G45" t="n">
        <v>85.14</v>
      </c>
      <c r="H45" t="n">
        <v>1.26</v>
      </c>
      <c r="I45" t="n">
        <v>11</v>
      </c>
      <c r="J45" t="n">
        <v>165.65</v>
      </c>
      <c r="K45" t="n">
        <v>49.1</v>
      </c>
      <c r="L45" t="n">
        <v>11.75</v>
      </c>
      <c r="M45" t="n">
        <v>9</v>
      </c>
      <c r="N45" t="n">
        <v>29.8</v>
      </c>
      <c r="O45" t="n">
        <v>20663.87</v>
      </c>
      <c r="P45" t="n">
        <v>161.55</v>
      </c>
      <c r="Q45" t="n">
        <v>467.07</v>
      </c>
      <c r="R45" t="n">
        <v>58.93</v>
      </c>
      <c r="S45" t="n">
        <v>39.61</v>
      </c>
      <c r="T45" t="n">
        <v>4698.8</v>
      </c>
      <c r="U45" t="n">
        <v>0.67</v>
      </c>
      <c r="V45" t="n">
        <v>0.75</v>
      </c>
      <c r="W45" t="n">
        <v>2.63</v>
      </c>
      <c r="X45" t="n">
        <v>0.28</v>
      </c>
      <c r="Y45" t="n">
        <v>1</v>
      </c>
      <c r="Z45" t="n">
        <v>10</v>
      </c>
      <c r="AA45" t="n">
        <v>141.388336627174</v>
      </c>
      <c r="AB45" t="n">
        <v>193.453759786397</v>
      </c>
      <c r="AC45" t="n">
        <v>174.9908044664951</v>
      </c>
      <c r="AD45" t="n">
        <v>141388.336627174</v>
      </c>
      <c r="AE45" t="n">
        <v>193453.759786397</v>
      </c>
      <c r="AF45" t="n">
        <v>4.106604429606154e-06</v>
      </c>
      <c r="AG45" t="n">
        <v>8</v>
      </c>
      <c r="AH45" t="n">
        <v>174990.8044664951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5.4827</v>
      </c>
      <c r="E46" t="n">
        <v>18.24</v>
      </c>
      <c r="F46" t="n">
        <v>15.63</v>
      </c>
      <c r="G46" t="n">
        <v>85.23999999999999</v>
      </c>
      <c r="H46" t="n">
        <v>1.28</v>
      </c>
      <c r="I46" t="n">
        <v>11</v>
      </c>
      <c r="J46" t="n">
        <v>166.01</v>
      </c>
      <c r="K46" t="n">
        <v>49.1</v>
      </c>
      <c r="L46" t="n">
        <v>12</v>
      </c>
      <c r="M46" t="n">
        <v>9</v>
      </c>
      <c r="N46" t="n">
        <v>29.91</v>
      </c>
      <c r="O46" t="n">
        <v>20708.3</v>
      </c>
      <c r="P46" t="n">
        <v>161.14</v>
      </c>
      <c r="Q46" t="n">
        <v>467.07</v>
      </c>
      <c r="R46" t="n">
        <v>59.38</v>
      </c>
      <c r="S46" t="n">
        <v>39.61</v>
      </c>
      <c r="T46" t="n">
        <v>4927.83</v>
      </c>
      <c r="U46" t="n">
        <v>0.67</v>
      </c>
      <c r="V46" t="n">
        <v>0.75</v>
      </c>
      <c r="W46" t="n">
        <v>2.63</v>
      </c>
      <c r="X46" t="n">
        <v>0.29</v>
      </c>
      <c r="Y46" t="n">
        <v>1</v>
      </c>
      <c r="Z46" t="n">
        <v>10</v>
      </c>
      <c r="AA46" t="n">
        <v>141.2926364205757</v>
      </c>
      <c r="AB46" t="n">
        <v>193.3228185417341</v>
      </c>
      <c r="AC46" t="n">
        <v>174.8723600704456</v>
      </c>
      <c r="AD46" t="n">
        <v>141292.6364205757</v>
      </c>
      <c r="AE46" t="n">
        <v>193322.8185417341</v>
      </c>
      <c r="AF46" t="n">
        <v>4.102713261211331e-06</v>
      </c>
      <c r="AG46" t="n">
        <v>8</v>
      </c>
      <c r="AH46" t="n">
        <v>174872.3600704455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5.4887</v>
      </c>
      <c r="E47" t="n">
        <v>18.22</v>
      </c>
      <c r="F47" t="n">
        <v>15.61</v>
      </c>
      <c r="G47" t="n">
        <v>85.13</v>
      </c>
      <c r="H47" t="n">
        <v>1.3</v>
      </c>
      <c r="I47" t="n">
        <v>11</v>
      </c>
      <c r="J47" t="n">
        <v>166.37</v>
      </c>
      <c r="K47" t="n">
        <v>49.1</v>
      </c>
      <c r="L47" t="n">
        <v>12.25</v>
      </c>
      <c r="M47" t="n">
        <v>9</v>
      </c>
      <c r="N47" t="n">
        <v>30.02</v>
      </c>
      <c r="O47" t="n">
        <v>20752.76</v>
      </c>
      <c r="P47" t="n">
        <v>161</v>
      </c>
      <c r="Q47" t="n">
        <v>467.07</v>
      </c>
      <c r="R47" t="n">
        <v>58.97</v>
      </c>
      <c r="S47" t="n">
        <v>39.61</v>
      </c>
      <c r="T47" t="n">
        <v>4721.64</v>
      </c>
      <c r="U47" t="n">
        <v>0.67</v>
      </c>
      <c r="V47" t="n">
        <v>0.75</v>
      </c>
      <c r="W47" t="n">
        <v>2.62</v>
      </c>
      <c r="X47" t="n">
        <v>0.27</v>
      </c>
      <c r="Y47" t="n">
        <v>1</v>
      </c>
      <c r="Z47" t="n">
        <v>10</v>
      </c>
      <c r="AA47" t="n">
        <v>141.1344438118127</v>
      </c>
      <c r="AB47" t="n">
        <v>193.1063724354593</v>
      </c>
      <c r="AC47" t="n">
        <v>174.6765712767696</v>
      </c>
      <c r="AD47" t="n">
        <v>141134.4438118127</v>
      </c>
      <c r="AE47" t="n">
        <v>193106.3724354593</v>
      </c>
      <c r="AF47" t="n">
        <v>4.107203070897665e-06</v>
      </c>
      <c r="AG47" t="n">
        <v>8</v>
      </c>
      <c r="AH47" t="n">
        <v>174676.5712767696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5.4847</v>
      </c>
      <c r="E48" t="n">
        <v>18.23</v>
      </c>
      <c r="F48" t="n">
        <v>15.62</v>
      </c>
      <c r="G48" t="n">
        <v>85.2</v>
      </c>
      <c r="H48" t="n">
        <v>1.33</v>
      </c>
      <c r="I48" t="n">
        <v>11</v>
      </c>
      <c r="J48" t="n">
        <v>166.73</v>
      </c>
      <c r="K48" t="n">
        <v>49.1</v>
      </c>
      <c r="L48" t="n">
        <v>12.5</v>
      </c>
      <c r="M48" t="n">
        <v>9</v>
      </c>
      <c r="N48" t="n">
        <v>30.13</v>
      </c>
      <c r="O48" t="n">
        <v>20797.26</v>
      </c>
      <c r="P48" t="n">
        <v>159.68</v>
      </c>
      <c r="Q48" t="n">
        <v>467.07</v>
      </c>
      <c r="R48" t="n">
        <v>59.43</v>
      </c>
      <c r="S48" t="n">
        <v>39.61</v>
      </c>
      <c r="T48" t="n">
        <v>4951.6</v>
      </c>
      <c r="U48" t="n">
        <v>0.67</v>
      </c>
      <c r="V48" t="n">
        <v>0.75</v>
      </c>
      <c r="W48" t="n">
        <v>2.62</v>
      </c>
      <c r="X48" t="n">
        <v>0.29</v>
      </c>
      <c r="Y48" t="n">
        <v>1</v>
      </c>
      <c r="Z48" t="n">
        <v>10</v>
      </c>
      <c r="AA48" t="n">
        <v>140.6149245202047</v>
      </c>
      <c r="AB48" t="n">
        <v>192.395543221108</v>
      </c>
      <c r="AC48" t="n">
        <v>174.0335826049807</v>
      </c>
      <c r="AD48" t="n">
        <v>140614.9245202047</v>
      </c>
      <c r="AE48" t="n">
        <v>192395.543221108</v>
      </c>
      <c r="AF48" t="n">
        <v>4.104209864440109e-06</v>
      </c>
      <c r="AG48" t="n">
        <v>8</v>
      </c>
      <c r="AH48" t="n">
        <v>174033.5826049807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5.503</v>
      </c>
      <c r="E49" t="n">
        <v>18.17</v>
      </c>
      <c r="F49" t="n">
        <v>15.59</v>
      </c>
      <c r="G49" t="n">
        <v>93.54000000000001</v>
      </c>
      <c r="H49" t="n">
        <v>1.35</v>
      </c>
      <c r="I49" t="n">
        <v>10</v>
      </c>
      <c r="J49" t="n">
        <v>167.09</v>
      </c>
      <c r="K49" t="n">
        <v>49.1</v>
      </c>
      <c r="L49" t="n">
        <v>12.75</v>
      </c>
      <c r="M49" t="n">
        <v>8</v>
      </c>
      <c r="N49" t="n">
        <v>30.25</v>
      </c>
      <c r="O49" t="n">
        <v>20841.8</v>
      </c>
      <c r="P49" t="n">
        <v>158.91</v>
      </c>
      <c r="Q49" t="n">
        <v>467.07</v>
      </c>
      <c r="R49" t="n">
        <v>58.33</v>
      </c>
      <c r="S49" t="n">
        <v>39.61</v>
      </c>
      <c r="T49" t="n">
        <v>4407.62</v>
      </c>
      <c r="U49" t="n">
        <v>0.68</v>
      </c>
      <c r="V49" t="n">
        <v>0.75</v>
      </c>
      <c r="W49" t="n">
        <v>2.62</v>
      </c>
      <c r="X49" t="n">
        <v>0.26</v>
      </c>
      <c r="Y49" t="n">
        <v>1</v>
      </c>
      <c r="Z49" t="n">
        <v>10</v>
      </c>
      <c r="AA49" t="n">
        <v>140.0008510757037</v>
      </c>
      <c r="AB49" t="n">
        <v>191.5553408433339</v>
      </c>
      <c r="AC49" t="n">
        <v>173.2735679629096</v>
      </c>
      <c r="AD49" t="n">
        <v>140000.8510757037</v>
      </c>
      <c r="AE49" t="n">
        <v>191555.3408433339</v>
      </c>
      <c r="AF49" t="n">
        <v>4.11790378398343e-06</v>
      </c>
      <c r="AG49" t="n">
        <v>8</v>
      </c>
      <c r="AH49" t="n">
        <v>173273.5679629096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5.5038</v>
      </c>
      <c r="E50" t="n">
        <v>18.17</v>
      </c>
      <c r="F50" t="n">
        <v>15.59</v>
      </c>
      <c r="G50" t="n">
        <v>93.52</v>
      </c>
      <c r="H50" t="n">
        <v>1.38</v>
      </c>
      <c r="I50" t="n">
        <v>10</v>
      </c>
      <c r="J50" t="n">
        <v>167.45</v>
      </c>
      <c r="K50" t="n">
        <v>49.1</v>
      </c>
      <c r="L50" t="n">
        <v>13</v>
      </c>
      <c r="M50" t="n">
        <v>8</v>
      </c>
      <c r="N50" t="n">
        <v>30.36</v>
      </c>
      <c r="O50" t="n">
        <v>20886.38</v>
      </c>
      <c r="P50" t="n">
        <v>158.5</v>
      </c>
      <c r="Q50" t="n">
        <v>467.07</v>
      </c>
      <c r="R50" t="n">
        <v>58.17</v>
      </c>
      <c r="S50" t="n">
        <v>39.61</v>
      </c>
      <c r="T50" t="n">
        <v>4325.78</v>
      </c>
      <c r="U50" t="n">
        <v>0.68</v>
      </c>
      <c r="V50" t="n">
        <v>0.75</v>
      </c>
      <c r="W50" t="n">
        <v>2.63</v>
      </c>
      <c r="X50" t="n">
        <v>0.25</v>
      </c>
      <c r="Y50" t="n">
        <v>1</v>
      </c>
      <c r="Z50" t="n">
        <v>10</v>
      </c>
      <c r="AA50" t="n">
        <v>139.8093795920097</v>
      </c>
      <c r="AB50" t="n">
        <v>191.2933611122181</v>
      </c>
      <c r="AC50" t="n">
        <v>173.0365912096406</v>
      </c>
      <c r="AD50" t="n">
        <v>139809.3795920097</v>
      </c>
      <c r="AE50" t="n">
        <v>191293.3611122181</v>
      </c>
      <c r="AF50" t="n">
        <v>4.118502425274941e-06</v>
      </c>
      <c r="AG50" t="n">
        <v>8</v>
      </c>
      <c r="AH50" t="n">
        <v>173036.5912096406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5.5017</v>
      </c>
      <c r="E51" t="n">
        <v>18.18</v>
      </c>
      <c r="F51" t="n">
        <v>15.59</v>
      </c>
      <c r="G51" t="n">
        <v>93.56</v>
      </c>
      <c r="H51" t="n">
        <v>1.4</v>
      </c>
      <c r="I51" t="n">
        <v>10</v>
      </c>
      <c r="J51" t="n">
        <v>167.81</v>
      </c>
      <c r="K51" t="n">
        <v>49.1</v>
      </c>
      <c r="L51" t="n">
        <v>13.25</v>
      </c>
      <c r="M51" t="n">
        <v>8</v>
      </c>
      <c r="N51" t="n">
        <v>30.47</v>
      </c>
      <c r="O51" t="n">
        <v>20930.99</v>
      </c>
      <c r="P51" t="n">
        <v>158.34</v>
      </c>
      <c r="Q51" t="n">
        <v>467.08</v>
      </c>
      <c r="R51" t="n">
        <v>58.34</v>
      </c>
      <c r="S51" t="n">
        <v>39.61</v>
      </c>
      <c r="T51" t="n">
        <v>4409.79</v>
      </c>
      <c r="U51" t="n">
        <v>0.68</v>
      </c>
      <c r="V51" t="n">
        <v>0.75</v>
      </c>
      <c r="W51" t="n">
        <v>2.63</v>
      </c>
      <c r="X51" t="n">
        <v>0.26</v>
      </c>
      <c r="Y51" t="n">
        <v>1</v>
      </c>
      <c r="Z51" t="n">
        <v>10</v>
      </c>
      <c r="AA51" t="n">
        <v>139.7686328196038</v>
      </c>
      <c r="AB51" t="n">
        <v>191.2376095805917</v>
      </c>
      <c r="AC51" t="n">
        <v>172.9861605259448</v>
      </c>
      <c r="AD51" t="n">
        <v>139768.6328196038</v>
      </c>
      <c r="AE51" t="n">
        <v>191237.6095805917</v>
      </c>
      <c r="AF51" t="n">
        <v>4.116930991884724e-06</v>
      </c>
      <c r="AG51" t="n">
        <v>8</v>
      </c>
      <c r="AH51" t="n">
        <v>172986.1605259448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5.5037</v>
      </c>
      <c r="E52" t="n">
        <v>18.17</v>
      </c>
      <c r="F52" t="n">
        <v>15.59</v>
      </c>
      <c r="G52" t="n">
        <v>93.53</v>
      </c>
      <c r="H52" t="n">
        <v>1.42</v>
      </c>
      <c r="I52" t="n">
        <v>10</v>
      </c>
      <c r="J52" t="n">
        <v>168.18</v>
      </c>
      <c r="K52" t="n">
        <v>49.1</v>
      </c>
      <c r="L52" t="n">
        <v>13.5</v>
      </c>
      <c r="M52" t="n">
        <v>8</v>
      </c>
      <c r="N52" t="n">
        <v>30.58</v>
      </c>
      <c r="O52" t="n">
        <v>20975.64</v>
      </c>
      <c r="P52" t="n">
        <v>156.71</v>
      </c>
      <c r="Q52" t="n">
        <v>467.07</v>
      </c>
      <c r="R52" t="n">
        <v>58.19</v>
      </c>
      <c r="S52" t="n">
        <v>39.61</v>
      </c>
      <c r="T52" t="n">
        <v>4333.78</v>
      </c>
      <c r="U52" t="n">
        <v>0.68</v>
      </c>
      <c r="V52" t="n">
        <v>0.75</v>
      </c>
      <c r="W52" t="n">
        <v>2.63</v>
      </c>
      <c r="X52" t="n">
        <v>0.25</v>
      </c>
      <c r="Y52" t="n">
        <v>1</v>
      </c>
      <c r="Z52" t="n">
        <v>10</v>
      </c>
      <c r="AA52" t="n">
        <v>139.0241573511326</v>
      </c>
      <c r="AB52" t="n">
        <v>190.2189854006903</v>
      </c>
      <c r="AC52" t="n">
        <v>172.0647524081249</v>
      </c>
      <c r="AD52" t="n">
        <v>139024.1573511326</v>
      </c>
      <c r="AE52" t="n">
        <v>190218.9854006903</v>
      </c>
      <c r="AF52" t="n">
        <v>4.118427595113502e-06</v>
      </c>
      <c r="AG52" t="n">
        <v>8</v>
      </c>
      <c r="AH52" t="n">
        <v>172064.7524081249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5.5028</v>
      </c>
      <c r="E53" t="n">
        <v>18.17</v>
      </c>
      <c r="F53" t="n">
        <v>15.59</v>
      </c>
      <c r="G53" t="n">
        <v>93.54000000000001</v>
      </c>
      <c r="H53" t="n">
        <v>1.45</v>
      </c>
      <c r="I53" t="n">
        <v>10</v>
      </c>
      <c r="J53" t="n">
        <v>168.54</v>
      </c>
      <c r="K53" t="n">
        <v>49.1</v>
      </c>
      <c r="L53" t="n">
        <v>13.75</v>
      </c>
      <c r="M53" t="n">
        <v>8</v>
      </c>
      <c r="N53" t="n">
        <v>30.69</v>
      </c>
      <c r="O53" t="n">
        <v>21020.34</v>
      </c>
      <c r="P53" t="n">
        <v>154.95</v>
      </c>
      <c r="Q53" t="n">
        <v>467.07</v>
      </c>
      <c r="R53" t="n">
        <v>58.38</v>
      </c>
      <c r="S53" t="n">
        <v>39.61</v>
      </c>
      <c r="T53" t="n">
        <v>4431.62</v>
      </c>
      <c r="U53" t="n">
        <v>0.68</v>
      </c>
      <c r="V53" t="n">
        <v>0.75</v>
      </c>
      <c r="W53" t="n">
        <v>2.62</v>
      </c>
      <c r="X53" t="n">
        <v>0.26</v>
      </c>
      <c r="Y53" t="n">
        <v>1</v>
      </c>
      <c r="Z53" t="n">
        <v>10</v>
      </c>
      <c r="AA53" t="n">
        <v>138.2631351246086</v>
      </c>
      <c r="AB53" t="n">
        <v>189.1777212164295</v>
      </c>
      <c r="AC53" t="n">
        <v>171.1228650161862</v>
      </c>
      <c r="AD53" t="n">
        <v>138263.1351246086</v>
      </c>
      <c r="AE53" t="n">
        <v>189177.7212164295</v>
      </c>
      <c r="AF53" t="n">
        <v>4.117754123660552e-06</v>
      </c>
      <c r="AG53" t="n">
        <v>8</v>
      </c>
      <c r="AH53" t="n">
        <v>171122.8650161861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5.5214</v>
      </c>
      <c r="E54" t="n">
        <v>18.11</v>
      </c>
      <c r="F54" t="n">
        <v>15.56</v>
      </c>
      <c r="G54" t="n">
        <v>103.73</v>
      </c>
      <c r="H54" t="n">
        <v>1.47</v>
      </c>
      <c r="I54" t="n">
        <v>9</v>
      </c>
      <c r="J54" t="n">
        <v>168.9</v>
      </c>
      <c r="K54" t="n">
        <v>49.1</v>
      </c>
      <c r="L54" t="n">
        <v>14</v>
      </c>
      <c r="M54" t="n">
        <v>7</v>
      </c>
      <c r="N54" t="n">
        <v>30.81</v>
      </c>
      <c r="O54" t="n">
        <v>21065.06</v>
      </c>
      <c r="P54" t="n">
        <v>154.27</v>
      </c>
      <c r="Q54" t="n">
        <v>467.09</v>
      </c>
      <c r="R54" t="n">
        <v>57.31</v>
      </c>
      <c r="S54" t="n">
        <v>39.61</v>
      </c>
      <c r="T54" t="n">
        <v>3901.39</v>
      </c>
      <c r="U54" t="n">
        <v>0.6899999999999999</v>
      </c>
      <c r="V54" t="n">
        <v>0.75</v>
      </c>
      <c r="W54" t="n">
        <v>2.62</v>
      </c>
      <c r="X54" t="n">
        <v>0.23</v>
      </c>
      <c r="Y54" t="n">
        <v>1</v>
      </c>
      <c r="Z54" t="n">
        <v>10</v>
      </c>
      <c r="AA54" t="n">
        <v>130.0917087410687</v>
      </c>
      <c r="AB54" t="n">
        <v>177.9972151405864</v>
      </c>
      <c r="AC54" t="n">
        <v>161.0094107482791</v>
      </c>
      <c r="AD54" t="n">
        <v>130091.7087410687</v>
      </c>
      <c r="AE54" t="n">
        <v>177997.2151405864</v>
      </c>
      <c r="AF54" t="n">
        <v>4.13167253368819e-06</v>
      </c>
      <c r="AG54" t="n">
        <v>7</v>
      </c>
      <c r="AH54" t="n">
        <v>161009.4107482791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5.5225</v>
      </c>
      <c r="E55" t="n">
        <v>18.11</v>
      </c>
      <c r="F55" t="n">
        <v>15.56</v>
      </c>
      <c r="G55" t="n">
        <v>103.71</v>
      </c>
      <c r="H55" t="n">
        <v>1.49</v>
      </c>
      <c r="I55" t="n">
        <v>9</v>
      </c>
      <c r="J55" t="n">
        <v>169.26</v>
      </c>
      <c r="K55" t="n">
        <v>49.1</v>
      </c>
      <c r="L55" t="n">
        <v>14.25</v>
      </c>
      <c r="M55" t="n">
        <v>7</v>
      </c>
      <c r="N55" t="n">
        <v>30.92</v>
      </c>
      <c r="O55" t="n">
        <v>21109.83</v>
      </c>
      <c r="P55" t="n">
        <v>154.88</v>
      </c>
      <c r="Q55" t="n">
        <v>467.1</v>
      </c>
      <c r="R55" t="n">
        <v>57.27</v>
      </c>
      <c r="S55" t="n">
        <v>39.61</v>
      </c>
      <c r="T55" t="n">
        <v>3881.88</v>
      </c>
      <c r="U55" t="n">
        <v>0.6899999999999999</v>
      </c>
      <c r="V55" t="n">
        <v>0.75</v>
      </c>
      <c r="W55" t="n">
        <v>2.62</v>
      </c>
      <c r="X55" t="n">
        <v>0.22</v>
      </c>
      <c r="Y55" t="n">
        <v>1</v>
      </c>
      <c r="Z55" t="n">
        <v>10</v>
      </c>
      <c r="AA55" t="n">
        <v>130.3438449419196</v>
      </c>
      <c r="AB55" t="n">
        <v>178.3421990140546</v>
      </c>
      <c r="AC55" t="n">
        <v>161.3214698450515</v>
      </c>
      <c r="AD55" t="n">
        <v>130343.8449419196</v>
      </c>
      <c r="AE55" t="n">
        <v>178342.1990140546</v>
      </c>
      <c r="AF55" t="n">
        <v>4.132495665464018e-06</v>
      </c>
      <c r="AG55" t="n">
        <v>7</v>
      </c>
      <c r="AH55" t="n">
        <v>161321.4698450515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5.5224</v>
      </c>
      <c r="E56" t="n">
        <v>18.11</v>
      </c>
      <c r="F56" t="n">
        <v>15.56</v>
      </c>
      <c r="G56" t="n">
        <v>103.71</v>
      </c>
      <c r="H56" t="n">
        <v>1.52</v>
      </c>
      <c r="I56" t="n">
        <v>9</v>
      </c>
      <c r="J56" t="n">
        <v>169.63</v>
      </c>
      <c r="K56" t="n">
        <v>49.1</v>
      </c>
      <c r="L56" t="n">
        <v>14.5</v>
      </c>
      <c r="M56" t="n">
        <v>7</v>
      </c>
      <c r="N56" t="n">
        <v>31.03</v>
      </c>
      <c r="O56" t="n">
        <v>21154.64</v>
      </c>
      <c r="P56" t="n">
        <v>154.91</v>
      </c>
      <c r="Q56" t="n">
        <v>467.07</v>
      </c>
      <c r="R56" t="n">
        <v>57.34</v>
      </c>
      <c r="S56" t="n">
        <v>39.61</v>
      </c>
      <c r="T56" t="n">
        <v>3917.98</v>
      </c>
      <c r="U56" t="n">
        <v>0.6899999999999999</v>
      </c>
      <c r="V56" t="n">
        <v>0.75</v>
      </c>
      <c r="W56" t="n">
        <v>2.62</v>
      </c>
      <c r="X56" t="n">
        <v>0.22</v>
      </c>
      <c r="Y56" t="n">
        <v>1</v>
      </c>
      <c r="Z56" t="n">
        <v>10</v>
      </c>
      <c r="AA56" t="n">
        <v>130.3583541891751</v>
      </c>
      <c r="AB56" t="n">
        <v>178.3620512062524</v>
      </c>
      <c r="AC56" t="n">
        <v>161.3394273718887</v>
      </c>
      <c r="AD56" t="n">
        <v>130358.3541891751</v>
      </c>
      <c r="AE56" t="n">
        <v>178362.0512062524</v>
      </c>
      <c r="AF56" t="n">
        <v>4.13242083530258e-06</v>
      </c>
      <c r="AG56" t="n">
        <v>7</v>
      </c>
      <c r="AH56" t="n">
        <v>161339.4273718887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5.5208</v>
      </c>
      <c r="E57" t="n">
        <v>18.11</v>
      </c>
      <c r="F57" t="n">
        <v>15.56</v>
      </c>
      <c r="G57" t="n">
        <v>103.75</v>
      </c>
      <c r="H57" t="n">
        <v>1.54</v>
      </c>
      <c r="I57" t="n">
        <v>9</v>
      </c>
      <c r="J57" t="n">
        <v>169.99</v>
      </c>
      <c r="K57" t="n">
        <v>49.1</v>
      </c>
      <c r="L57" t="n">
        <v>14.75</v>
      </c>
      <c r="M57" t="n">
        <v>7</v>
      </c>
      <c r="N57" t="n">
        <v>31.15</v>
      </c>
      <c r="O57" t="n">
        <v>21199.48</v>
      </c>
      <c r="P57" t="n">
        <v>153.46</v>
      </c>
      <c r="Q57" t="n">
        <v>467.07</v>
      </c>
      <c r="R57" t="n">
        <v>57.49</v>
      </c>
      <c r="S57" t="n">
        <v>39.61</v>
      </c>
      <c r="T57" t="n">
        <v>3992.47</v>
      </c>
      <c r="U57" t="n">
        <v>0.6899999999999999</v>
      </c>
      <c r="V57" t="n">
        <v>0.75</v>
      </c>
      <c r="W57" t="n">
        <v>2.62</v>
      </c>
      <c r="X57" t="n">
        <v>0.23</v>
      </c>
      <c r="Y57" t="n">
        <v>1</v>
      </c>
      <c r="Z57" t="n">
        <v>10</v>
      </c>
      <c r="AA57" t="n">
        <v>129.7450456036759</v>
      </c>
      <c r="AB57" t="n">
        <v>177.5228953423076</v>
      </c>
      <c r="AC57" t="n">
        <v>160.5803593658358</v>
      </c>
      <c r="AD57" t="n">
        <v>129745.0456036759</v>
      </c>
      <c r="AE57" t="n">
        <v>177522.8953423076</v>
      </c>
      <c r="AF57" t="n">
        <v>4.131223552719556e-06</v>
      </c>
      <c r="AG57" t="n">
        <v>7</v>
      </c>
      <c r="AH57" t="n">
        <v>160580.3593658358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5.5184</v>
      </c>
      <c r="E58" t="n">
        <v>18.12</v>
      </c>
      <c r="F58" t="n">
        <v>15.57</v>
      </c>
      <c r="G58" t="n">
        <v>103.8</v>
      </c>
      <c r="H58" t="n">
        <v>1.56</v>
      </c>
      <c r="I58" t="n">
        <v>9</v>
      </c>
      <c r="J58" t="n">
        <v>170.35</v>
      </c>
      <c r="K58" t="n">
        <v>49.1</v>
      </c>
      <c r="L58" t="n">
        <v>15</v>
      </c>
      <c r="M58" t="n">
        <v>7</v>
      </c>
      <c r="N58" t="n">
        <v>31.26</v>
      </c>
      <c r="O58" t="n">
        <v>21244.37</v>
      </c>
      <c r="P58" t="n">
        <v>152.68</v>
      </c>
      <c r="Q58" t="n">
        <v>467.07</v>
      </c>
      <c r="R58" t="n">
        <v>57.72</v>
      </c>
      <c r="S58" t="n">
        <v>39.61</v>
      </c>
      <c r="T58" t="n">
        <v>4107.25</v>
      </c>
      <c r="U58" t="n">
        <v>0.6899999999999999</v>
      </c>
      <c r="V58" t="n">
        <v>0.75</v>
      </c>
      <c r="W58" t="n">
        <v>2.62</v>
      </c>
      <c r="X58" t="n">
        <v>0.24</v>
      </c>
      <c r="Y58" t="n">
        <v>1</v>
      </c>
      <c r="Z58" t="n">
        <v>10</v>
      </c>
      <c r="AA58" t="n">
        <v>129.4408651043369</v>
      </c>
      <c r="AB58" t="n">
        <v>177.1067021636157</v>
      </c>
      <c r="AC58" t="n">
        <v>160.2038870799874</v>
      </c>
      <c r="AD58" t="n">
        <v>129440.8651043369</v>
      </c>
      <c r="AE58" t="n">
        <v>177106.7021636157</v>
      </c>
      <c r="AF58" t="n">
        <v>4.129427628845023e-06</v>
      </c>
      <c r="AG58" t="n">
        <v>7</v>
      </c>
      <c r="AH58" t="n">
        <v>160203.8870799874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5.5218</v>
      </c>
      <c r="E59" t="n">
        <v>18.11</v>
      </c>
      <c r="F59" t="n">
        <v>15.56</v>
      </c>
      <c r="G59" t="n">
        <v>103.72</v>
      </c>
      <c r="H59" t="n">
        <v>1.58</v>
      </c>
      <c r="I59" t="n">
        <v>9</v>
      </c>
      <c r="J59" t="n">
        <v>170.72</v>
      </c>
      <c r="K59" t="n">
        <v>49.1</v>
      </c>
      <c r="L59" t="n">
        <v>15.25</v>
      </c>
      <c r="M59" t="n">
        <v>7</v>
      </c>
      <c r="N59" t="n">
        <v>31.37</v>
      </c>
      <c r="O59" t="n">
        <v>21289.29</v>
      </c>
      <c r="P59" t="n">
        <v>151.79</v>
      </c>
      <c r="Q59" t="n">
        <v>467.09</v>
      </c>
      <c r="R59" t="n">
        <v>57.33</v>
      </c>
      <c r="S59" t="n">
        <v>39.61</v>
      </c>
      <c r="T59" t="n">
        <v>3909.44</v>
      </c>
      <c r="U59" t="n">
        <v>0.6899999999999999</v>
      </c>
      <c r="V59" t="n">
        <v>0.75</v>
      </c>
      <c r="W59" t="n">
        <v>2.62</v>
      </c>
      <c r="X59" t="n">
        <v>0.23</v>
      </c>
      <c r="Y59" t="n">
        <v>1</v>
      </c>
      <c r="Z59" t="n">
        <v>10</v>
      </c>
      <c r="AA59" t="n">
        <v>128.999961034094</v>
      </c>
      <c r="AB59" t="n">
        <v>176.503437763395</v>
      </c>
      <c r="AC59" t="n">
        <v>159.6581973874366</v>
      </c>
      <c r="AD59" t="n">
        <v>128999.9610340941</v>
      </c>
      <c r="AE59" t="n">
        <v>176503.437763395</v>
      </c>
      <c r="AF59" t="n">
        <v>4.131971854333945e-06</v>
      </c>
      <c r="AG59" t="n">
        <v>7</v>
      </c>
      <c r="AH59" t="n">
        <v>159658.1973874366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5.5422</v>
      </c>
      <c r="E60" t="n">
        <v>18.04</v>
      </c>
      <c r="F60" t="n">
        <v>15.52</v>
      </c>
      <c r="G60" t="n">
        <v>116.42</v>
      </c>
      <c r="H60" t="n">
        <v>1.61</v>
      </c>
      <c r="I60" t="n">
        <v>8</v>
      </c>
      <c r="J60" t="n">
        <v>171.08</v>
      </c>
      <c r="K60" t="n">
        <v>49.1</v>
      </c>
      <c r="L60" t="n">
        <v>15.5</v>
      </c>
      <c r="M60" t="n">
        <v>6</v>
      </c>
      <c r="N60" t="n">
        <v>31.49</v>
      </c>
      <c r="O60" t="n">
        <v>21334.25</v>
      </c>
      <c r="P60" t="n">
        <v>150.24</v>
      </c>
      <c r="Q60" t="n">
        <v>467.09</v>
      </c>
      <c r="R60" t="n">
        <v>56.14</v>
      </c>
      <c r="S60" t="n">
        <v>39.61</v>
      </c>
      <c r="T60" t="n">
        <v>3318.92</v>
      </c>
      <c r="U60" t="n">
        <v>0.71</v>
      </c>
      <c r="V60" t="n">
        <v>0.75</v>
      </c>
      <c r="W60" t="n">
        <v>2.62</v>
      </c>
      <c r="X60" t="n">
        <v>0.19</v>
      </c>
      <c r="Y60" t="n">
        <v>1</v>
      </c>
      <c r="Z60" t="n">
        <v>10</v>
      </c>
      <c r="AA60" t="n">
        <v>128.0299066851336</v>
      </c>
      <c r="AB60" t="n">
        <v>175.1761666073704</v>
      </c>
      <c r="AC60" t="n">
        <v>158.4575991277059</v>
      </c>
      <c r="AD60" t="n">
        <v>128029.9066851336</v>
      </c>
      <c r="AE60" t="n">
        <v>175176.1666073704</v>
      </c>
      <c r="AF60" t="n">
        <v>4.147237207267484e-06</v>
      </c>
      <c r="AG60" t="n">
        <v>7</v>
      </c>
      <c r="AH60" t="n">
        <v>158457.5991277058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5.541</v>
      </c>
      <c r="E61" t="n">
        <v>18.05</v>
      </c>
      <c r="F61" t="n">
        <v>15.53</v>
      </c>
      <c r="G61" t="n">
        <v>116.45</v>
      </c>
      <c r="H61" t="n">
        <v>1.63</v>
      </c>
      <c r="I61" t="n">
        <v>8</v>
      </c>
      <c r="J61" t="n">
        <v>171.45</v>
      </c>
      <c r="K61" t="n">
        <v>49.1</v>
      </c>
      <c r="L61" t="n">
        <v>15.75</v>
      </c>
      <c r="M61" t="n">
        <v>5</v>
      </c>
      <c r="N61" t="n">
        <v>31.6</v>
      </c>
      <c r="O61" t="n">
        <v>21379.25</v>
      </c>
      <c r="P61" t="n">
        <v>149.94</v>
      </c>
      <c r="Q61" t="n">
        <v>467.08</v>
      </c>
      <c r="R61" t="n">
        <v>56.19</v>
      </c>
      <c r="S61" t="n">
        <v>39.61</v>
      </c>
      <c r="T61" t="n">
        <v>3345.3</v>
      </c>
      <c r="U61" t="n">
        <v>0.7</v>
      </c>
      <c r="V61" t="n">
        <v>0.75</v>
      </c>
      <c r="W61" t="n">
        <v>2.62</v>
      </c>
      <c r="X61" t="n">
        <v>0.19</v>
      </c>
      <c r="Y61" t="n">
        <v>1</v>
      </c>
      <c r="Z61" t="n">
        <v>10</v>
      </c>
      <c r="AA61" t="n">
        <v>127.9198588331371</v>
      </c>
      <c r="AB61" t="n">
        <v>175.0255942813003</v>
      </c>
      <c r="AC61" t="n">
        <v>158.3213972131062</v>
      </c>
      <c r="AD61" t="n">
        <v>127919.8588331371</v>
      </c>
      <c r="AE61" t="n">
        <v>175025.5942813003</v>
      </c>
      <c r="AF61" t="n">
        <v>4.146339245330217e-06</v>
      </c>
      <c r="AG61" t="n">
        <v>7</v>
      </c>
      <c r="AH61" t="n">
        <v>158321.3972131062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5.5392</v>
      </c>
      <c r="E62" t="n">
        <v>18.05</v>
      </c>
      <c r="F62" t="n">
        <v>15.53</v>
      </c>
      <c r="G62" t="n">
        <v>116.49</v>
      </c>
      <c r="H62" t="n">
        <v>1.65</v>
      </c>
      <c r="I62" t="n">
        <v>8</v>
      </c>
      <c r="J62" t="n">
        <v>171.81</v>
      </c>
      <c r="K62" t="n">
        <v>49.1</v>
      </c>
      <c r="L62" t="n">
        <v>16</v>
      </c>
      <c r="M62" t="n">
        <v>5</v>
      </c>
      <c r="N62" t="n">
        <v>31.72</v>
      </c>
      <c r="O62" t="n">
        <v>21424.29</v>
      </c>
      <c r="P62" t="n">
        <v>149.96</v>
      </c>
      <c r="Q62" t="n">
        <v>467.07</v>
      </c>
      <c r="R62" t="n">
        <v>56.35</v>
      </c>
      <c r="S62" t="n">
        <v>39.61</v>
      </c>
      <c r="T62" t="n">
        <v>3424.42</v>
      </c>
      <c r="U62" t="n">
        <v>0.7</v>
      </c>
      <c r="V62" t="n">
        <v>0.75</v>
      </c>
      <c r="W62" t="n">
        <v>2.62</v>
      </c>
      <c r="X62" t="n">
        <v>0.2</v>
      </c>
      <c r="Y62" t="n">
        <v>1</v>
      </c>
      <c r="Z62" t="n">
        <v>10</v>
      </c>
      <c r="AA62" t="n">
        <v>127.9523915708549</v>
      </c>
      <c r="AB62" t="n">
        <v>175.0701070082889</v>
      </c>
      <c r="AC62" t="n">
        <v>158.361661707905</v>
      </c>
      <c r="AD62" t="n">
        <v>127952.3915708549</v>
      </c>
      <c r="AE62" t="n">
        <v>175070.1070082889</v>
      </c>
      <c r="AF62" t="n">
        <v>4.144992302424316e-06</v>
      </c>
      <c r="AG62" t="n">
        <v>7</v>
      </c>
      <c r="AH62" t="n">
        <v>158361.661707905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5.542</v>
      </c>
      <c r="E63" t="n">
        <v>18.04</v>
      </c>
      <c r="F63" t="n">
        <v>15.52</v>
      </c>
      <c r="G63" t="n">
        <v>116.42</v>
      </c>
      <c r="H63" t="n">
        <v>1.67</v>
      </c>
      <c r="I63" t="n">
        <v>8</v>
      </c>
      <c r="J63" t="n">
        <v>172.18</v>
      </c>
      <c r="K63" t="n">
        <v>49.1</v>
      </c>
      <c r="L63" t="n">
        <v>16.25</v>
      </c>
      <c r="M63" t="n">
        <v>5</v>
      </c>
      <c r="N63" t="n">
        <v>31.83</v>
      </c>
      <c r="O63" t="n">
        <v>21469.36</v>
      </c>
      <c r="P63" t="n">
        <v>149.6</v>
      </c>
      <c r="Q63" t="n">
        <v>467.07</v>
      </c>
      <c r="R63" t="n">
        <v>56.05</v>
      </c>
      <c r="S63" t="n">
        <v>39.61</v>
      </c>
      <c r="T63" t="n">
        <v>3277.54</v>
      </c>
      <c r="U63" t="n">
        <v>0.71</v>
      </c>
      <c r="V63" t="n">
        <v>0.75</v>
      </c>
      <c r="W63" t="n">
        <v>2.62</v>
      </c>
      <c r="X63" t="n">
        <v>0.19</v>
      </c>
      <c r="Y63" t="n">
        <v>1</v>
      </c>
      <c r="Z63" t="n">
        <v>10</v>
      </c>
      <c r="AA63" t="n">
        <v>127.75324395869</v>
      </c>
      <c r="AB63" t="n">
        <v>174.7976244595524</v>
      </c>
      <c r="AC63" t="n">
        <v>158.1151845111882</v>
      </c>
      <c r="AD63" t="n">
        <v>127753.24395869</v>
      </c>
      <c r="AE63" t="n">
        <v>174797.6244595524</v>
      </c>
      <c r="AF63" t="n">
        <v>4.147087546944606e-06</v>
      </c>
      <c r="AG63" t="n">
        <v>7</v>
      </c>
      <c r="AH63" t="n">
        <v>158115.1845111882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5.5377</v>
      </c>
      <c r="E64" t="n">
        <v>18.06</v>
      </c>
      <c r="F64" t="n">
        <v>15.54</v>
      </c>
      <c r="G64" t="n">
        <v>116.53</v>
      </c>
      <c r="H64" t="n">
        <v>1.7</v>
      </c>
      <c r="I64" t="n">
        <v>8</v>
      </c>
      <c r="J64" t="n">
        <v>172.54</v>
      </c>
      <c r="K64" t="n">
        <v>49.1</v>
      </c>
      <c r="L64" t="n">
        <v>16.5</v>
      </c>
      <c r="M64" t="n">
        <v>3</v>
      </c>
      <c r="N64" t="n">
        <v>31.95</v>
      </c>
      <c r="O64" t="n">
        <v>21514.48</v>
      </c>
      <c r="P64" t="n">
        <v>149.66</v>
      </c>
      <c r="Q64" t="n">
        <v>467.07</v>
      </c>
      <c r="R64" t="n">
        <v>56.38</v>
      </c>
      <c r="S64" t="n">
        <v>39.61</v>
      </c>
      <c r="T64" t="n">
        <v>3442.83</v>
      </c>
      <c r="U64" t="n">
        <v>0.7</v>
      </c>
      <c r="V64" t="n">
        <v>0.75</v>
      </c>
      <c r="W64" t="n">
        <v>2.63</v>
      </c>
      <c r="X64" t="n">
        <v>0.2</v>
      </c>
      <c r="Y64" t="n">
        <v>1</v>
      </c>
      <c r="Z64" t="n">
        <v>10</v>
      </c>
      <c r="AA64" t="n">
        <v>127.8462308283793</v>
      </c>
      <c r="AB64" t="n">
        <v>174.9248531969524</v>
      </c>
      <c r="AC64" t="n">
        <v>158.2302707164575</v>
      </c>
      <c r="AD64" t="n">
        <v>127846.2308283793</v>
      </c>
      <c r="AE64" t="n">
        <v>174924.8531969524</v>
      </c>
      <c r="AF64" t="n">
        <v>4.143869850002732e-06</v>
      </c>
      <c r="AG64" t="n">
        <v>7</v>
      </c>
      <c r="AH64" t="n">
        <v>158230.2707164575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5.5377</v>
      </c>
      <c r="E65" t="n">
        <v>18.06</v>
      </c>
      <c r="F65" t="n">
        <v>15.54</v>
      </c>
      <c r="G65" t="n">
        <v>116.53</v>
      </c>
      <c r="H65" t="n">
        <v>1.72</v>
      </c>
      <c r="I65" t="n">
        <v>8</v>
      </c>
      <c r="J65" t="n">
        <v>172.91</v>
      </c>
      <c r="K65" t="n">
        <v>49.1</v>
      </c>
      <c r="L65" t="n">
        <v>16.75</v>
      </c>
      <c r="M65" t="n">
        <v>3</v>
      </c>
      <c r="N65" t="n">
        <v>32.07</v>
      </c>
      <c r="O65" t="n">
        <v>21559.64</v>
      </c>
      <c r="P65" t="n">
        <v>148.81</v>
      </c>
      <c r="Q65" t="n">
        <v>467.07</v>
      </c>
      <c r="R65" t="n">
        <v>56.46</v>
      </c>
      <c r="S65" t="n">
        <v>39.61</v>
      </c>
      <c r="T65" t="n">
        <v>3481.85</v>
      </c>
      <c r="U65" t="n">
        <v>0.7</v>
      </c>
      <c r="V65" t="n">
        <v>0.75</v>
      </c>
      <c r="W65" t="n">
        <v>2.63</v>
      </c>
      <c r="X65" t="n">
        <v>0.2</v>
      </c>
      <c r="Y65" t="n">
        <v>1</v>
      </c>
      <c r="Z65" t="n">
        <v>10</v>
      </c>
      <c r="AA65" t="n">
        <v>127.4749844599982</v>
      </c>
      <c r="AB65" t="n">
        <v>174.4168975374997</v>
      </c>
      <c r="AC65" t="n">
        <v>157.7707936322225</v>
      </c>
      <c r="AD65" t="n">
        <v>127474.9844599982</v>
      </c>
      <c r="AE65" t="n">
        <v>174416.8975374997</v>
      </c>
      <c r="AF65" t="n">
        <v>4.143869850002732e-06</v>
      </c>
      <c r="AG65" t="n">
        <v>7</v>
      </c>
      <c r="AH65" t="n">
        <v>157770.7936322225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5.538</v>
      </c>
      <c r="E66" t="n">
        <v>18.06</v>
      </c>
      <c r="F66" t="n">
        <v>15.54</v>
      </c>
      <c r="G66" t="n">
        <v>116.52</v>
      </c>
      <c r="H66" t="n">
        <v>1.74</v>
      </c>
      <c r="I66" t="n">
        <v>8</v>
      </c>
      <c r="J66" t="n">
        <v>173.28</v>
      </c>
      <c r="K66" t="n">
        <v>49.1</v>
      </c>
      <c r="L66" t="n">
        <v>17</v>
      </c>
      <c r="M66" t="n">
        <v>2</v>
      </c>
      <c r="N66" t="n">
        <v>32.18</v>
      </c>
      <c r="O66" t="n">
        <v>21604.83</v>
      </c>
      <c r="P66" t="n">
        <v>148.2</v>
      </c>
      <c r="Q66" t="n">
        <v>467.07</v>
      </c>
      <c r="R66" t="n">
        <v>56.35</v>
      </c>
      <c r="S66" t="n">
        <v>39.61</v>
      </c>
      <c r="T66" t="n">
        <v>3424.24</v>
      </c>
      <c r="U66" t="n">
        <v>0.7</v>
      </c>
      <c r="V66" t="n">
        <v>0.75</v>
      </c>
      <c r="W66" t="n">
        <v>2.63</v>
      </c>
      <c r="X66" t="n">
        <v>0.2</v>
      </c>
      <c r="Y66" t="n">
        <v>1</v>
      </c>
      <c r="Z66" t="n">
        <v>10</v>
      </c>
      <c r="AA66" t="n">
        <v>127.204631618897</v>
      </c>
      <c r="AB66" t="n">
        <v>174.0469888531798</v>
      </c>
      <c r="AC66" t="n">
        <v>157.4361885135638</v>
      </c>
      <c r="AD66" t="n">
        <v>127204.631618897</v>
      </c>
      <c r="AE66" t="n">
        <v>174046.9888531798</v>
      </c>
      <c r="AF66" t="n">
        <v>4.14409434048705e-06</v>
      </c>
      <c r="AG66" t="n">
        <v>7</v>
      </c>
      <c r="AH66" t="n">
        <v>157436.1885135639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5.5367</v>
      </c>
      <c r="E67" t="n">
        <v>18.06</v>
      </c>
      <c r="F67" t="n">
        <v>15.54</v>
      </c>
      <c r="G67" t="n">
        <v>116.55</v>
      </c>
      <c r="H67" t="n">
        <v>1.76</v>
      </c>
      <c r="I67" t="n">
        <v>8</v>
      </c>
      <c r="J67" t="n">
        <v>173.64</v>
      </c>
      <c r="K67" t="n">
        <v>49.1</v>
      </c>
      <c r="L67" t="n">
        <v>17.25</v>
      </c>
      <c r="M67" t="n">
        <v>0</v>
      </c>
      <c r="N67" t="n">
        <v>32.3</v>
      </c>
      <c r="O67" t="n">
        <v>21650.07</v>
      </c>
      <c r="P67" t="n">
        <v>148.27</v>
      </c>
      <c r="Q67" t="n">
        <v>467.1</v>
      </c>
      <c r="R67" t="n">
        <v>56.36</v>
      </c>
      <c r="S67" t="n">
        <v>39.61</v>
      </c>
      <c r="T67" t="n">
        <v>3430.65</v>
      </c>
      <c r="U67" t="n">
        <v>0.7</v>
      </c>
      <c r="V67" t="n">
        <v>0.75</v>
      </c>
      <c r="W67" t="n">
        <v>2.63</v>
      </c>
      <c r="X67" t="n">
        <v>0.21</v>
      </c>
      <c r="Y67" t="n">
        <v>1</v>
      </c>
      <c r="Z67" t="n">
        <v>10</v>
      </c>
      <c r="AA67" t="n">
        <v>127.2522390120407</v>
      </c>
      <c r="AB67" t="n">
        <v>174.1121273887689</v>
      </c>
      <c r="AC67" t="n">
        <v>157.4951103187389</v>
      </c>
      <c r="AD67" t="n">
        <v>127252.2390120407</v>
      </c>
      <c r="AE67" t="n">
        <v>174112.1273887689</v>
      </c>
      <c r="AF67" t="n">
        <v>4.143121548388343e-06</v>
      </c>
      <c r="AG67" t="n">
        <v>7</v>
      </c>
      <c r="AH67" t="n">
        <v>157495.1103187389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0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3.1106</v>
      </c>
      <c r="E2" t="n">
        <v>32.15</v>
      </c>
      <c r="F2" t="n">
        <v>21.71</v>
      </c>
      <c r="G2" t="n">
        <v>6.09</v>
      </c>
      <c r="H2" t="n">
        <v>0.1</v>
      </c>
      <c r="I2" t="n">
        <v>214</v>
      </c>
      <c r="J2" t="n">
        <v>185.69</v>
      </c>
      <c r="K2" t="n">
        <v>53.44</v>
      </c>
      <c r="L2" t="n">
        <v>1</v>
      </c>
      <c r="M2" t="n">
        <v>212</v>
      </c>
      <c r="N2" t="n">
        <v>36.26</v>
      </c>
      <c r="O2" t="n">
        <v>23136.14</v>
      </c>
      <c r="P2" t="n">
        <v>294.4</v>
      </c>
      <c r="Q2" t="n">
        <v>467.33</v>
      </c>
      <c r="R2" t="n">
        <v>258.12</v>
      </c>
      <c r="S2" t="n">
        <v>39.61</v>
      </c>
      <c r="T2" t="n">
        <v>103279.49</v>
      </c>
      <c r="U2" t="n">
        <v>0.15</v>
      </c>
      <c r="V2" t="n">
        <v>0.54</v>
      </c>
      <c r="W2" t="n">
        <v>2.97</v>
      </c>
      <c r="X2" t="n">
        <v>6.37</v>
      </c>
      <c r="Y2" t="n">
        <v>1</v>
      </c>
      <c r="Z2" t="n">
        <v>10</v>
      </c>
      <c r="AA2" t="n">
        <v>351.6749409117111</v>
      </c>
      <c r="AB2" t="n">
        <v>481.1771689588172</v>
      </c>
      <c r="AC2" t="n">
        <v>435.2542952897851</v>
      </c>
      <c r="AD2" t="n">
        <v>351674.9409117111</v>
      </c>
      <c r="AE2" t="n">
        <v>481177.1689588172</v>
      </c>
      <c r="AF2" t="n">
        <v>2.298465010888984e-06</v>
      </c>
      <c r="AG2" t="n">
        <v>13</v>
      </c>
      <c r="AH2" t="n">
        <v>435254.2952897851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3.5383</v>
      </c>
      <c r="E3" t="n">
        <v>28.26</v>
      </c>
      <c r="F3" t="n">
        <v>19.95</v>
      </c>
      <c r="G3" t="n">
        <v>7.62</v>
      </c>
      <c r="H3" t="n">
        <v>0.12</v>
      </c>
      <c r="I3" t="n">
        <v>157</v>
      </c>
      <c r="J3" t="n">
        <v>186.07</v>
      </c>
      <c r="K3" t="n">
        <v>53.44</v>
      </c>
      <c r="L3" t="n">
        <v>1.25</v>
      </c>
      <c r="M3" t="n">
        <v>155</v>
      </c>
      <c r="N3" t="n">
        <v>36.39</v>
      </c>
      <c r="O3" t="n">
        <v>23182.76</v>
      </c>
      <c r="P3" t="n">
        <v>270.04</v>
      </c>
      <c r="Q3" t="n">
        <v>467.24</v>
      </c>
      <c r="R3" t="n">
        <v>200.44</v>
      </c>
      <c r="S3" t="n">
        <v>39.61</v>
      </c>
      <c r="T3" t="n">
        <v>74723.88</v>
      </c>
      <c r="U3" t="n">
        <v>0.2</v>
      </c>
      <c r="V3" t="n">
        <v>0.58</v>
      </c>
      <c r="W3" t="n">
        <v>2.87</v>
      </c>
      <c r="X3" t="n">
        <v>4.61</v>
      </c>
      <c r="Y3" t="n">
        <v>1</v>
      </c>
      <c r="Z3" t="n">
        <v>10</v>
      </c>
      <c r="AA3" t="n">
        <v>287.8739702672852</v>
      </c>
      <c r="AB3" t="n">
        <v>393.8818662229405</v>
      </c>
      <c r="AC3" t="n">
        <v>356.2903337272936</v>
      </c>
      <c r="AD3" t="n">
        <v>287873.9702672852</v>
      </c>
      <c r="AE3" t="n">
        <v>393881.8662229405</v>
      </c>
      <c r="AF3" t="n">
        <v>2.614498408033335e-06</v>
      </c>
      <c r="AG3" t="n">
        <v>11</v>
      </c>
      <c r="AH3" t="n">
        <v>356290.3337272936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3.8411</v>
      </c>
      <c r="E4" t="n">
        <v>26.03</v>
      </c>
      <c r="F4" t="n">
        <v>18.95</v>
      </c>
      <c r="G4" t="n">
        <v>9.17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256.04</v>
      </c>
      <c r="Q4" t="n">
        <v>467.18</v>
      </c>
      <c r="R4" t="n">
        <v>167.33</v>
      </c>
      <c r="S4" t="n">
        <v>39.61</v>
      </c>
      <c r="T4" t="n">
        <v>58336.08</v>
      </c>
      <c r="U4" t="n">
        <v>0.24</v>
      </c>
      <c r="V4" t="n">
        <v>0.62</v>
      </c>
      <c r="W4" t="n">
        <v>2.83</v>
      </c>
      <c r="X4" t="n">
        <v>3.61</v>
      </c>
      <c r="Y4" t="n">
        <v>1</v>
      </c>
      <c r="Z4" t="n">
        <v>10</v>
      </c>
      <c r="AA4" t="n">
        <v>262.351688205955</v>
      </c>
      <c r="AB4" t="n">
        <v>358.9611539430105</v>
      </c>
      <c r="AC4" t="n">
        <v>324.7024052158326</v>
      </c>
      <c r="AD4" t="n">
        <v>262351.688205955</v>
      </c>
      <c r="AE4" t="n">
        <v>358961.1539430105</v>
      </c>
      <c r="AF4" t="n">
        <v>2.838241481812408e-06</v>
      </c>
      <c r="AG4" t="n">
        <v>11</v>
      </c>
      <c r="AH4" t="n">
        <v>324702.4052158326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4.0607</v>
      </c>
      <c r="E5" t="n">
        <v>24.63</v>
      </c>
      <c r="F5" t="n">
        <v>18.32</v>
      </c>
      <c r="G5" t="n">
        <v>10.67</v>
      </c>
      <c r="H5" t="n">
        <v>0.17</v>
      </c>
      <c r="I5" t="n">
        <v>103</v>
      </c>
      <c r="J5" t="n">
        <v>186.83</v>
      </c>
      <c r="K5" t="n">
        <v>53.44</v>
      </c>
      <c r="L5" t="n">
        <v>1.75</v>
      </c>
      <c r="M5" t="n">
        <v>101</v>
      </c>
      <c r="N5" t="n">
        <v>36.64</v>
      </c>
      <c r="O5" t="n">
        <v>23276.13</v>
      </c>
      <c r="P5" t="n">
        <v>247.2</v>
      </c>
      <c r="Q5" t="n">
        <v>467.14</v>
      </c>
      <c r="R5" t="n">
        <v>147.23</v>
      </c>
      <c r="S5" t="n">
        <v>39.61</v>
      </c>
      <c r="T5" t="n">
        <v>48390.29</v>
      </c>
      <c r="U5" t="n">
        <v>0.27</v>
      </c>
      <c r="V5" t="n">
        <v>0.64</v>
      </c>
      <c r="W5" t="n">
        <v>2.78</v>
      </c>
      <c r="X5" t="n">
        <v>2.99</v>
      </c>
      <c r="Y5" t="n">
        <v>1</v>
      </c>
      <c r="Z5" t="n">
        <v>10</v>
      </c>
      <c r="AA5" t="n">
        <v>239.3881266460643</v>
      </c>
      <c r="AB5" t="n">
        <v>327.5413959357776</v>
      </c>
      <c r="AC5" t="n">
        <v>296.2813048150008</v>
      </c>
      <c r="AD5" t="n">
        <v>239388.1266460643</v>
      </c>
      <c r="AE5" t="n">
        <v>327541.3959357776</v>
      </c>
      <c r="AF5" t="n">
        <v>3.000506934262489e-06</v>
      </c>
      <c r="AG5" t="n">
        <v>10</v>
      </c>
      <c r="AH5" t="n">
        <v>296281.3048150008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4.2358</v>
      </c>
      <c r="E6" t="n">
        <v>23.61</v>
      </c>
      <c r="F6" t="n">
        <v>17.86</v>
      </c>
      <c r="G6" t="n">
        <v>12.18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240.57</v>
      </c>
      <c r="Q6" t="n">
        <v>467.19</v>
      </c>
      <c r="R6" t="n">
        <v>132.85</v>
      </c>
      <c r="S6" t="n">
        <v>39.61</v>
      </c>
      <c r="T6" t="n">
        <v>41277.24</v>
      </c>
      <c r="U6" t="n">
        <v>0.3</v>
      </c>
      <c r="V6" t="n">
        <v>0.65</v>
      </c>
      <c r="W6" t="n">
        <v>2.74</v>
      </c>
      <c r="X6" t="n">
        <v>2.53</v>
      </c>
      <c r="Y6" t="n">
        <v>1</v>
      </c>
      <c r="Z6" t="n">
        <v>10</v>
      </c>
      <c r="AA6" t="n">
        <v>228.6134217669978</v>
      </c>
      <c r="AB6" t="n">
        <v>312.7989693738152</v>
      </c>
      <c r="AC6" t="n">
        <v>282.9458747529818</v>
      </c>
      <c r="AD6" t="n">
        <v>228613.4217669978</v>
      </c>
      <c r="AE6" t="n">
        <v>312798.9693738152</v>
      </c>
      <c r="AF6" t="n">
        <v>3.129890726266174e-06</v>
      </c>
      <c r="AG6" t="n">
        <v>10</v>
      </c>
      <c r="AH6" t="n">
        <v>282945.8747529818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4.3725</v>
      </c>
      <c r="E7" t="n">
        <v>22.87</v>
      </c>
      <c r="F7" t="n">
        <v>17.54</v>
      </c>
      <c r="G7" t="n">
        <v>13.66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235.76</v>
      </c>
      <c r="Q7" t="n">
        <v>467.11</v>
      </c>
      <c r="R7" t="n">
        <v>121.81</v>
      </c>
      <c r="S7" t="n">
        <v>39.61</v>
      </c>
      <c r="T7" t="n">
        <v>35810.82</v>
      </c>
      <c r="U7" t="n">
        <v>0.33</v>
      </c>
      <c r="V7" t="n">
        <v>0.67</v>
      </c>
      <c r="W7" t="n">
        <v>2.73</v>
      </c>
      <c r="X7" t="n">
        <v>2.2</v>
      </c>
      <c r="Y7" t="n">
        <v>1</v>
      </c>
      <c r="Z7" t="n">
        <v>10</v>
      </c>
      <c r="AA7" t="n">
        <v>213.3421753329652</v>
      </c>
      <c r="AB7" t="n">
        <v>291.9041762829384</v>
      </c>
      <c r="AC7" t="n">
        <v>264.0452513886652</v>
      </c>
      <c r="AD7" t="n">
        <v>213342.1753329652</v>
      </c>
      <c r="AE7" t="n">
        <v>291904.1762829384</v>
      </c>
      <c r="AF7" t="n">
        <v>3.230900231502631e-06</v>
      </c>
      <c r="AG7" t="n">
        <v>9</v>
      </c>
      <c r="AH7" t="n">
        <v>264045.2513886652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4.4911</v>
      </c>
      <c r="E8" t="n">
        <v>22.27</v>
      </c>
      <c r="F8" t="n">
        <v>17.27</v>
      </c>
      <c r="G8" t="n">
        <v>15.24</v>
      </c>
      <c r="H8" t="n">
        <v>0.24</v>
      </c>
      <c r="I8" t="n">
        <v>68</v>
      </c>
      <c r="J8" t="n">
        <v>187.97</v>
      </c>
      <c r="K8" t="n">
        <v>53.44</v>
      </c>
      <c r="L8" t="n">
        <v>2.5</v>
      </c>
      <c r="M8" t="n">
        <v>66</v>
      </c>
      <c r="N8" t="n">
        <v>37.03</v>
      </c>
      <c r="O8" t="n">
        <v>23416.52</v>
      </c>
      <c r="P8" t="n">
        <v>231.82</v>
      </c>
      <c r="Q8" t="n">
        <v>467.14</v>
      </c>
      <c r="R8" t="n">
        <v>112.95</v>
      </c>
      <c r="S8" t="n">
        <v>39.61</v>
      </c>
      <c r="T8" t="n">
        <v>31425.74</v>
      </c>
      <c r="U8" t="n">
        <v>0.35</v>
      </c>
      <c r="V8" t="n">
        <v>0.68</v>
      </c>
      <c r="W8" t="n">
        <v>2.72</v>
      </c>
      <c r="X8" t="n">
        <v>1.93</v>
      </c>
      <c r="Y8" t="n">
        <v>1</v>
      </c>
      <c r="Z8" t="n">
        <v>10</v>
      </c>
      <c r="AA8" t="n">
        <v>207.2686678114517</v>
      </c>
      <c r="AB8" t="n">
        <v>283.5941353477665</v>
      </c>
      <c r="AC8" t="n">
        <v>256.5283090971278</v>
      </c>
      <c r="AD8" t="n">
        <v>207268.6678114517</v>
      </c>
      <c r="AE8" t="n">
        <v>283594.1353477665</v>
      </c>
      <c r="AF8" t="n">
        <v>3.318535398445161e-06</v>
      </c>
      <c r="AG8" t="n">
        <v>9</v>
      </c>
      <c r="AH8" t="n">
        <v>256528.3090971278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4.5815</v>
      </c>
      <c r="E9" t="n">
        <v>21.83</v>
      </c>
      <c r="F9" t="n">
        <v>17.09</v>
      </c>
      <c r="G9" t="n">
        <v>16.81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228.96</v>
      </c>
      <c r="Q9" t="n">
        <v>467.14</v>
      </c>
      <c r="R9" t="n">
        <v>106.79</v>
      </c>
      <c r="S9" t="n">
        <v>39.61</v>
      </c>
      <c r="T9" t="n">
        <v>28381.25</v>
      </c>
      <c r="U9" t="n">
        <v>0.37</v>
      </c>
      <c r="V9" t="n">
        <v>0.68</v>
      </c>
      <c r="W9" t="n">
        <v>2.72</v>
      </c>
      <c r="X9" t="n">
        <v>1.75</v>
      </c>
      <c r="Y9" t="n">
        <v>1</v>
      </c>
      <c r="Z9" t="n">
        <v>10</v>
      </c>
      <c r="AA9" t="n">
        <v>202.9432705870882</v>
      </c>
      <c r="AB9" t="n">
        <v>277.6759360423374</v>
      </c>
      <c r="AC9" t="n">
        <v>251.1749344271621</v>
      </c>
      <c r="AD9" t="n">
        <v>202943.2705870882</v>
      </c>
      <c r="AE9" t="n">
        <v>277675.9360423373</v>
      </c>
      <c r="AF9" t="n">
        <v>3.385333198543008e-06</v>
      </c>
      <c r="AG9" t="n">
        <v>9</v>
      </c>
      <c r="AH9" t="n">
        <v>251174.9344271621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4.6566</v>
      </c>
      <c r="E10" t="n">
        <v>21.47</v>
      </c>
      <c r="F10" t="n">
        <v>16.92</v>
      </c>
      <c r="G10" t="n">
        <v>18.13</v>
      </c>
      <c r="H10" t="n">
        <v>0.28</v>
      </c>
      <c r="I10" t="n">
        <v>56</v>
      </c>
      <c r="J10" t="n">
        <v>188.73</v>
      </c>
      <c r="K10" t="n">
        <v>53.44</v>
      </c>
      <c r="L10" t="n">
        <v>3</v>
      </c>
      <c r="M10" t="n">
        <v>54</v>
      </c>
      <c r="N10" t="n">
        <v>37.29</v>
      </c>
      <c r="O10" t="n">
        <v>23510.33</v>
      </c>
      <c r="P10" t="n">
        <v>226.36</v>
      </c>
      <c r="Q10" t="n">
        <v>467.11</v>
      </c>
      <c r="R10" t="n">
        <v>101.81</v>
      </c>
      <c r="S10" t="n">
        <v>39.61</v>
      </c>
      <c r="T10" t="n">
        <v>25916.44</v>
      </c>
      <c r="U10" t="n">
        <v>0.39</v>
      </c>
      <c r="V10" t="n">
        <v>0.6899999999999999</v>
      </c>
      <c r="W10" t="n">
        <v>2.7</v>
      </c>
      <c r="X10" t="n">
        <v>1.59</v>
      </c>
      <c r="Y10" t="n">
        <v>1</v>
      </c>
      <c r="Z10" t="n">
        <v>10</v>
      </c>
      <c r="AA10" t="n">
        <v>199.3478370539605</v>
      </c>
      <c r="AB10" t="n">
        <v>272.7565052629819</v>
      </c>
      <c r="AC10" t="n">
        <v>246.7250072169222</v>
      </c>
      <c r="AD10" t="n">
        <v>199347.8370539605</v>
      </c>
      <c r="AE10" t="n">
        <v>272756.5052629819</v>
      </c>
      <c r="AF10" t="n">
        <v>3.440825618757038e-06</v>
      </c>
      <c r="AG10" t="n">
        <v>9</v>
      </c>
      <c r="AH10" t="n">
        <v>246725.0072169222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4.7293</v>
      </c>
      <c r="E11" t="n">
        <v>21.14</v>
      </c>
      <c r="F11" t="n">
        <v>16.78</v>
      </c>
      <c r="G11" t="n">
        <v>19.74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224.02</v>
      </c>
      <c r="Q11" t="n">
        <v>467.07</v>
      </c>
      <c r="R11" t="n">
        <v>96.54000000000001</v>
      </c>
      <c r="S11" t="n">
        <v>39.61</v>
      </c>
      <c r="T11" t="n">
        <v>23306.57</v>
      </c>
      <c r="U11" t="n">
        <v>0.41</v>
      </c>
      <c r="V11" t="n">
        <v>0.7</v>
      </c>
      <c r="W11" t="n">
        <v>2.71</v>
      </c>
      <c r="X11" t="n">
        <v>1.44</v>
      </c>
      <c r="Y11" t="n">
        <v>1</v>
      </c>
      <c r="Z11" t="n">
        <v>10</v>
      </c>
      <c r="AA11" t="n">
        <v>196.0824386498113</v>
      </c>
      <c r="AB11" t="n">
        <v>268.2886431072167</v>
      </c>
      <c r="AC11" t="n">
        <v>242.683551554618</v>
      </c>
      <c r="AD11" t="n">
        <v>196082.4386498113</v>
      </c>
      <c r="AE11" t="n">
        <v>268288.6431072167</v>
      </c>
      <c r="AF11" t="n">
        <v>3.494544646048117e-06</v>
      </c>
      <c r="AG11" t="n">
        <v>9</v>
      </c>
      <c r="AH11" t="n">
        <v>242683.551554618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4.7857</v>
      </c>
      <c r="E12" t="n">
        <v>20.9</v>
      </c>
      <c r="F12" t="n">
        <v>16.68</v>
      </c>
      <c r="G12" t="n">
        <v>21.29</v>
      </c>
      <c r="H12" t="n">
        <v>0.33</v>
      </c>
      <c r="I12" t="n">
        <v>47</v>
      </c>
      <c r="J12" t="n">
        <v>189.49</v>
      </c>
      <c r="K12" t="n">
        <v>53.44</v>
      </c>
      <c r="L12" t="n">
        <v>3.5</v>
      </c>
      <c r="M12" t="n">
        <v>45</v>
      </c>
      <c r="N12" t="n">
        <v>37.55</v>
      </c>
      <c r="O12" t="n">
        <v>23604.32</v>
      </c>
      <c r="P12" t="n">
        <v>222.35</v>
      </c>
      <c r="Q12" t="n">
        <v>467.09</v>
      </c>
      <c r="R12" t="n">
        <v>93.7</v>
      </c>
      <c r="S12" t="n">
        <v>39.61</v>
      </c>
      <c r="T12" t="n">
        <v>21905.62</v>
      </c>
      <c r="U12" t="n">
        <v>0.42</v>
      </c>
      <c r="V12" t="n">
        <v>0.7</v>
      </c>
      <c r="W12" t="n">
        <v>2.69</v>
      </c>
      <c r="X12" t="n">
        <v>1.34</v>
      </c>
      <c r="Y12" t="n">
        <v>1</v>
      </c>
      <c r="Z12" t="n">
        <v>10</v>
      </c>
      <c r="AA12" t="n">
        <v>193.6964712539605</v>
      </c>
      <c r="AB12" t="n">
        <v>265.0240572547629</v>
      </c>
      <c r="AC12" t="n">
        <v>239.7305331940462</v>
      </c>
      <c r="AD12" t="n">
        <v>193696.4712539605</v>
      </c>
      <c r="AE12" t="n">
        <v>265024.0572547629</v>
      </c>
      <c r="AF12" t="n">
        <v>3.536219379737482e-06</v>
      </c>
      <c r="AG12" t="n">
        <v>9</v>
      </c>
      <c r="AH12" t="n">
        <v>239730.5331940462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4.8413</v>
      </c>
      <c r="E13" t="n">
        <v>20.66</v>
      </c>
      <c r="F13" t="n">
        <v>16.55</v>
      </c>
      <c r="G13" t="n">
        <v>22.57</v>
      </c>
      <c r="H13" t="n">
        <v>0.35</v>
      </c>
      <c r="I13" t="n">
        <v>44</v>
      </c>
      <c r="J13" t="n">
        <v>189.87</v>
      </c>
      <c r="K13" t="n">
        <v>53.44</v>
      </c>
      <c r="L13" t="n">
        <v>3.75</v>
      </c>
      <c r="M13" t="n">
        <v>42</v>
      </c>
      <c r="N13" t="n">
        <v>37.69</v>
      </c>
      <c r="O13" t="n">
        <v>23651.38</v>
      </c>
      <c r="P13" t="n">
        <v>220.23</v>
      </c>
      <c r="Q13" t="n">
        <v>467.1</v>
      </c>
      <c r="R13" t="n">
        <v>89.77</v>
      </c>
      <c r="S13" t="n">
        <v>39.61</v>
      </c>
      <c r="T13" t="n">
        <v>19957.41</v>
      </c>
      <c r="U13" t="n">
        <v>0.44</v>
      </c>
      <c r="V13" t="n">
        <v>0.7</v>
      </c>
      <c r="W13" t="n">
        <v>2.67</v>
      </c>
      <c r="X13" t="n">
        <v>1.21</v>
      </c>
      <c r="Y13" t="n">
        <v>1</v>
      </c>
      <c r="Z13" t="n">
        <v>10</v>
      </c>
      <c r="AA13" t="n">
        <v>183.4531370041477</v>
      </c>
      <c r="AB13" t="n">
        <v>251.0086754301626</v>
      </c>
      <c r="AC13" t="n">
        <v>227.0527597400695</v>
      </c>
      <c r="AD13" t="n">
        <v>183453.1370041477</v>
      </c>
      <c r="AE13" t="n">
        <v>251008.6754301626</v>
      </c>
      <c r="AF13" t="n">
        <v>3.57730298245253e-06</v>
      </c>
      <c r="AG13" t="n">
        <v>8</v>
      </c>
      <c r="AH13" t="n">
        <v>227052.7597400695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4.8774</v>
      </c>
      <c r="E14" t="n">
        <v>20.5</v>
      </c>
      <c r="F14" t="n">
        <v>16.51</v>
      </c>
      <c r="G14" t="n">
        <v>24.16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39</v>
      </c>
      <c r="N14" t="n">
        <v>37.82</v>
      </c>
      <c r="O14" t="n">
        <v>23698.48</v>
      </c>
      <c r="P14" t="n">
        <v>219.18</v>
      </c>
      <c r="Q14" t="n">
        <v>467.16</v>
      </c>
      <c r="R14" t="n">
        <v>88.06999999999999</v>
      </c>
      <c r="S14" t="n">
        <v>39.61</v>
      </c>
      <c r="T14" t="n">
        <v>19122.28</v>
      </c>
      <c r="U14" t="n">
        <v>0.45</v>
      </c>
      <c r="V14" t="n">
        <v>0.71</v>
      </c>
      <c r="W14" t="n">
        <v>2.68</v>
      </c>
      <c r="X14" t="n">
        <v>1.17</v>
      </c>
      <c r="Y14" t="n">
        <v>1</v>
      </c>
      <c r="Z14" t="n">
        <v>10</v>
      </c>
      <c r="AA14" t="n">
        <v>182.0156593750191</v>
      </c>
      <c r="AB14" t="n">
        <v>249.0418551209526</v>
      </c>
      <c r="AC14" t="n">
        <v>225.2736500007202</v>
      </c>
      <c r="AD14" t="n">
        <v>182015.6593750191</v>
      </c>
      <c r="AE14" t="n">
        <v>249041.8551209526</v>
      </c>
      <c r="AF14" t="n">
        <v>3.603977767668595e-06</v>
      </c>
      <c r="AG14" t="n">
        <v>8</v>
      </c>
      <c r="AH14" t="n">
        <v>225273.6500007202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4.9327</v>
      </c>
      <c r="E15" t="n">
        <v>20.27</v>
      </c>
      <c r="F15" t="n">
        <v>16.39</v>
      </c>
      <c r="G15" t="n">
        <v>25.88</v>
      </c>
      <c r="H15" t="n">
        <v>0.4</v>
      </c>
      <c r="I15" t="n">
        <v>38</v>
      </c>
      <c r="J15" t="n">
        <v>190.63</v>
      </c>
      <c r="K15" t="n">
        <v>53.44</v>
      </c>
      <c r="L15" t="n">
        <v>4.25</v>
      </c>
      <c r="M15" t="n">
        <v>36</v>
      </c>
      <c r="N15" t="n">
        <v>37.95</v>
      </c>
      <c r="O15" t="n">
        <v>23745.63</v>
      </c>
      <c r="P15" t="n">
        <v>217.19</v>
      </c>
      <c r="Q15" t="n">
        <v>467.08</v>
      </c>
      <c r="R15" t="n">
        <v>84.34</v>
      </c>
      <c r="S15" t="n">
        <v>39.61</v>
      </c>
      <c r="T15" t="n">
        <v>17268.46</v>
      </c>
      <c r="U15" t="n">
        <v>0.47</v>
      </c>
      <c r="V15" t="n">
        <v>0.71</v>
      </c>
      <c r="W15" t="n">
        <v>2.67</v>
      </c>
      <c r="X15" t="n">
        <v>1.06</v>
      </c>
      <c r="Y15" t="n">
        <v>1</v>
      </c>
      <c r="Z15" t="n">
        <v>10</v>
      </c>
      <c r="AA15" t="n">
        <v>179.6309595811703</v>
      </c>
      <c r="AB15" t="n">
        <v>245.7790036574805</v>
      </c>
      <c r="AC15" t="n">
        <v>222.32220050148</v>
      </c>
      <c r="AD15" t="n">
        <v>179630.9595811703</v>
      </c>
      <c r="AE15" t="n">
        <v>245779.0036574805</v>
      </c>
      <c r="AF15" t="n">
        <v>3.644839696268274e-06</v>
      </c>
      <c r="AG15" t="n">
        <v>8</v>
      </c>
      <c r="AH15" t="n">
        <v>222322.20050148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4.9598</v>
      </c>
      <c r="E16" t="n">
        <v>20.16</v>
      </c>
      <c r="F16" t="n">
        <v>16.35</v>
      </c>
      <c r="G16" t="n">
        <v>27.26</v>
      </c>
      <c r="H16" t="n">
        <v>0.42</v>
      </c>
      <c r="I16" t="n">
        <v>36</v>
      </c>
      <c r="J16" t="n">
        <v>191.02</v>
      </c>
      <c r="K16" t="n">
        <v>53.44</v>
      </c>
      <c r="L16" t="n">
        <v>4.5</v>
      </c>
      <c r="M16" t="n">
        <v>34</v>
      </c>
      <c r="N16" t="n">
        <v>38.08</v>
      </c>
      <c r="O16" t="n">
        <v>23792.83</v>
      </c>
      <c r="P16" t="n">
        <v>216.47</v>
      </c>
      <c r="Q16" t="n">
        <v>467.1</v>
      </c>
      <c r="R16" t="n">
        <v>83.19</v>
      </c>
      <c r="S16" t="n">
        <v>39.61</v>
      </c>
      <c r="T16" t="n">
        <v>16704.65</v>
      </c>
      <c r="U16" t="n">
        <v>0.48</v>
      </c>
      <c r="V16" t="n">
        <v>0.71</v>
      </c>
      <c r="W16" t="n">
        <v>2.67</v>
      </c>
      <c r="X16" t="n">
        <v>1.02</v>
      </c>
      <c r="Y16" t="n">
        <v>1</v>
      </c>
      <c r="Z16" t="n">
        <v>10</v>
      </c>
      <c r="AA16" t="n">
        <v>178.6177901701963</v>
      </c>
      <c r="AB16" t="n">
        <v>244.3927405715067</v>
      </c>
      <c r="AC16" t="n">
        <v>221.0682404187988</v>
      </c>
      <c r="AD16" t="n">
        <v>178617.7901701963</v>
      </c>
      <c r="AE16" t="n">
        <v>244392.7405715068</v>
      </c>
      <c r="AF16" t="n">
        <v>3.66486425802327e-06</v>
      </c>
      <c r="AG16" t="n">
        <v>8</v>
      </c>
      <c r="AH16" t="n">
        <v>221068.2404187988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4.9976</v>
      </c>
      <c r="E17" t="n">
        <v>20.01</v>
      </c>
      <c r="F17" t="n">
        <v>16.28</v>
      </c>
      <c r="G17" t="n">
        <v>28.72</v>
      </c>
      <c r="H17" t="n">
        <v>0.44</v>
      </c>
      <c r="I17" t="n">
        <v>34</v>
      </c>
      <c r="J17" t="n">
        <v>191.4</v>
      </c>
      <c r="K17" t="n">
        <v>53.44</v>
      </c>
      <c r="L17" t="n">
        <v>4.75</v>
      </c>
      <c r="M17" t="n">
        <v>32</v>
      </c>
      <c r="N17" t="n">
        <v>38.22</v>
      </c>
      <c r="O17" t="n">
        <v>23840.07</v>
      </c>
      <c r="P17" t="n">
        <v>215.12</v>
      </c>
      <c r="Q17" t="n">
        <v>467.11</v>
      </c>
      <c r="R17" t="n">
        <v>80.58</v>
      </c>
      <c r="S17" t="n">
        <v>39.61</v>
      </c>
      <c r="T17" t="n">
        <v>15413.17</v>
      </c>
      <c r="U17" t="n">
        <v>0.49</v>
      </c>
      <c r="V17" t="n">
        <v>0.72</v>
      </c>
      <c r="W17" t="n">
        <v>2.66</v>
      </c>
      <c r="X17" t="n">
        <v>0.9399999999999999</v>
      </c>
      <c r="Y17" t="n">
        <v>1</v>
      </c>
      <c r="Z17" t="n">
        <v>10</v>
      </c>
      <c r="AA17" t="n">
        <v>177.0469310789079</v>
      </c>
      <c r="AB17" t="n">
        <v>242.2434218613949</v>
      </c>
      <c r="AC17" t="n">
        <v>219.1240496697916</v>
      </c>
      <c r="AD17" t="n">
        <v>177046.9310789079</v>
      </c>
      <c r="AE17" t="n">
        <v>242243.4218613949</v>
      </c>
      <c r="AF17" t="n">
        <v>3.69279519655976e-06</v>
      </c>
      <c r="AG17" t="n">
        <v>8</v>
      </c>
      <c r="AH17" t="n">
        <v>219124.0496697916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5.0291</v>
      </c>
      <c r="E18" t="n">
        <v>19.88</v>
      </c>
      <c r="F18" t="n">
        <v>16.22</v>
      </c>
      <c r="G18" t="n">
        <v>30.42</v>
      </c>
      <c r="H18" t="n">
        <v>0.46</v>
      </c>
      <c r="I18" t="n">
        <v>32</v>
      </c>
      <c r="J18" t="n">
        <v>191.78</v>
      </c>
      <c r="K18" t="n">
        <v>53.44</v>
      </c>
      <c r="L18" t="n">
        <v>5</v>
      </c>
      <c r="M18" t="n">
        <v>30</v>
      </c>
      <c r="N18" t="n">
        <v>38.35</v>
      </c>
      <c r="O18" t="n">
        <v>23887.36</v>
      </c>
      <c r="P18" t="n">
        <v>213.96</v>
      </c>
      <c r="Q18" t="n">
        <v>467.23</v>
      </c>
      <c r="R18" t="n">
        <v>78.73999999999999</v>
      </c>
      <c r="S18" t="n">
        <v>39.61</v>
      </c>
      <c r="T18" t="n">
        <v>14501.25</v>
      </c>
      <c r="U18" t="n">
        <v>0.5</v>
      </c>
      <c r="V18" t="n">
        <v>0.72</v>
      </c>
      <c r="W18" t="n">
        <v>2.67</v>
      </c>
      <c r="X18" t="n">
        <v>0.89</v>
      </c>
      <c r="Y18" t="n">
        <v>1</v>
      </c>
      <c r="Z18" t="n">
        <v>10</v>
      </c>
      <c r="AA18" t="n">
        <v>175.7380742536456</v>
      </c>
      <c r="AB18" t="n">
        <v>240.452586210384</v>
      </c>
      <c r="AC18" t="n">
        <v>217.504128859859</v>
      </c>
      <c r="AD18" t="n">
        <v>175738.0742536456</v>
      </c>
      <c r="AE18" t="n">
        <v>240452.586210384</v>
      </c>
      <c r="AF18" t="n">
        <v>3.7160709786735e-06</v>
      </c>
      <c r="AG18" t="n">
        <v>8</v>
      </c>
      <c r="AH18" t="n">
        <v>217504.128859859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5.0474</v>
      </c>
      <c r="E19" t="n">
        <v>19.81</v>
      </c>
      <c r="F19" t="n">
        <v>16.19</v>
      </c>
      <c r="G19" t="n">
        <v>31.33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213.15</v>
      </c>
      <c r="Q19" t="n">
        <v>467.13</v>
      </c>
      <c r="R19" t="n">
        <v>77.73</v>
      </c>
      <c r="S19" t="n">
        <v>39.61</v>
      </c>
      <c r="T19" t="n">
        <v>13998.85</v>
      </c>
      <c r="U19" t="n">
        <v>0.51</v>
      </c>
      <c r="V19" t="n">
        <v>0.72</v>
      </c>
      <c r="W19" t="n">
        <v>2.66</v>
      </c>
      <c r="X19" t="n">
        <v>0.86</v>
      </c>
      <c r="Y19" t="n">
        <v>1</v>
      </c>
      <c r="Z19" t="n">
        <v>10</v>
      </c>
      <c r="AA19" t="n">
        <v>174.9229207713707</v>
      </c>
      <c r="AB19" t="n">
        <v>239.3372572539026</v>
      </c>
      <c r="AC19" t="n">
        <v>216.4952453336097</v>
      </c>
      <c r="AD19" t="n">
        <v>174922.9207713707</v>
      </c>
      <c r="AE19" t="n">
        <v>239337.2572539026</v>
      </c>
      <c r="AF19" t="n">
        <v>3.729593099711007e-06</v>
      </c>
      <c r="AG19" t="n">
        <v>8</v>
      </c>
      <c r="AH19" t="n">
        <v>216495.2453336097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5.0765</v>
      </c>
      <c r="E20" t="n">
        <v>19.7</v>
      </c>
      <c r="F20" t="n">
        <v>16.15</v>
      </c>
      <c r="G20" t="n">
        <v>33.41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212.05</v>
      </c>
      <c r="Q20" t="n">
        <v>467.07</v>
      </c>
      <c r="R20" t="n">
        <v>76.73</v>
      </c>
      <c r="S20" t="n">
        <v>39.61</v>
      </c>
      <c r="T20" t="n">
        <v>13510.12</v>
      </c>
      <c r="U20" t="n">
        <v>0.52</v>
      </c>
      <c r="V20" t="n">
        <v>0.72</v>
      </c>
      <c r="W20" t="n">
        <v>2.65</v>
      </c>
      <c r="X20" t="n">
        <v>0.82</v>
      </c>
      <c r="Y20" t="n">
        <v>1</v>
      </c>
      <c r="Z20" t="n">
        <v>10</v>
      </c>
      <c r="AA20" t="n">
        <v>173.7330239069582</v>
      </c>
      <c r="AB20" t="n">
        <v>237.7091878694695</v>
      </c>
      <c r="AC20" t="n">
        <v>215.0225566062166</v>
      </c>
      <c r="AD20" t="n">
        <v>173733.0239069582</v>
      </c>
      <c r="AE20" t="n">
        <v>237709.1878694695</v>
      </c>
      <c r="AF20" t="n">
        <v>3.751095488901797e-06</v>
      </c>
      <c r="AG20" t="n">
        <v>8</v>
      </c>
      <c r="AH20" t="n">
        <v>215022.5566062166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5.0943</v>
      </c>
      <c r="E21" t="n">
        <v>19.63</v>
      </c>
      <c r="F21" t="n">
        <v>16.12</v>
      </c>
      <c r="G21" t="n">
        <v>34.54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211.45</v>
      </c>
      <c r="Q21" t="n">
        <v>467.07</v>
      </c>
      <c r="R21" t="n">
        <v>75.3</v>
      </c>
      <c r="S21" t="n">
        <v>39.61</v>
      </c>
      <c r="T21" t="n">
        <v>12800.38</v>
      </c>
      <c r="U21" t="n">
        <v>0.53</v>
      </c>
      <c r="V21" t="n">
        <v>0.72</v>
      </c>
      <c r="W21" t="n">
        <v>2.66</v>
      </c>
      <c r="X21" t="n">
        <v>0.79</v>
      </c>
      <c r="Y21" t="n">
        <v>1</v>
      </c>
      <c r="Z21" t="n">
        <v>10</v>
      </c>
      <c r="AA21" t="n">
        <v>173.0431512542488</v>
      </c>
      <c r="AB21" t="n">
        <v>236.7652736709994</v>
      </c>
      <c r="AC21" t="n">
        <v>214.1687282540564</v>
      </c>
      <c r="AD21" t="n">
        <v>173043.1512542488</v>
      </c>
      <c r="AE21" t="n">
        <v>236765.2736709994</v>
      </c>
      <c r="AF21" t="n">
        <v>3.764248153080355e-06</v>
      </c>
      <c r="AG21" t="n">
        <v>8</v>
      </c>
      <c r="AH21" t="n">
        <v>214168.7282540564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5.1088</v>
      </c>
      <c r="E22" t="n">
        <v>19.57</v>
      </c>
      <c r="F22" t="n">
        <v>16.1</v>
      </c>
      <c r="G22" t="n">
        <v>35.78</v>
      </c>
      <c r="H22" t="n">
        <v>0.55</v>
      </c>
      <c r="I22" t="n">
        <v>27</v>
      </c>
      <c r="J22" t="n">
        <v>193.32</v>
      </c>
      <c r="K22" t="n">
        <v>53.44</v>
      </c>
      <c r="L22" t="n">
        <v>6</v>
      </c>
      <c r="M22" t="n">
        <v>25</v>
      </c>
      <c r="N22" t="n">
        <v>38.89</v>
      </c>
      <c r="O22" t="n">
        <v>24076.95</v>
      </c>
      <c r="P22" t="n">
        <v>210.72</v>
      </c>
      <c r="Q22" t="n">
        <v>467.08</v>
      </c>
      <c r="R22" t="n">
        <v>74.92</v>
      </c>
      <c r="S22" t="n">
        <v>39.61</v>
      </c>
      <c r="T22" t="n">
        <v>12616.98</v>
      </c>
      <c r="U22" t="n">
        <v>0.53</v>
      </c>
      <c r="V22" t="n">
        <v>0.72</v>
      </c>
      <c r="W22" t="n">
        <v>2.65</v>
      </c>
      <c r="X22" t="n">
        <v>0.77</v>
      </c>
      <c r="Y22" t="n">
        <v>1</v>
      </c>
      <c r="Z22" t="n">
        <v>10</v>
      </c>
      <c r="AA22" t="n">
        <v>172.3731781958276</v>
      </c>
      <c r="AB22" t="n">
        <v>235.8485869753427</v>
      </c>
      <c r="AC22" t="n">
        <v>213.339528850055</v>
      </c>
      <c r="AD22" t="n">
        <v>172373.1781958276</v>
      </c>
      <c r="AE22" t="n">
        <v>235848.5869753427</v>
      </c>
      <c r="AF22" t="n">
        <v>3.774962401989854e-06</v>
      </c>
      <c r="AG22" t="n">
        <v>8</v>
      </c>
      <c r="AH22" t="n">
        <v>213339.528850055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5.1476</v>
      </c>
      <c r="E23" t="n">
        <v>19.43</v>
      </c>
      <c r="F23" t="n">
        <v>16.03</v>
      </c>
      <c r="G23" t="n">
        <v>38.47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209.39</v>
      </c>
      <c r="Q23" t="n">
        <v>467.1</v>
      </c>
      <c r="R23" t="n">
        <v>72.62</v>
      </c>
      <c r="S23" t="n">
        <v>39.61</v>
      </c>
      <c r="T23" t="n">
        <v>11476.7</v>
      </c>
      <c r="U23" t="n">
        <v>0.55</v>
      </c>
      <c r="V23" t="n">
        <v>0.73</v>
      </c>
      <c r="W23" t="n">
        <v>2.65</v>
      </c>
      <c r="X23" t="n">
        <v>0.6899999999999999</v>
      </c>
      <c r="Y23" t="n">
        <v>1</v>
      </c>
      <c r="Z23" t="n">
        <v>10</v>
      </c>
      <c r="AA23" t="n">
        <v>170.8820941943135</v>
      </c>
      <c r="AB23" t="n">
        <v>233.8084200624887</v>
      </c>
      <c r="AC23" t="n">
        <v>211.4940726039709</v>
      </c>
      <c r="AD23" t="n">
        <v>170882.0941943135</v>
      </c>
      <c r="AE23" t="n">
        <v>233808.4200624887</v>
      </c>
      <c r="AF23" t="n">
        <v>3.80363225424424e-06</v>
      </c>
      <c r="AG23" t="n">
        <v>8</v>
      </c>
      <c r="AH23" t="n">
        <v>211494.0726039709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5.1706</v>
      </c>
      <c r="E24" t="n">
        <v>19.34</v>
      </c>
      <c r="F24" t="n">
        <v>15.98</v>
      </c>
      <c r="G24" t="n">
        <v>39.95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208.4</v>
      </c>
      <c r="Q24" t="n">
        <v>467.11</v>
      </c>
      <c r="R24" t="n">
        <v>71.09</v>
      </c>
      <c r="S24" t="n">
        <v>39.61</v>
      </c>
      <c r="T24" t="n">
        <v>10713.7</v>
      </c>
      <c r="U24" t="n">
        <v>0.5600000000000001</v>
      </c>
      <c r="V24" t="n">
        <v>0.73</v>
      </c>
      <c r="W24" t="n">
        <v>2.64</v>
      </c>
      <c r="X24" t="n">
        <v>0.65</v>
      </c>
      <c r="Y24" t="n">
        <v>1</v>
      </c>
      <c r="Z24" t="n">
        <v>10</v>
      </c>
      <c r="AA24" t="n">
        <v>169.9094370831654</v>
      </c>
      <c r="AB24" t="n">
        <v>232.4775876924134</v>
      </c>
      <c r="AC24" t="n">
        <v>210.2902530074601</v>
      </c>
      <c r="AD24" t="n">
        <v>169909.4370831655</v>
      </c>
      <c r="AE24" t="n">
        <v>232477.5876924134</v>
      </c>
      <c r="AF24" t="n">
        <v>3.820627269755861e-06</v>
      </c>
      <c r="AG24" t="n">
        <v>8</v>
      </c>
      <c r="AH24" t="n">
        <v>210290.2530074601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5.1687</v>
      </c>
      <c r="E25" t="n">
        <v>19.35</v>
      </c>
      <c r="F25" t="n">
        <v>15.99</v>
      </c>
      <c r="G25" t="n">
        <v>39.96</v>
      </c>
      <c r="H25" t="n">
        <v>0.62</v>
      </c>
      <c r="I25" t="n">
        <v>24</v>
      </c>
      <c r="J25" t="n">
        <v>194.48</v>
      </c>
      <c r="K25" t="n">
        <v>53.44</v>
      </c>
      <c r="L25" t="n">
        <v>6.75</v>
      </c>
      <c r="M25" t="n">
        <v>22</v>
      </c>
      <c r="N25" t="n">
        <v>39.29</v>
      </c>
      <c r="O25" t="n">
        <v>24219.63</v>
      </c>
      <c r="P25" t="n">
        <v>208.14</v>
      </c>
      <c r="Q25" t="n">
        <v>467.07</v>
      </c>
      <c r="R25" t="n">
        <v>71.26000000000001</v>
      </c>
      <c r="S25" t="n">
        <v>39.61</v>
      </c>
      <c r="T25" t="n">
        <v>10802.83</v>
      </c>
      <c r="U25" t="n">
        <v>0.5600000000000001</v>
      </c>
      <c r="V25" t="n">
        <v>0.73</v>
      </c>
      <c r="W25" t="n">
        <v>2.64</v>
      </c>
      <c r="X25" t="n">
        <v>0.65</v>
      </c>
      <c r="Y25" t="n">
        <v>1</v>
      </c>
      <c r="Z25" t="n">
        <v>10</v>
      </c>
      <c r="AA25" t="n">
        <v>169.8329975133925</v>
      </c>
      <c r="AB25" t="n">
        <v>232.3729997007742</v>
      </c>
      <c r="AC25" t="n">
        <v>210.1956467469528</v>
      </c>
      <c r="AD25" t="n">
        <v>169832.9975133925</v>
      </c>
      <c r="AE25" t="n">
        <v>232372.9997007742</v>
      </c>
      <c r="AF25" t="n">
        <v>3.819223333691858e-06</v>
      </c>
      <c r="AG25" t="n">
        <v>8</v>
      </c>
      <c r="AH25" t="n">
        <v>210195.6467469528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5.1847</v>
      </c>
      <c r="E26" t="n">
        <v>19.29</v>
      </c>
      <c r="F26" t="n">
        <v>15.96</v>
      </c>
      <c r="G26" t="n">
        <v>41.64</v>
      </c>
      <c r="H26" t="n">
        <v>0.64</v>
      </c>
      <c r="I26" t="n">
        <v>23</v>
      </c>
      <c r="J26" t="n">
        <v>194.86</v>
      </c>
      <c r="K26" t="n">
        <v>53.44</v>
      </c>
      <c r="L26" t="n">
        <v>7</v>
      </c>
      <c r="M26" t="n">
        <v>21</v>
      </c>
      <c r="N26" t="n">
        <v>39.43</v>
      </c>
      <c r="O26" t="n">
        <v>24267.28</v>
      </c>
      <c r="P26" t="n">
        <v>207.36</v>
      </c>
      <c r="Q26" t="n">
        <v>467.07</v>
      </c>
      <c r="R26" t="n">
        <v>70.53</v>
      </c>
      <c r="S26" t="n">
        <v>39.61</v>
      </c>
      <c r="T26" t="n">
        <v>10443.38</v>
      </c>
      <c r="U26" t="n">
        <v>0.5600000000000001</v>
      </c>
      <c r="V26" t="n">
        <v>0.73</v>
      </c>
      <c r="W26" t="n">
        <v>2.64</v>
      </c>
      <c r="X26" t="n">
        <v>0.63</v>
      </c>
      <c r="Y26" t="n">
        <v>1</v>
      </c>
      <c r="Z26" t="n">
        <v>10</v>
      </c>
      <c r="AA26" t="n">
        <v>169.1216717744215</v>
      </c>
      <c r="AB26" t="n">
        <v>231.3997324432378</v>
      </c>
      <c r="AC26" t="n">
        <v>209.3152667504862</v>
      </c>
      <c r="AD26" t="n">
        <v>169121.6717744215</v>
      </c>
      <c r="AE26" t="n">
        <v>231399.7324432378</v>
      </c>
      <c r="AF26" t="n">
        <v>3.831045953178203e-06</v>
      </c>
      <c r="AG26" t="n">
        <v>8</v>
      </c>
      <c r="AH26" t="n">
        <v>209315.2667504862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5.2005</v>
      </c>
      <c r="E27" t="n">
        <v>19.23</v>
      </c>
      <c r="F27" t="n">
        <v>15.94</v>
      </c>
      <c r="G27" t="n">
        <v>43.48</v>
      </c>
      <c r="H27" t="n">
        <v>0.66</v>
      </c>
      <c r="I27" t="n">
        <v>22</v>
      </c>
      <c r="J27" t="n">
        <v>195.25</v>
      </c>
      <c r="K27" t="n">
        <v>53.44</v>
      </c>
      <c r="L27" t="n">
        <v>7.25</v>
      </c>
      <c r="M27" t="n">
        <v>20</v>
      </c>
      <c r="N27" t="n">
        <v>39.57</v>
      </c>
      <c r="O27" t="n">
        <v>24314.98</v>
      </c>
      <c r="P27" t="n">
        <v>206.7</v>
      </c>
      <c r="Q27" t="n">
        <v>467.09</v>
      </c>
      <c r="R27" t="n">
        <v>69.68000000000001</v>
      </c>
      <c r="S27" t="n">
        <v>39.61</v>
      </c>
      <c r="T27" t="n">
        <v>10019.59</v>
      </c>
      <c r="U27" t="n">
        <v>0.57</v>
      </c>
      <c r="V27" t="n">
        <v>0.73</v>
      </c>
      <c r="W27" t="n">
        <v>2.65</v>
      </c>
      <c r="X27" t="n">
        <v>0.61</v>
      </c>
      <c r="Y27" t="n">
        <v>1</v>
      </c>
      <c r="Z27" t="n">
        <v>10</v>
      </c>
      <c r="AA27" t="n">
        <v>168.4804676874237</v>
      </c>
      <c r="AB27" t="n">
        <v>230.5224087234799</v>
      </c>
      <c r="AC27" t="n">
        <v>208.5216735752102</v>
      </c>
      <c r="AD27" t="n">
        <v>168480.4676874237</v>
      </c>
      <c r="AE27" t="n">
        <v>230522.40872348</v>
      </c>
      <c r="AF27" t="n">
        <v>3.842720789920967e-06</v>
      </c>
      <c r="AG27" t="n">
        <v>8</v>
      </c>
      <c r="AH27" t="n">
        <v>208521.6735752102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5.2209</v>
      </c>
      <c r="E28" t="n">
        <v>19.15</v>
      </c>
      <c r="F28" t="n">
        <v>15.9</v>
      </c>
      <c r="G28" t="n">
        <v>45.44</v>
      </c>
      <c r="H28" t="n">
        <v>0.68</v>
      </c>
      <c r="I28" t="n">
        <v>21</v>
      </c>
      <c r="J28" t="n">
        <v>195.64</v>
      </c>
      <c r="K28" t="n">
        <v>53.44</v>
      </c>
      <c r="L28" t="n">
        <v>7.5</v>
      </c>
      <c r="M28" t="n">
        <v>19</v>
      </c>
      <c r="N28" t="n">
        <v>39.7</v>
      </c>
      <c r="O28" t="n">
        <v>24362.73</v>
      </c>
      <c r="P28" t="n">
        <v>205.87</v>
      </c>
      <c r="Q28" t="n">
        <v>467.08</v>
      </c>
      <c r="R28" t="n">
        <v>68.47</v>
      </c>
      <c r="S28" t="n">
        <v>39.61</v>
      </c>
      <c r="T28" t="n">
        <v>9419.860000000001</v>
      </c>
      <c r="U28" t="n">
        <v>0.58</v>
      </c>
      <c r="V28" t="n">
        <v>0.73</v>
      </c>
      <c r="W28" t="n">
        <v>2.64</v>
      </c>
      <c r="X28" t="n">
        <v>0.57</v>
      </c>
      <c r="Y28" t="n">
        <v>1</v>
      </c>
      <c r="Z28" t="n">
        <v>10</v>
      </c>
      <c r="AA28" t="n">
        <v>167.6602823189171</v>
      </c>
      <c r="AB28" t="n">
        <v>229.4001949182651</v>
      </c>
      <c r="AC28" t="n">
        <v>207.5065622805277</v>
      </c>
      <c r="AD28" t="n">
        <v>167660.2823189171</v>
      </c>
      <c r="AE28" t="n">
        <v>229400.1949182651</v>
      </c>
      <c r="AF28" t="n">
        <v>3.857794629766057e-06</v>
      </c>
      <c r="AG28" t="n">
        <v>8</v>
      </c>
      <c r="AH28" t="n">
        <v>207506.5622805277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5.2374</v>
      </c>
      <c r="E29" t="n">
        <v>19.09</v>
      </c>
      <c r="F29" t="n">
        <v>15.88</v>
      </c>
      <c r="G29" t="n">
        <v>47.64</v>
      </c>
      <c r="H29" t="n">
        <v>0.7</v>
      </c>
      <c r="I29" t="n">
        <v>20</v>
      </c>
      <c r="J29" t="n">
        <v>196.03</v>
      </c>
      <c r="K29" t="n">
        <v>53.44</v>
      </c>
      <c r="L29" t="n">
        <v>7.75</v>
      </c>
      <c r="M29" t="n">
        <v>18</v>
      </c>
      <c r="N29" t="n">
        <v>39.84</v>
      </c>
      <c r="O29" t="n">
        <v>24410.52</v>
      </c>
      <c r="P29" t="n">
        <v>204.82</v>
      </c>
      <c r="Q29" t="n">
        <v>467.08</v>
      </c>
      <c r="R29" t="n">
        <v>67.69</v>
      </c>
      <c r="S29" t="n">
        <v>39.61</v>
      </c>
      <c r="T29" t="n">
        <v>9033.700000000001</v>
      </c>
      <c r="U29" t="n">
        <v>0.59</v>
      </c>
      <c r="V29" t="n">
        <v>0.73</v>
      </c>
      <c r="W29" t="n">
        <v>2.64</v>
      </c>
      <c r="X29" t="n">
        <v>0.55</v>
      </c>
      <c r="Y29" t="n">
        <v>1</v>
      </c>
      <c r="Z29" t="n">
        <v>10</v>
      </c>
      <c r="AA29" t="n">
        <v>166.8339096476177</v>
      </c>
      <c r="AB29" t="n">
        <v>228.2695153724046</v>
      </c>
      <c r="AC29" t="n">
        <v>206.4837932036051</v>
      </c>
      <c r="AD29" t="n">
        <v>166833.9096476177</v>
      </c>
      <c r="AE29" t="n">
        <v>228269.5153724046</v>
      </c>
      <c r="AF29" t="n">
        <v>3.86998670611135e-06</v>
      </c>
      <c r="AG29" t="n">
        <v>8</v>
      </c>
      <c r="AH29" t="n">
        <v>206483.7932036051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5.2447</v>
      </c>
      <c r="E30" t="n">
        <v>19.07</v>
      </c>
      <c r="F30" t="n">
        <v>15.85</v>
      </c>
      <c r="G30" t="n">
        <v>47.56</v>
      </c>
      <c r="H30" t="n">
        <v>0.72</v>
      </c>
      <c r="I30" t="n">
        <v>20</v>
      </c>
      <c r="J30" t="n">
        <v>196.41</v>
      </c>
      <c r="K30" t="n">
        <v>53.44</v>
      </c>
      <c r="L30" t="n">
        <v>8</v>
      </c>
      <c r="M30" t="n">
        <v>18</v>
      </c>
      <c r="N30" t="n">
        <v>39.98</v>
      </c>
      <c r="O30" t="n">
        <v>24458.36</v>
      </c>
      <c r="P30" t="n">
        <v>204.66</v>
      </c>
      <c r="Q30" t="n">
        <v>467.07</v>
      </c>
      <c r="R30" t="n">
        <v>67.01000000000001</v>
      </c>
      <c r="S30" t="n">
        <v>39.61</v>
      </c>
      <c r="T30" t="n">
        <v>8694.280000000001</v>
      </c>
      <c r="U30" t="n">
        <v>0.59</v>
      </c>
      <c r="V30" t="n">
        <v>0.74</v>
      </c>
      <c r="W30" t="n">
        <v>2.64</v>
      </c>
      <c r="X30" t="n">
        <v>0.52</v>
      </c>
      <c r="Y30" t="n">
        <v>1</v>
      </c>
      <c r="Z30" t="n">
        <v>10</v>
      </c>
      <c r="AA30" t="n">
        <v>166.5980728861763</v>
      </c>
      <c r="AB30" t="n">
        <v>227.946833111017</v>
      </c>
      <c r="AC30" t="n">
        <v>206.1919072843568</v>
      </c>
      <c r="AD30" t="n">
        <v>166598.0728861763</v>
      </c>
      <c r="AE30" t="n">
        <v>227946.833111017</v>
      </c>
      <c r="AF30" t="n">
        <v>3.875380776251995e-06</v>
      </c>
      <c r="AG30" t="n">
        <v>8</v>
      </c>
      <c r="AH30" t="n">
        <v>206191.9072843568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5.2511</v>
      </c>
      <c r="E31" t="n">
        <v>19.04</v>
      </c>
      <c r="F31" t="n">
        <v>15.87</v>
      </c>
      <c r="G31" t="n">
        <v>50.11</v>
      </c>
      <c r="H31" t="n">
        <v>0.74</v>
      </c>
      <c r="I31" t="n">
        <v>19</v>
      </c>
      <c r="J31" t="n">
        <v>196.8</v>
      </c>
      <c r="K31" t="n">
        <v>53.44</v>
      </c>
      <c r="L31" t="n">
        <v>8.25</v>
      </c>
      <c r="M31" t="n">
        <v>17</v>
      </c>
      <c r="N31" t="n">
        <v>40.12</v>
      </c>
      <c r="O31" t="n">
        <v>24506.24</v>
      </c>
      <c r="P31" t="n">
        <v>204.5</v>
      </c>
      <c r="Q31" t="n">
        <v>467.07</v>
      </c>
      <c r="R31" t="n">
        <v>67.28</v>
      </c>
      <c r="S31" t="n">
        <v>39.61</v>
      </c>
      <c r="T31" t="n">
        <v>8836.950000000001</v>
      </c>
      <c r="U31" t="n">
        <v>0.59</v>
      </c>
      <c r="V31" t="n">
        <v>0.74</v>
      </c>
      <c r="W31" t="n">
        <v>2.64</v>
      </c>
      <c r="X31" t="n">
        <v>0.53</v>
      </c>
      <c r="Y31" t="n">
        <v>1</v>
      </c>
      <c r="Z31" t="n">
        <v>10</v>
      </c>
      <c r="AA31" t="n">
        <v>166.4097297158103</v>
      </c>
      <c r="AB31" t="n">
        <v>227.6891336762081</v>
      </c>
      <c r="AC31" t="n">
        <v>205.9588023219225</v>
      </c>
      <c r="AD31" t="n">
        <v>166409.7297158103</v>
      </c>
      <c r="AE31" t="n">
        <v>227689.1336762081</v>
      </c>
      <c r="AF31" t="n">
        <v>3.880109824046533e-06</v>
      </c>
      <c r="AG31" t="n">
        <v>8</v>
      </c>
      <c r="AH31" t="n">
        <v>205958.8023219226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5.2515</v>
      </c>
      <c r="E32" t="n">
        <v>19.04</v>
      </c>
      <c r="F32" t="n">
        <v>15.87</v>
      </c>
      <c r="G32" t="n">
        <v>50.1</v>
      </c>
      <c r="H32" t="n">
        <v>0.77</v>
      </c>
      <c r="I32" t="n">
        <v>19</v>
      </c>
      <c r="J32" t="n">
        <v>197.19</v>
      </c>
      <c r="K32" t="n">
        <v>53.44</v>
      </c>
      <c r="L32" t="n">
        <v>8.5</v>
      </c>
      <c r="M32" t="n">
        <v>17</v>
      </c>
      <c r="N32" t="n">
        <v>40.26</v>
      </c>
      <c r="O32" t="n">
        <v>24554.18</v>
      </c>
      <c r="P32" t="n">
        <v>204.01</v>
      </c>
      <c r="Q32" t="n">
        <v>467.07</v>
      </c>
      <c r="R32" t="n">
        <v>67.3</v>
      </c>
      <c r="S32" t="n">
        <v>39.61</v>
      </c>
      <c r="T32" t="n">
        <v>8845.040000000001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  <c r="AA32" t="n">
        <v>166.1761752213277</v>
      </c>
      <c r="AB32" t="n">
        <v>227.36957411316</v>
      </c>
      <c r="AC32" t="n">
        <v>205.669741075067</v>
      </c>
      <c r="AD32" t="n">
        <v>166176.1752213277</v>
      </c>
      <c r="AE32" t="n">
        <v>227369.57411316</v>
      </c>
      <c r="AF32" t="n">
        <v>3.880405389533691e-06</v>
      </c>
      <c r="AG32" t="n">
        <v>8</v>
      </c>
      <c r="AH32" t="n">
        <v>205669.741075067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5.2715</v>
      </c>
      <c r="E33" t="n">
        <v>18.97</v>
      </c>
      <c r="F33" t="n">
        <v>15.83</v>
      </c>
      <c r="G33" t="n">
        <v>52.77</v>
      </c>
      <c r="H33" t="n">
        <v>0.79</v>
      </c>
      <c r="I33" t="n">
        <v>18</v>
      </c>
      <c r="J33" t="n">
        <v>197.58</v>
      </c>
      <c r="K33" t="n">
        <v>53.44</v>
      </c>
      <c r="L33" t="n">
        <v>8.75</v>
      </c>
      <c r="M33" t="n">
        <v>16</v>
      </c>
      <c r="N33" t="n">
        <v>40.39</v>
      </c>
      <c r="O33" t="n">
        <v>24602.15</v>
      </c>
      <c r="P33" t="n">
        <v>203.3</v>
      </c>
      <c r="Q33" t="n">
        <v>467.08</v>
      </c>
      <c r="R33" t="n">
        <v>66.09</v>
      </c>
      <c r="S33" t="n">
        <v>39.61</v>
      </c>
      <c r="T33" t="n">
        <v>8246.49</v>
      </c>
      <c r="U33" t="n">
        <v>0.6</v>
      </c>
      <c r="V33" t="n">
        <v>0.74</v>
      </c>
      <c r="W33" t="n">
        <v>2.64</v>
      </c>
      <c r="X33" t="n">
        <v>0.5</v>
      </c>
      <c r="Y33" t="n">
        <v>1</v>
      </c>
      <c r="Z33" t="n">
        <v>10</v>
      </c>
      <c r="AA33" t="n">
        <v>165.4356687105844</v>
      </c>
      <c r="AB33" t="n">
        <v>226.35638043632</v>
      </c>
      <c r="AC33" t="n">
        <v>204.753245180718</v>
      </c>
      <c r="AD33" t="n">
        <v>165435.6687105844</v>
      </c>
      <c r="AE33" t="n">
        <v>226356.38043632</v>
      </c>
      <c r="AF33" t="n">
        <v>3.895183663891622e-06</v>
      </c>
      <c r="AG33" t="n">
        <v>8</v>
      </c>
      <c r="AH33" t="n">
        <v>204753.245180718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5.2755</v>
      </c>
      <c r="E34" t="n">
        <v>18.96</v>
      </c>
      <c r="F34" t="n">
        <v>15.82</v>
      </c>
      <c r="G34" t="n">
        <v>52.72</v>
      </c>
      <c r="H34" t="n">
        <v>0.8100000000000001</v>
      </c>
      <c r="I34" t="n">
        <v>18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202.16</v>
      </c>
      <c r="Q34" t="n">
        <v>467.07</v>
      </c>
      <c r="R34" t="n">
        <v>65.73</v>
      </c>
      <c r="S34" t="n">
        <v>39.61</v>
      </c>
      <c r="T34" t="n">
        <v>8066.2</v>
      </c>
      <c r="U34" t="n">
        <v>0.6</v>
      </c>
      <c r="V34" t="n">
        <v>0.74</v>
      </c>
      <c r="W34" t="n">
        <v>2.64</v>
      </c>
      <c r="X34" t="n">
        <v>0.48</v>
      </c>
      <c r="Y34" t="n">
        <v>1</v>
      </c>
      <c r="Z34" t="n">
        <v>10</v>
      </c>
      <c r="AA34" t="n">
        <v>164.8295307088654</v>
      </c>
      <c r="AB34" t="n">
        <v>225.5270356814471</v>
      </c>
      <c r="AC34" t="n">
        <v>204.0030519252573</v>
      </c>
      <c r="AD34" t="n">
        <v>164829.5307088654</v>
      </c>
      <c r="AE34" t="n">
        <v>225527.0356814471</v>
      </c>
      <c r="AF34" t="n">
        <v>3.898139318763209e-06</v>
      </c>
      <c r="AG34" t="n">
        <v>8</v>
      </c>
      <c r="AH34" t="n">
        <v>204003.0519252573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5.2926</v>
      </c>
      <c r="E35" t="n">
        <v>18.89</v>
      </c>
      <c r="F35" t="n">
        <v>15.79</v>
      </c>
      <c r="G35" t="n">
        <v>55.74</v>
      </c>
      <c r="H35" t="n">
        <v>0.83</v>
      </c>
      <c r="I35" t="n">
        <v>17</v>
      </c>
      <c r="J35" t="n">
        <v>198.36</v>
      </c>
      <c r="K35" t="n">
        <v>53.44</v>
      </c>
      <c r="L35" t="n">
        <v>9.25</v>
      </c>
      <c r="M35" t="n">
        <v>15</v>
      </c>
      <c r="N35" t="n">
        <v>40.67</v>
      </c>
      <c r="O35" t="n">
        <v>24698.26</v>
      </c>
      <c r="P35" t="n">
        <v>201.55</v>
      </c>
      <c r="Q35" t="n">
        <v>467.09</v>
      </c>
      <c r="R35" t="n">
        <v>64.89</v>
      </c>
      <c r="S35" t="n">
        <v>39.61</v>
      </c>
      <c r="T35" t="n">
        <v>7652.06</v>
      </c>
      <c r="U35" t="n">
        <v>0.61</v>
      </c>
      <c r="V35" t="n">
        <v>0.74</v>
      </c>
      <c r="W35" t="n">
        <v>2.64</v>
      </c>
      <c r="X35" t="n">
        <v>0.46</v>
      </c>
      <c r="Y35" t="n">
        <v>1</v>
      </c>
      <c r="Z35" t="n">
        <v>10</v>
      </c>
      <c r="AA35" t="n">
        <v>164.2043512932543</v>
      </c>
      <c r="AB35" t="n">
        <v>224.6716376240392</v>
      </c>
      <c r="AC35" t="n">
        <v>203.2292918578895</v>
      </c>
      <c r="AD35" t="n">
        <v>164204.3512932544</v>
      </c>
      <c r="AE35" t="n">
        <v>224671.6376240393</v>
      </c>
      <c r="AF35" t="n">
        <v>3.91077474333924e-06</v>
      </c>
      <c r="AG35" t="n">
        <v>8</v>
      </c>
      <c r="AH35" t="n">
        <v>203229.2918578894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5.2939</v>
      </c>
      <c r="E36" t="n">
        <v>18.89</v>
      </c>
      <c r="F36" t="n">
        <v>15.79</v>
      </c>
      <c r="G36" t="n">
        <v>55.72</v>
      </c>
      <c r="H36" t="n">
        <v>0.85</v>
      </c>
      <c r="I36" t="n">
        <v>17</v>
      </c>
      <c r="J36" t="n">
        <v>198.75</v>
      </c>
      <c r="K36" t="n">
        <v>53.44</v>
      </c>
      <c r="L36" t="n">
        <v>9.5</v>
      </c>
      <c r="M36" t="n">
        <v>15</v>
      </c>
      <c r="N36" t="n">
        <v>40.81</v>
      </c>
      <c r="O36" t="n">
        <v>24746.38</v>
      </c>
      <c r="P36" t="n">
        <v>201.4</v>
      </c>
      <c r="Q36" t="n">
        <v>467.08</v>
      </c>
      <c r="R36" t="n">
        <v>64.70999999999999</v>
      </c>
      <c r="S36" t="n">
        <v>39.61</v>
      </c>
      <c r="T36" t="n">
        <v>7562.66</v>
      </c>
      <c r="U36" t="n">
        <v>0.61</v>
      </c>
      <c r="V36" t="n">
        <v>0.74</v>
      </c>
      <c r="W36" t="n">
        <v>2.64</v>
      </c>
      <c r="X36" t="n">
        <v>0.46</v>
      </c>
      <c r="Y36" t="n">
        <v>1</v>
      </c>
      <c r="Z36" t="n">
        <v>10</v>
      </c>
      <c r="AA36" t="n">
        <v>164.1109617232138</v>
      </c>
      <c r="AB36" t="n">
        <v>224.5438578942529</v>
      </c>
      <c r="AC36" t="n">
        <v>203.1137072461738</v>
      </c>
      <c r="AD36" t="n">
        <v>164110.9617232138</v>
      </c>
      <c r="AE36" t="n">
        <v>224543.8578942528</v>
      </c>
      <c r="AF36" t="n">
        <v>3.911735331172505e-06</v>
      </c>
      <c r="AG36" t="n">
        <v>8</v>
      </c>
      <c r="AH36" t="n">
        <v>203113.7072461738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5.3109</v>
      </c>
      <c r="E37" t="n">
        <v>18.83</v>
      </c>
      <c r="F37" t="n">
        <v>15.77</v>
      </c>
      <c r="G37" t="n">
        <v>59.12</v>
      </c>
      <c r="H37" t="n">
        <v>0.87</v>
      </c>
      <c r="I37" t="n">
        <v>16</v>
      </c>
      <c r="J37" t="n">
        <v>199.14</v>
      </c>
      <c r="K37" t="n">
        <v>53.44</v>
      </c>
      <c r="L37" t="n">
        <v>9.75</v>
      </c>
      <c r="M37" t="n">
        <v>14</v>
      </c>
      <c r="N37" t="n">
        <v>40.95</v>
      </c>
      <c r="O37" t="n">
        <v>24794.55</v>
      </c>
      <c r="P37" t="n">
        <v>200.69</v>
      </c>
      <c r="Q37" t="n">
        <v>467.11</v>
      </c>
      <c r="R37" t="n">
        <v>64.09999999999999</v>
      </c>
      <c r="S37" t="n">
        <v>39.61</v>
      </c>
      <c r="T37" t="n">
        <v>7263.2</v>
      </c>
      <c r="U37" t="n">
        <v>0.62</v>
      </c>
      <c r="V37" t="n">
        <v>0.74</v>
      </c>
      <c r="W37" t="n">
        <v>2.63</v>
      </c>
      <c r="X37" t="n">
        <v>0.43</v>
      </c>
      <c r="Y37" t="n">
        <v>1</v>
      </c>
      <c r="Z37" t="n">
        <v>10</v>
      </c>
      <c r="AA37" t="n">
        <v>163.4523712998308</v>
      </c>
      <c r="AB37" t="n">
        <v>223.6427454220218</v>
      </c>
      <c r="AC37" t="n">
        <v>202.298595683573</v>
      </c>
      <c r="AD37" t="n">
        <v>163452.3712998308</v>
      </c>
      <c r="AE37" t="n">
        <v>223642.7454220218</v>
      </c>
      <c r="AF37" t="n">
        <v>3.924296864376746e-06</v>
      </c>
      <c r="AG37" t="n">
        <v>8</v>
      </c>
      <c r="AH37" t="n">
        <v>202298.595683573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5.3059</v>
      </c>
      <c r="E38" t="n">
        <v>18.85</v>
      </c>
      <c r="F38" t="n">
        <v>15.78</v>
      </c>
      <c r="G38" t="n">
        <v>59.19</v>
      </c>
      <c r="H38" t="n">
        <v>0.89</v>
      </c>
      <c r="I38" t="n">
        <v>16</v>
      </c>
      <c r="J38" t="n">
        <v>199.53</v>
      </c>
      <c r="K38" t="n">
        <v>53.44</v>
      </c>
      <c r="L38" t="n">
        <v>10</v>
      </c>
      <c r="M38" t="n">
        <v>14</v>
      </c>
      <c r="N38" t="n">
        <v>41.1</v>
      </c>
      <c r="O38" t="n">
        <v>24842.77</v>
      </c>
      <c r="P38" t="n">
        <v>200.9</v>
      </c>
      <c r="Q38" t="n">
        <v>467.07</v>
      </c>
      <c r="R38" t="n">
        <v>64.61</v>
      </c>
      <c r="S38" t="n">
        <v>39.61</v>
      </c>
      <c r="T38" t="n">
        <v>7513.52</v>
      </c>
      <c r="U38" t="n">
        <v>0.61</v>
      </c>
      <c r="V38" t="n">
        <v>0.74</v>
      </c>
      <c r="W38" t="n">
        <v>2.64</v>
      </c>
      <c r="X38" t="n">
        <v>0.45</v>
      </c>
      <c r="Y38" t="n">
        <v>1</v>
      </c>
      <c r="Z38" t="n">
        <v>10</v>
      </c>
      <c r="AA38" t="n">
        <v>163.6485457596638</v>
      </c>
      <c r="AB38" t="n">
        <v>223.9111599725715</v>
      </c>
      <c r="AC38" t="n">
        <v>202.5413931261405</v>
      </c>
      <c r="AD38" t="n">
        <v>163648.5457596638</v>
      </c>
      <c r="AE38" t="n">
        <v>223911.1599725715</v>
      </c>
      <c r="AF38" t="n">
        <v>3.920602295787264e-06</v>
      </c>
      <c r="AG38" t="n">
        <v>8</v>
      </c>
      <c r="AH38" t="n">
        <v>202541.3931261405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5.3373</v>
      </c>
      <c r="E39" t="n">
        <v>18.74</v>
      </c>
      <c r="F39" t="n">
        <v>15.71</v>
      </c>
      <c r="G39" t="n">
        <v>62.84</v>
      </c>
      <c r="H39" t="n">
        <v>0.91</v>
      </c>
      <c r="I39" t="n">
        <v>15</v>
      </c>
      <c r="J39" t="n">
        <v>199.92</v>
      </c>
      <c r="K39" t="n">
        <v>53.44</v>
      </c>
      <c r="L39" t="n">
        <v>10.25</v>
      </c>
      <c r="M39" t="n">
        <v>13</v>
      </c>
      <c r="N39" t="n">
        <v>41.24</v>
      </c>
      <c r="O39" t="n">
        <v>24891.03</v>
      </c>
      <c r="P39" t="n">
        <v>198.86</v>
      </c>
      <c r="Q39" t="n">
        <v>467.07</v>
      </c>
      <c r="R39" t="n">
        <v>62.15</v>
      </c>
      <c r="S39" t="n">
        <v>39.61</v>
      </c>
      <c r="T39" t="n">
        <v>6292.09</v>
      </c>
      <c r="U39" t="n">
        <v>0.64</v>
      </c>
      <c r="V39" t="n">
        <v>0.74</v>
      </c>
      <c r="W39" t="n">
        <v>2.63</v>
      </c>
      <c r="X39" t="n">
        <v>0.38</v>
      </c>
      <c r="Y39" t="n">
        <v>1</v>
      </c>
      <c r="Z39" t="n">
        <v>10</v>
      </c>
      <c r="AA39" t="n">
        <v>162.0917199716775</v>
      </c>
      <c r="AB39" t="n">
        <v>221.7810422471433</v>
      </c>
      <c r="AC39" t="n">
        <v>200.6145708467874</v>
      </c>
      <c r="AD39" t="n">
        <v>162091.7199716775</v>
      </c>
      <c r="AE39" t="n">
        <v>221781.0422471433</v>
      </c>
      <c r="AF39" t="n">
        <v>3.943804186529215e-06</v>
      </c>
      <c r="AG39" t="n">
        <v>8</v>
      </c>
      <c r="AH39" t="n">
        <v>200614.5708467874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5.3333</v>
      </c>
      <c r="E40" t="n">
        <v>18.75</v>
      </c>
      <c r="F40" t="n">
        <v>15.72</v>
      </c>
      <c r="G40" t="n">
        <v>62.89</v>
      </c>
      <c r="H40" t="n">
        <v>0.93</v>
      </c>
      <c r="I40" t="n">
        <v>15</v>
      </c>
      <c r="J40" t="n">
        <v>200.31</v>
      </c>
      <c r="K40" t="n">
        <v>53.44</v>
      </c>
      <c r="L40" t="n">
        <v>10.5</v>
      </c>
      <c r="M40" t="n">
        <v>13</v>
      </c>
      <c r="N40" t="n">
        <v>41.38</v>
      </c>
      <c r="O40" t="n">
        <v>24939.35</v>
      </c>
      <c r="P40" t="n">
        <v>198.96</v>
      </c>
      <c r="Q40" t="n">
        <v>467.07</v>
      </c>
      <c r="R40" t="n">
        <v>62.61</v>
      </c>
      <c r="S40" t="n">
        <v>39.61</v>
      </c>
      <c r="T40" t="n">
        <v>6523.14</v>
      </c>
      <c r="U40" t="n">
        <v>0.63</v>
      </c>
      <c r="V40" t="n">
        <v>0.74</v>
      </c>
      <c r="W40" t="n">
        <v>2.63</v>
      </c>
      <c r="X40" t="n">
        <v>0.39</v>
      </c>
      <c r="Y40" t="n">
        <v>1</v>
      </c>
      <c r="Z40" t="n">
        <v>10</v>
      </c>
      <c r="AA40" t="n">
        <v>162.2171415776347</v>
      </c>
      <c r="AB40" t="n">
        <v>221.9526496216247</v>
      </c>
      <c r="AC40" t="n">
        <v>200.7698002543008</v>
      </c>
      <c r="AD40" t="n">
        <v>162217.1415776347</v>
      </c>
      <c r="AE40" t="n">
        <v>221952.6496216246</v>
      </c>
      <c r="AF40" t="n">
        <v>3.940848531657629e-06</v>
      </c>
      <c r="AG40" t="n">
        <v>8</v>
      </c>
      <c r="AH40" t="n">
        <v>200769.8002543008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5.3335</v>
      </c>
      <c r="E41" t="n">
        <v>18.75</v>
      </c>
      <c r="F41" t="n">
        <v>15.72</v>
      </c>
      <c r="G41" t="n">
        <v>62.89</v>
      </c>
      <c r="H41" t="n">
        <v>0.95</v>
      </c>
      <c r="I41" t="n">
        <v>15</v>
      </c>
      <c r="J41" t="n">
        <v>200.71</v>
      </c>
      <c r="K41" t="n">
        <v>53.44</v>
      </c>
      <c r="L41" t="n">
        <v>10.75</v>
      </c>
      <c r="M41" t="n">
        <v>13</v>
      </c>
      <c r="N41" t="n">
        <v>41.52</v>
      </c>
      <c r="O41" t="n">
        <v>24987.71</v>
      </c>
      <c r="P41" t="n">
        <v>198.51</v>
      </c>
      <c r="Q41" t="n">
        <v>467.08</v>
      </c>
      <c r="R41" t="n">
        <v>62.64</v>
      </c>
      <c r="S41" t="n">
        <v>39.61</v>
      </c>
      <c r="T41" t="n">
        <v>6538.25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  <c r="AA41" t="n">
        <v>162.0093530545418</v>
      </c>
      <c r="AB41" t="n">
        <v>221.6683441973463</v>
      </c>
      <c r="AC41" t="n">
        <v>200.5126285406903</v>
      </c>
      <c r="AD41" t="n">
        <v>162009.3530545418</v>
      </c>
      <c r="AE41" t="n">
        <v>221668.3441973463</v>
      </c>
      <c r="AF41" t="n">
        <v>3.940996314401208e-06</v>
      </c>
      <c r="AG41" t="n">
        <v>8</v>
      </c>
      <c r="AH41" t="n">
        <v>200512.6285406903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5.3493</v>
      </c>
      <c r="E42" t="n">
        <v>18.69</v>
      </c>
      <c r="F42" t="n">
        <v>15.7</v>
      </c>
      <c r="G42" t="n">
        <v>67.3</v>
      </c>
      <c r="H42" t="n">
        <v>0.97</v>
      </c>
      <c r="I42" t="n">
        <v>14</v>
      </c>
      <c r="J42" t="n">
        <v>201.1</v>
      </c>
      <c r="K42" t="n">
        <v>53.44</v>
      </c>
      <c r="L42" t="n">
        <v>11</v>
      </c>
      <c r="M42" t="n">
        <v>12</v>
      </c>
      <c r="N42" t="n">
        <v>41.66</v>
      </c>
      <c r="O42" t="n">
        <v>25036.12</v>
      </c>
      <c r="P42" t="n">
        <v>198.23</v>
      </c>
      <c r="Q42" t="n">
        <v>467.11</v>
      </c>
      <c r="R42" t="n">
        <v>62.16</v>
      </c>
      <c r="S42" t="n">
        <v>39.61</v>
      </c>
      <c r="T42" t="n">
        <v>6301.22</v>
      </c>
      <c r="U42" t="n">
        <v>0.64</v>
      </c>
      <c r="V42" t="n">
        <v>0.74</v>
      </c>
      <c r="W42" t="n">
        <v>2.63</v>
      </c>
      <c r="X42" t="n">
        <v>0.37</v>
      </c>
      <c r="Y42" t="n">
        <v>1</v>
      </c>
      <c r="Z42" t="n">
        <v>10</v>
      </c>
      <c r="AA42" t="n">
        <v>161.5788068367366</v>
      </c>
      <c r="AB42" t="n">
        <v>221.079251867787</v>
      </c>
      <c r="AC42" t="n">
        <v>199.9797583562677</v>
      </c>
      <c r="AD42" t="n">
        <v>161578.8068367366</v>
      </c>
      <c r="AE42" t="n">
        <v>221079.251867787</v>
      </c>
      <c r="AF42" t="n">
        <v>3.952671151143973e-06</v>
      </c>
      <c r="AG42" t="n">
        <v>8</v>
      </c>
      <c r="AH42" t="n">
        <v>199979.7583562677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5.3471</v>
      </c>
      <c r="E43" t="n">
        <v>18.7</v>
      </c>
      <c r="F43" t="n">
        <v>15.71</v>
      </c>
      <c r="G43" t="n">
        <v>67.34</v>
      </c>
      <c r="H43" t="n">
        <v>0.99</v>
      </c>
      <c r="I43" t="n">
        <v>14</v>
      </c>
      <c r="J43" t="n">
        <v>201.49</v>
      </c>
      <c r="K43" t="n">
        <v>53.44</v>
      </c>
      <c r="L43" t="n">
        <v>11.25</v>
      </c>
      <c r="M43" t="n">
        <v>12</v>
      </c>
      <c r="N43" t="n">
        <v>41.81</v>
      </c>
      <c r="O43" t="n">
        <v>25084.58</v>
      </c>
      <c r="P43" t="n">
        <v>197.78</v>
      </c>
      <c r="Q43" t="n">
        <v>467.07</v>
      </c>
      <c r="R43" t="n">
        <v>62.45</v>
      </c>
      <c r="S43" t="n">
        <v>39.61</v>
      </c>
      <c r="T43" t="n">
        <v>6445.57</v>
      </c>
      <c r="U43" t="n">
        <v>0.63</v>
      </c>
      <c r="V43" t="n">
        <v>0.74</v>
      </c>
      <c r="W43" t="n">
        <v>2.63</v>
      </c>
      <c r="X43" t="n">
        <v>0.38</v>
      </c>
      <c r="Y43" t="n">
        <v>1</v>
      </c>
      <c r="Z43" t="n">
        <v>10</v>
      </c>
      <c r="AA43" t="n">
        <v>161.4215471056178</v>
      </c>
      <c r="AB43" t="n">
        <v>220.8640821658607</v>
      </c>
      <c r="AC43" t="n">
        <v>199.7851241487006</v>
      </c>
      <c r="AD43" t="n">
        <v>161421.5471056178</v>
      </c>
      <c r="AE43" t="n">
        <v>220864.0821658607</v>
      </c>
      <c r="AF43" t="n">
        <v>3.951045540964601e-06</v>
      </c>
      <c r="AG43" t="n">
        <v>8</v>
      </c>
      <c r="AH43" t="n">
        <v>199785.1241487006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5.3516</v>
      </c>
      <c r="E44" t="n">
        <v>18.69</v>
      </c>
      <c r="F44" t="n">
        <v>15.7</v>
      </c>
      <c r="G44" t="n">
        <v>67.27</v>
      </c>
      <c r="H44" t="n">
        <v>1.01</v>
      </c>
      <c r="I44" t="n">
        <v>14</v>
      </c>
      <c r="J44" t="n">
        <v>201.88</v>
      </c>
      <c r="K44" t="n">
        <v>53.44</v>
      </c>
      <c r="L44" t="n">
        <v>11.5</v>
      </c>
      <c r="M44" t="n">
        <v>12</v>
      </c>
      <c r="N44" t="n">
        <v>41.95</v>
      </c>
      <c r="O44" t="n">
        <v>25133.09</v>
      </c>
      <c r="P44" t="n">
        <v>196.82</v>
      </c>
      <c r="Q44" t="n">
        <v>467.08</v>
      </c>
      <c r="R44" t="n">
        <v>61.94</v>
      </c>
      <c r="S44" t="n">
        <v>39.61</v>
      </c>
      <c r="T44" t="n">
        <v>6191.11</v>
      </c>
      <c r="U44" t="n">
        <v>0.64</v>
      </c>
      <c r="V44" t="n">
        <v>0.74</v>
      </c>
      <c r="W44" t="n">
        <v>2.63</v>
      </c>
      <c r="X44" t="n">
        <v>0.36</v>
      </c>
      <c r="Y44" t="n">
        <v>1</v>
      </c>
      <c r="Z44" t="n">
        <v>10</v>
      </c>
      <c r="AA44" t="n">
        <v>160.8991816456867</v>
      </c>
      <c r="AB44" t="n">
        <v>220.1493586984456</v>
      </c>
      <c r="AC44" t="n">
        <v>199.1386128858947</v>
      </c>
      <c r="AD44" t="n">
        <v>160899.1816456867</v>
      </c>
      <c r="AE44" t="n">
        <v>220149.3586984456</v>
      </c>
      <c r="AF44" t="n">
        <v>3.954370652695136e-06</v>
      </c>
      <c r="AG44" t="n">
        <v>8</v>
      </c>
      <c r="AH44" t="n">
        <v>199138.6128858947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5.3638</v>
      </c>
      <c r="E45" t="n">
        <v>18.64</v>
      </c>
      <c r="F45" t="n">
        <v>15.69</v>
      </c>
      <c r="G45" t="n">
        <v>72.42</v>
      </c>
      <c r="H45" t="n">
        <v>1.03</v>
      </c>
      <c r="I45" t="n">
        <v>13</v>
      </c>
      <c r="J45" t="n">
        <v>202.28</v>
      </c>
      <c r="K45" t="n">
        <v>53.44</v>
      </c>
      <c r="L45" t="n">
        <v>11.75</v>
      </c>
      <c r="M45" t="n">
        <v>11</v>
      </c>
      <c r="N45" t="n">
        <v>42.09</v>
      </c>
      <c r="O45" t="n">
        <v>25181.64</v>
      </c>
      <c r="P45" t="n">
        <v>196.19</v>
      </c>
      <c r="Q45" t="n">
        <v>467.07</v>
      </c>
      <c r="R45" t="n">
        <v>61.57</v>
      </c>
      <c r="S45" t="n">
        <v>39.61</v>
      </c>
      <c r="T45" t="n">
        <v>6013.36</v>
      </c>
      <c r="U45" t="n">
        <v>0.64</v>
      </c>
      <c r="V45" t="n">
        <v>0.74</v>
      </c>
      <c r="W45" t="n">
        <v>2.63</v>
      </c>
      <c r="X45" t="n">
        <v>0.36</v>
      </c>
      <c r="Y45" t="n">
        <v>1</v>
      </c>
      <c r="Z45" t="n">
        <v>10</v>
      </c>
      <c r="AA45" t="n">
        <v>160.3866717543101</v>
      </c>
      <c r="AB45" t="n">
        <v>219.4481200547239</v>
      </c>
      <c r="AC45" t="n">
        <v>198.504299474135</v>
      </c>
      <c r="AD45" t="n">
        <v>160386.6717543101</v>
      </c>
      <c r="AE45" t="n">
        <v>219448.120054724</v>
      </c>
      <c r="AF45" t="n">
        <v>3.963385400053474e-06</v>
      </c>
      <c r="AG45" t="n">
        <v>8</v>
      </c>
      <c r="AH45" t="n">
        <v>198504.299474135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5.3651</v>
      </c>
      <c r="E46" t="n">
        <v>18.64</v>
      </c>
      <c r="F46" t="n">
        <v>15.69</v>
      </c>
      <c r="G46" t="n">
        <v>72.40000000000001</v>
      </c>
      <c r="H46" t="n">
        <v>1.05</v>
      </c>
      <c r="I46" t="n">
        <v>13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196.96</v>
      </c>
      <c r="Q46" t="n">
        <v>467.07</v>
      </c>
      <c r="R46" t="n">
        <v>61.51</v>
      </c>
      <c r="S46" t="n">
        <v>39.61</v>
      </c>
      <c r="T46" t="n">
        <v>5981.65</v>
      </c>
      <c r="U46" t="n">
        <v>0.64</v>
      </c>
      <c r="V46" t="n">
        <v>0.74</v>
      </c>
      <c r="W46" t="n">
        <v>2.63</v>
      </c>
      <c r="X46" t="n">
        <v>0.35</v>
      </c>
      <c r="Y46" t="n">
        <v>1</v>
      </c>
      <c r="Z46" t="n">
        <v>10</v>
      </c>
      <c r="AA46" t="n">
        <v>160.7101930922882</v>
      </c>
      <c r="AB46" t="n">
        <v>219.8907762220995</v>
      </c>
      <c r="AC46" t="n">
        <v>198.9047091581681</v>
      </c>
      <c r="AD46" t="n">
        <v>160710.1930922882</v>
      </c>
      <c r="AE46" t="n">
        <v>219890.7762220995</v>
      </c>
      <c r="AF46" t="n">
        <v>3.964345987886739e-06</v>
      </c>
      <c r="AG46" t="n">
        <v>8</v>
      </c>
      <c r="AH46" t="n">
        <v>198904.7091581681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5.3666</v>
      </c>
      <c r="E47" t="n">
        <v>18.63</v>
      </c>
      <c r="F47" t="n">
        <v>15.68</v>
      </c>
      <c r="G47" t="n">
        <v>72.38</v>
      </c>
      <c r="H47" t="n">
        <v>1.07</v>
      </c>
      <c r="I47" t="n">
        <v>13</v>
      </c>
      <c r="J47" t="n">
        <v>203.07</v>
      </c>
      <c r="K47" t="n">
        <v>53.44</v>
      </c>
      <c r="L47" t="n">
        <v>12.25</v>
      </c>
      <c r="M47" t="n">
        <v>11</v>
      </c>
      <c r="N47" t="n">
        <v>42.38</v>
      </c>
      <c r="O47" t="n">
        <v>25279.03</v>
      </c>
      <c r="P47" t="n">
        <v>196.41</v>
      </c>
      <c r="Q47" t="n">
        <v>467.1</v>
      </c>
      <c r="R47" t="n">
        <v>61.32</v>
      </c>
      <c r="S47" t="n">
        <v>39.61</v>
      </c>
      <c r="T47" t="n">
        <v>5883.78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  <c r="AA47" t="n">
        <v>160.4293002836977</v>
      </c>
      <c r="AB47" t="n">
        <v>219.50644628927</v>
      </c>
      <c r="AC47" t="n">
        <v>198.5570591347173</v>
      </c>
      <c r="AD47" t="n">
        <v>160429.3002836977</v>
      </c>
      <c r="AE47" t="n">
        <v>219506.44628927</v>
      </c>
      <c r="AF47" t="n">
        <v>3.965454358463583e-06</v>
      </c>
      <c r="AG47" t="n">
        <v>8</v>
      </c>
      <c r="AH47" t="n">
        <v>198557.0591347174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5.3645</v>
      </c>
      <c r="E48" t="n">
        <v>18.64</v>
      </c>
      <c r="F48" t="n">
        <v>15.69</v>
      </c>
      <c r="G48" t="n">
        <v>72.41</v>
      </c>
      <c r="H48" t="n">
        <v>1.09</v>
      </c>
      <c r="I48" t="n">
        <v>13</v>
      </c>
      <c r="J48" t="n">
        <v>203.46</v>
      </c>
      <c r="K48" t="n">
        <v>53.44</v>
      </c>
      <c r="L48" t="n">
        <v>12.5</v>
      </c>
      <c r="M48" t="n">
        <v>11</v>
      </c>
      <c r="N48" t="n">
        <v>42.53</v>
      </c>
      <c r="O48" t="n">
        <v>25327.74</v>
      </c>
      <c r="P48" t="n">
        <v>195.88</v>
      </c>
      <c r="Q48" t="n">
        <v>467.07</v>
      </c>
      <c r="R48" t="n">
        <v>61.61</v>
      </c>
      <c r="S48" t="n">
        <v>39.61</v>
      </c>
      <c r="T48" t="n">
        <v>6031.68</v>
      </c>
      <c r="U48" t="n">
        <v>0.64</v>
      </c>
      <c r="V48" t="n">
        <v>0.74</v>
      </c>
      <c r="W48" t="n">
        <v>2.63</v>
      </c>
      <c r="X48" t="n">
        <v>0.36</v>
      </c>
      <c r="Y48" t="n">
        <v>1</v>
      </c>
      <c r="Z48" t="n">
        <v>10</v>
      </c>
      <c r="AA48" t="n">
        <v>160.2341936221312</v>
      </c>
      <c r="AB48" t="n">
        <v>219.2394927474164</v>
      </c>
      <c r="AC48" t="n">
        <v>198.3155832642265</v>
      </c>
      <c r="AD48" t="n">
        <v>160234.1936221312</v>
      </c>
      <c r="AE48" t="n">
        <v>219239.4927474164</v>
      </c>
      <c r="AF48" t="n">
        <v>3.963902639656e-06</v>
      </c>
      <c r="AG48" t="n">
        <v>8</v>
      </c>
      <c r="AH48" t="n">
        <v>198315.5832642265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5.3895</v>
      </c>
      <c r="E49" t="n">
        <v>18.55</v>
      </c>
      <c r="F49" t="n">
        <v>15.64</v>
      </c>
      <c r="G49" t="n">
        <v>78.2</v>
      </c>
      <c r="H49" t="n">
        <v>1.11</v>
      </c>
      <c r="I49" t="n">
        <v>12</v>
      </c>
      <c r="J49" t="n">
        <v>203.86</v>
      </c>
      <c r="K49" t="n">
        <v>53.44</v>
      </c>
      <c r="L49" t="n">
        <v>12.75</v>
      </c>
      <c r="M49" t="n">
        <v>10</v>
      </c>
      <c r="N49" t="n">
        <v>42.67</v>
      </c>
      <c r="O49" t="n">
        <v>25376.49</v>
      </c>
      <c r="P49" t="n">
        <v>194.19</v>
      </c>
      <c r="Q49" t="n">
        <v>467.07</v>
      </c>
      <c r="R49" t="n">
        <v>59.88</v>
      </c>
      <c r="S49" t="n">
        <v>39.61</v>
      </c>
      <c r="T49" t="n">
        <v>5170.47</v>
      </c>
      <c r="U49" t="n">
        <v>0.66</v>
      </c>
      <c r="V49" t="n">
        <v>0.75</v>
      </c>
      <c r="W49" t="n">
        <v>2.63</v>
      </c>
      <c r="X49" t="n">
        <v>0.31</v>
      </c>
      <c r="Y49" t="n">
        <v>1</v>
      </c>
      <c r="Z49" t="n">
        <v>10</v>
      </c>
      <c r="AA49" t="n">
        <v>158.9962511837854</v>
      </c>
      <c r="AB49" t="n">
        <v>217.5456852891067</v>
      </c>
      <c r="AC49" t="n">
        <v>196.7834304124637</v>
      </c>
      <c r="AD49" t="n">
        <v>158996.2511837854</v>
      </c>
      <c r="AE49" t="n">
        <v>217545.6852891067</v>
      </c>
      <c r="AF49" t="n">
        <v>3.982375482603414e-06</v>
      </c>
      <c r="AG49" t="n">
        <v>8</v>
      </c>
      <c r="AH49" t="n">
        <v>196783.4304124637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5.3877</v>
      </c>
      <c r="E50" t="n">
        <v>18.56</v>
      </c>
      <c r="F50" t="n">
        <v>15.65</v>
      </c>
      <c r="G50" t="n">
        <v>78.23</v>
      </c>
      <c r="H50" t="n">
        <v>1.13</v>
      </c>
      <c r="I50" t="n">
        <v>12</v>
      </c>
      <c r="J50" t="n">
        <v>204.25</v>
      </c>
      <c r="K50" t="n">
        <v>53.44</v>
      </c>
      <c r="L50" t="n">
        <v>13</v>
      </c>
      <c r="M50" t="n">
        <v>10</v>
      </c>
      <c r="N50" t="n">
        <v>42.82</v>
      </c>
      <c r="O50" t="n">
        <v>25425.3</v>
      </c>
      <c r="P50" t="n">
        <v>194.31</v>
      </c>
      <c r="Q50" t="n">
        <v>467.1</v>
      </c>
      <c r="R50" t="n">
        <v>60.24</v>
      </c>
      <c r="S50" t="n">
        <v>39.61</v>
      </c>
      <c r="T50" t="n">
        <v>5353.37</v>
      </c>
      <c r="U50" t="n">
        <v>0.66</v>
      </c>
      <c r="V50" t="n">
        <v>0.75</v>
      </c>
      <c r="W50" t="n">
        <v>2.62</v>
      </c>
      <c r="X50" t="n">
        <v>0.31</v>
      </c>
      <c r="Y50" t="n">
        <v>1</v>
      </c>
      <c r="Z50" t="n">
        <v>10</v>
      </c>
      <c r="AA50" t="n">
        <v>159.0878776626234</v>
      </c>
      <c r="AB50" t="n">
        <v>217.6710526797277</v>
      </c>
      <c r="AC50" t="n">
        <v>196.8968329152781</v>
      </c>
      <c r="AD50" t="n">
        <v>159087.8776626234</v>
      </c>
      <c r="AE50" t="n">
        <v>217671.0526797277</v>
      </c>
      <c r="AF50" t="n">
        <v>3.9810454379112e-06</v>
      </c>
      <c r="AG50" t="n">
        <v>8</v>
      </c>
      <c r="AH50" t="n">
        <v>196896.8329152781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5.3873</v>
      </c>
      <c r="E51" t="n">
        <v>18.56</v>
      </c>
      <c r="F51" t="n">
        <v>15.65</v>
      </c>
      <c r="G51" t="n">
        <v>78.23</v>
      </c>
      <c r="H51" t="n">
        <v>1.15</v>
      </c>
      <c r="I51" t="n">
        <v>12</v>
      </c>
      <c r="J51" t="n">
        <v>204.65</v>
      </c>
      <c r="K51" t="n">
        <v>53.44</v>
      </c>
      <c r="L51" t="n">
        <v>13.25</v>
      </c>
      <c r="M51" t="n">
        <v>10</v>
      </c>
      <c r="N51" t="n">
        <v>42.96</v>
      </c>
      <c r="O51" t="n">
        <v>25474.16</v>
      </c>
      <c r="P51" t="n">
        <v>194.05</v>
      </c>
      <c r="Q51" t="n">
        <v>467.07</v>
      </c>
      <c r="R51" t="n">
        <v>59.9</v>
      </c>
      <c r="S51" t="n">
        <v>39.61</v>
      </c>
      <c r="T51" t="n">
        <v>5180.58</v>
      </c>
      <c r="U51" t="n">
        <v>0.66</v>
      </c>
      <c r="V51" t="n">
        <v>0.75</v>
      </c>
      <c r="W51" t="n">
        <v>2.64</v>
      </c>
      <c r="X51" t="n">
        <v>0.31</v>
      </c>
      <c r="Y51" t="n">
        <v>1</v>
      </c>
      <c r="Z51" t="n">
        <v>10</v>
      </c>
      <c r="AA51" t="n">
        <v>158.9782859372635</v>
      </c>
      <c r="AB51" t="n">
        <v>217.5211044462446</v>
      </c>
      <c r="AC51" t="n">
        <v>196.7611955307449</v>
      </c>
      <c r="AD51" t="n">
        <v>158978.2859372635</v>
      </c>
      <c r="AE51" t="n">
        <v>217521.1044462446</v>
      </c>
      <c r="AF51" t="n">
        <v>3.980749872424042e-06</v>
      </c>
      <c r="AG51" t="n">
        <v>8</v>
      </c>
      <c r="AH51" t="n">
        <v>196761.1955307449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5.3835</v>
      </c>
      <c r="E52" t="n">
        <v>18.58</v>
      </c>
      <c r="F52" t="n">
        <v>15.66</v>
      </c>
      <c r="G52" t="n">
        <v>78.3</v>
      </c>
      <c r="H52" t="n">
        <v>1.17</v>
      </c>
      <c r="I52" t="n">
        <v>12</v>
      </c>
      <c r="J52" t="n">
        <v>205.05</v>
      </c>
      <c r="K52" t="n">
        <v>53.44</v>
      </c>
      <c r="L52" t="n">
        <v>13.5</v>
      </c>
      <c r="M52" t="n">
        <v>10</v>
      </c>
      <c r="N52" t="n">
        <v>43.11</v>
      </c>
      <c r="O52" t="n">
        <v>25523.06</v>
      </c>
      <c r="P52" t="n">
        <v>193.87</v>
      </c>
      <c r="Q52" t="n">
        <v>467.07</v>
      </c>
      <c r="R52" t="n">
        <v>60.55</v>
      </c>
      <c r="S52" t="n">
        <v>39.61</v>
      </c>
      <c r="T52" t="n">
        <v>5503.55</v>
      </c>
      <c r="U52" t="n">
        <v>0.65</v>
      </c>
      <c r="V52" t="n">
        <v>0.74</v>
      </c>
      <c r="W52" t="n">
        <v>2.63</v>
      </c>
      <c r="X52" t="n">
        <v>0.33</v>
      </c>
      <c r="Y52" t="n">
        <v>1</v>
      </c>
      <c r="Z52" t="n">
        <v>10</v>
      </c>
      <c r="AA52" t="n">
        <v>158.9708623654167</v>
      </c>
      <c r="AB52" t="n">
        <v>217.510947187739</v>
      </c>
      <c r="AC52" t="n">
        <v>196.7520076667352</v>
      </c>
      <c r="AD52" t="n">
        <v>158970.8623654167</v>
      </c>
      <c r="AE52" t="n">
        <v>217510.947187739</v>
      </c>
      <c r="AF52" t="n">
        <v>3.977942000296035e-06</v>
      </c>
      <c r="AG52" t="n">
        <v>8</v>
      </c>
      <c r="AH52" t="n">
        <v>196752.0076667352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5.4066</v>
      </c>
      <c r="E53" t="n">
        <v>18.5</v>
      </c>
      <c r="F53" t="n">
        <v>15.62</v>
      </c>
      <c r="G53" t="n">
        <v>85.19</v>
      </c>
      <c r="H53" t="n">
        <v>1.19</v>
      </c>
      <c r="I53" t="n">
        <v>11</v>
      </c>
      <c r="J53" t="n">
        <v>205.44</v>
      </c>
      <c r="K53" t="n">
        <v>53.44</v>
      </c>
      <c r="L53" t="n">
        <v>13.75</v>
      </c>
      <c r="M53" t="n">
        <v>9</v>
      </c>
      <c r="N53" t="n">
        <v>43.26</v>
      </c>
      <c r="O53" t="n">
        <v>25572.02</v>
      </c>
      <c r="P53" t="n">
        <v>192.09</v>
      </c>
      <c r="Q53" t="n">
        <v>467.07</v>
      </c>
      <c r="R53" t="n">
        <v>59.27</v>
      </c>
      <c r="S53" t="n">
        <v>39.61</v>
      </c>
      <c r="T53" t="n">
        <v>4870.69</v>
      </c>
      <c r="U53" t="n">
        <v>0.67</v>
      </c>
      <c r="V53" t="n">
        <v>0.75</v>
      </c>
      <c r="W53" t="n">
        <v>2.63</v>
      </c>
      <c r="X53" t="n">
        <v>0.28</v>
      </c>
      <c r="Y53" t="n">
        <v>1</v>
      </c>
      <c r="Z53" t="n">
        <v>10</v>
      </c>
      <c r="AA53" t="n">
        <v>157.741806436837</v>
      </c>
      <c r="AB53" t="n">
        <v>215.8292986441363</v>
      </c>
      <c r="AC53" t="n">
        <v>195.2308532999249</v>
      </c>
      <c r="AD53" t="n">
        <v>157741.806436837</v>
      </c>
      <c r="AE53" t="n">
        <v>215829.2986441363</v>
      </c>
      <c r="AF53" t="n">
        <v>3.995010907179445e-06</v>
      </c>
      <c r="AG53" t="n">
        <v>8</v>
      </c>
      <c r="AH53" t="n">
        <v>195230.8532999249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5.4091</v>
      </c>
      <c r="E54" t="n">
        <v>18.49</v>
      </c>
      <c r="F54" t="n">
        <v>15.61</v>
      </c>
      <c r="G54" t="n">
        <v>85.14</v>
      </c>
      <c r="H54" t="n">
        <v>1.21</v>
      </c>
      <c r="I54" t="n">
        <v>11</v>
      </c>
      <c r="J54" t="n">
        <v>205.84</v>
      </c>
      <c r="K54" t="n">
        <v>53.44</v>
      </c>
      <c r="L54" t="n">
        <v>14</v>
      </c>
      <c r="M54" t="n">
        <v>9</v>
      </c>
      <c r="N54" t="n">
        <v>43.4</v>
      </c>
      <c r="O54" t="n">
        <v>25621.03</v>
      </c>
      <c r="P54" t="n">
        <v>192.07</v>
      </c>
      <c r="Q54" t="n">
        <v>467.07</v>
      </c>
      <c r="R54" t="n">
        <v>58.98</v>
      </c>
      <c r="S54" t="n">
        <v>39.61</v>
      </c>
      <c r="T54" t="n">
        <v>4725.57</v>
      </c>
      <c r="U54" t="n">
        <v>0.67</v>
      </c>
      <c r="V54" t="n">
        <v>0.75</v>
      </c>
      <c r="W54" t="n">
        <v>2.62</v>
      </c>
      <c r="X54" t="n">
        <v>0.28</v>
      </c>
      <c r="Y54" t="n">
        <v>1</v>
      </c>
      <c r="Z54" t="n">
        <v>10</v>
      </c>
      <c r="AA54" t="n">
        <v>157.6834104503456</v>
      </c>
      <c r="AB54" t="n">
        <v>215.7493986791696</v>
      </c>
      <c r="AC54" t="n">
        <v>195.1585788754743</v>
      </c>
      <c r="AD54" t="n">
        <v>157683.4104503456</v>
      </c>
      <c r="AE54" t="n">
        <v>215749.3986791697</v>
      </c>
      <c r="AF54" t="n">
        <v>3.996858191474186e-06</v>
      </c>
      <c r="AG54" t="n">
        <v>8</v>
      </c>
      <c r="AH54" t="n">
        <v>195158.5788754743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5.4057</v>
      </c>
      <c r="E55" t="n">
        <v>18.5</v>
      </c>
      <c r="F55" t="n">
        <v>15.62</v>
      </c>
      <c r="G55" t="n">
        <v>85.2</v>
      </c>
      <c r="H55" t="n">
        <v>1.23</v>
      </c>
      <c r="I55" t="n">
        <v>11</v>
      </c>
      <c r="J55" t="n">
        <v>206.24</v>
      </c>
      <c r="K55" t="n">
        <v>53.44</v>
      </c>
      <c r="L55" t="n">
        <v>14.25</v>
      </c>
      <c r="M55" t="n">
        <v>9</v>
      </c>
      <c r="N55" t="n">
        <v>43.55</v>
      </c>
      <c r="O55" t="n">
        <v>25670.09</v>
      </c>
      <c r="P55" t="n">
        <v>191.78</v>
      </c>
      <c r="Q55" t="n">
        <v>467.07</v>
      </c>
      <c r="R55" t="n">
        <v>59.35</v>
      </c>
      <c r="S55" t="n">
        <v>39.61</v>
      </c>
      <c r="T55" t="n">
        <v>4910.92</v>
      </c>
      <c r="U55" t="n">
        <v>0.67</v>
      </c>
      <c r="V55" t="n">
        <v>0.75</v>
      </c>
      <c r="W55" t="n">
        <v>2.63</v>
      </c>
      <c r="X55" t="n">
        <v>0.29</v>
      </c>
      <c r="Y55" t="n">
        <v>1</v>
      </c>
      <c r="Z55" t="n">
        <v>10</v>
      </c>
      <c r="AA55" t="n">
        <v>157.6188822874427</v>
      </c>
      <c r="AB55" t="n">
        <v>215.6611083999044</v>
      </c>
      <c r="AC55" t="n">
        <v>195.078714896546</v>
      </c>
      <c r="AD55" t="n">
        <v>157618.8822874427</v>
      </c>
      <c r="AE55" t="n">
        <v>215661.1083999044</v>
      </c>
      <c r="AF55" t="n">
        <v>3.994345884833339e-06</v>
      </c>
      <c r="AG55" t="n">
        <v>8</v>
      </c>
      <c r="AH55" t="n">
        <v>195078.714896546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5.4034</v>
      </c>
      <c r="E56" t="n">
        <v>18.51</v>
      </c>
      <c r="F56" t="n">
        <v>15.63</v>
      </c>
      <c r="G56" t="n">
        <v>85.25</v>
      </c>
      <c r="H56" t="n">
        <v>1.25</v>
      </c>
      <c r="I56" t="n">
        <v>11</v>
      </c>
      <c r="J56" t="n">
        <v>206.64</v>
      </c>
      <c r="K56" t="n">
        <v>53.44</v>
      </c>
      <c r="L56" t="n">
        <v>14.5</v>
      </c>
      <c r="M56" t="n">
        <v>9</v>
      </c>
      <c r="N56" t="n">
        <v>43.7</v>
      </c>
      <c r="O56" t="n">
        <v>25719.19</v>
      </c>
      <c r="P56" t="n">
        <v>191.87</v>
      </c>
      <c r="Q56" t="n">
        <v>467.07</v>
      </c>
      <c r="R56" t="n">
        <v>59.54</v>
      </c>
      <c r="S56" t="n">
        <v>39.61</v>
      </c>
      <c r="T56" t="n">
        <v>5006.92</v>
      </c>
      <c r="U56" t="n">
        <v>0.67</v>
      </c>
      <c r="V56" t="n">
        <v>0.75</v>
      </c>
      <c r="W56" t="n">
        <v>2.63</v>
      </c>
      <c r="X56" t="n">
        <v>0.3</v>
      </c>
      <c r="Y56" t="n">
        <v>1</v>
      </c>
      <c r="Z56" t="n">
        <v>10</v>
      </c>
      <c r="AA56" t="n">
        <v>157.705113007939</v>
      </c>
      <c r="AB56" t="n">
        <v>215.7790930759182</v>
      </c>
      <c r="AC56" t="n">
        <v>195.1854392806736</v>
      </c>
      <c r="AD56" t="n">
        <v>157705.113007939</v>
      </c>
      <c r="AE56" t="n">
        <v>215779.0930759182</v>
      </c>
      <c r="AF56" t="n">
        <v>3.992646383282176e-06</v>
      </c>
      <c r="AG56" t="n">
        <v>8</v>
      </c>
      <c r="AH56" t="n">
        <v>195185.4392806736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5.4053</v>
      </c>
      <c r="E57" t="n">
        <v>18.5</v>
      </c>
      <c r="F57" t="n">
        <v>15.62</v>
      </c>
      <c r="G57" t="n">
        <v>85.20999999999999</v>
      </c>
      <c r="H57" t="n">
        <v>1.27</v>
      </c>
      <c r="I57" t="n">
        <v>11</v>
      </c>
      <c r="J57" t="n">
        <v>207.03</v>
      </c>
      <c r="K57" t="n">
        <v>53.44</v>
      </c>
      <c r="L57" t="n">
        <v>14.75</v>
      </c>
      <c r="M57" t="n">
        <v>9</v>
      </c>
      <c r="N57" t="n">
        <v>43.85</v>
      </c>
      <c r="O57" t="n">
        <v>25768.35</v>
      </c>
      <c r="P57" t="n">
        <v>191.35</v>
      </c>
      <c r="Q57" t="n">
        <v>467.07</v>
      </c>
      <c r="R57" t="n">
        <v>59.27</v>
      </c>
      <c r="S57" t="n">
        <v>39.61</v>
      </c>
      <c r="T57" t="n">
        <v>4872.15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  <c r="AA57" t="n">
        <v>157.4334788310169</v>
      </c>
      <c r="AB57" t="n">
        <v>215.4074312113994</v>
      </c>
      <c r="AC57" t="n">
        <v>194.8492483028736</v>
      </c>
      <c r="AD57" t="n">
        <v>157433.4788310169</v>
      </c>
      <c r="AE57" t="n">
        <v>215407.4312113994</v>
      </c>
      <c r="AF57" t="n">
        <v>3.99405031934618e-06</v>
      </c>
      <c r="AG57" t="n">
        <v>8</v>
      </c>
      <c r="AH57" t="n">
        <v>194849.2483028736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5.4044</v>
      </c>
      <c r="E58" t="n">
        <v>18.5</v>
      </c>
      <c r="F58" t="n">
        <v>15.63</v>
      </c>
      <c r="G58" t="n">
        <v>85.23</v>
      </c>
      <c r="H58" t="n">
        <v>1.28</v>
      </c>
      <c r="I58" t="n">
        <v>11</v>
      </c>
      <c r="J58" t="n">
        <v>207.43</v>
      </c>
      <c r="K58" t="n">
        <v>53.44</v>
      </c>
      <c r="L58" t="n">
        <v>15</v>
      </c>
      <c r="M58" t="n">
        <v>9</v>
      </c>
      <c r="N58" t="n">
        <v>44</v>
      </c>
      <c r="O58" t="n">
        <v>25817.56</v>
      </c>
      <c r="P58" t="n">
        <v>190.32</v>
      </c>
      <c r="Q58" t="n">
        <v>467.07</v>
      </c>
      <c r="R58" t="n">
        <v>59.54</v>
      </c>
      <c r="S58" t="n">
        <v>39.61</v>
      </c>
      <c r="T58" t="n">
        <v>5007.89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  <c r="AA58" t="n">
        <v>156.9939083164608</v>
      </c>
      <c r="AB58" t="n">
        <v>214.8059914409016</v>
      </c>
      <c r="AC58" t="n">
        <v>194.305209099946</v>
      </c>
      <c r="AD58" t="n">
        <v>156993.9083164608</v>
      </c>
      <c r="AE58" t="n">
        <v>214805.9914409016</v>
      </c>
      <c r="AF58" t="n">
        <v>3.993385297000073e-06</v>
      </c>
      <c r="AG58" t="n">
        <v>8</v>
      </c>
      <c r="AH58" t="n">
        <v>194305.209099946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5.4256</v>
      </c>
      <c r="E59" t="n">
        <v>18.43</v>
      </c>
      <c r="F59" t="n">
        <v>15.59</v>
      </c>
      <c r="G59" t="n">
        <v>93.54000000000001</v>
      </c>
      <c r="H59" t="n">
        <v>1.3</v>
      </c>
      <c r="I59" t="n">
        <v>10</v>
      </c>
      <c r="J59" t="n">
        <v>207.83</v>
      </c>
      <c r="K59" t="n">
        <v>53.44</v>
      </c>
      <c r="L59" t="n">
        <v>15.25</v>
      </c>
      <c r="M59" t="n">
        <v>8</v>
      </c>
      <c r="N59" t="n">
        <v>44.15</v>
      </c>
      <c r="O59" t="n">
        <v>25866.82</v>
      </c>
      <c r="P59" t="n">
        <v>189.68</v>
      </c>
      <c r="Q59" t="n">
        <v>467.07</v>
      </c>
      <c r="R59" t="n">
        <v>58.41</v>
      </c>
      <c r="S59" t="n">
        <v>39.61</v>
      </c>
      <c r="T59" t="n">
        <v>4448.33</v>
      </c>
      <c r="U59" t="n">
        <v>0.68</v>
      </c>
      <c r="V59" t="n">
        <v>0.75</v>
      </c>
      <c r="W59" t="n">
        <v>2.62</v>
      </c>
      <c r="X59" t="n">
        <v>0.26</v>
      </c>
      <c r="Y59" t="n">
        <v>1</v>
      </c>
      <c r="Z59" t="n">
        <v>10</v>
      </c>
      <c r="AA59" t="n">
        <v>156.3186923545614</v>
      </c>
      <c r="AB59" t="n">
        <v>213.8821311734054</v>
      </c>
      <c r="AC59" t="n">
        <v>193.4695207597333</v>
      </c>
      <c r="AD59" t="n">
        <v>156318.6923545614</v>
      </c>
      <c r="AE59" t="n">
        <v>213882.1311734054</v>
      </c>
      <c r="AF59" t="n">
        <v>4.009050267819479e-06</v>
      </c>
      <c r="AG59" t="n">
        <v>8</v>
      </c>
      <c r="AH59" t="n">
        <v>193469.5207597332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5.4247</v>
      </c>
      <c r="E60" t="n">
        <v>18.43</v>
      </c>
      <c r="F60" t="n">
        <v>15.59</v>
      </c>
      <c r="G60" t="n">
        <v>93.56</v>
      </c>
      <c r="H60" t="n">
        <v>1.32</v>
      </c>
      <c r="I60" t="n">
        <v>10</v>
      </c>
      <c r="J60" t="n">
        <v>208.23</v>
      </c>
      <c r="K60" t="n">
        <v>53.44</v>
      </c>
      <c r="L60" t="n">
        <v>15.5</v>
      </c>
      <c r="M60" t="n">
        <v>8</v>
      </c>
      <c r="N60" t="n">
        <v>44.3</v>
      </c>
      <c r="O60" t="n">
        <v>25916.13</v>
      </c>
      <c r="P60" t="n">
        <v>190.03</v>
      </c>
      <c r="Q60" t="n">
        <v>467.1</v>
      </c>
      <c r="R60" t="n">
        <v>58.37</v>
      </c>
      <c r="S60" t="n">
        <v>39.61</v>
      </c>
      <c r="T60" t="n">
        <v>4427.24</v>
      </c>
      <c r="U60" t="n">
        <v>0.68</v>
      </c>
      <c r="V60" t="n">
        <v>0.75</v>
      </c>
      <c r="W60" t="n">
        <v>2.63</v>
      </c>
      <c r="X60" t="n">
        <v>0.26</v>
      </c>
      <c r="Y60" t="n">
        <v>1</v>
      </c>
      <c r="Z60" t="n">
        <v>10</v>
      </c>
      <c r="AA60" t="n">
        <v>156.4902292080746</v>
      </c>
      <c r="AB60" t="n">
        <v>214.1168354640541</v>
      </c>
      <c r="AC60" t="n">
        <v>193.681825202292</v>
      </c>
      <c r="AD60" t="n">
        <v>156490.2292080746</v>
      </c>
      <c r="AE60" t="n">
        <v>214116.8354640541</v>
      </c>
      <c r="AF60" t="n">
        <v>4.008385245473372e-06</v>
      </c>
      <c r="AG60" t="n">
        <v>8</v>
      </c>
      <c r="AH60" t="n">
        <v>193681.825202292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5.4232</v>
      </c>
      <c r="E61" t="n">
        <v>18.44</v>
      </c>
      <c r="F61" t="n">
        <v>15.6</v>
      </c>
      <c r="G61" t="n">
        <v>93.59</v>
      </c>
      <c r="H61" t="n">
        <v>1.34</v>
      </c>
      <c r="I61" t="n">
        <v>10</v>
      </c>
      <c r="J61" t="n">
        <v>208.63</v>
      </c>
      <c r="K61" t="n">
        <v>53.44</v>
      </c>
      <c r="L61" t="n">
        <v>15.75</v>
      </c>
      <c r="M61" t="n">
        <v>8</v>
      </c>
      <c r="N61" t="n">
        <v>44.45</v>
      </c>
      <c r="O61" t="n">
        <v>25965.5</v>
      </c>
      <c r="P61" t="n">
        <v>189.52</v>
      </c>
      <c r="Q61" t="n">
        <v>467.07</v>
      </c>
      <c r="R61" t="n">
        <v>58.65</v>
      </c>
      <c r="S61" t="n">
        <v>39.61</v>
      </c>
      <c r="T61" t="n">
        <v>4565.13</v>
      </c>
      <c r="U61" t="n">
        <v>0.68</v>
      </c>
      <c r="V61" t="n">
        <v>0.75</v>
      </c>
      <c r="W61" t="n">
        <v>2.62</v>
      </c>
      <c r="X61" t="n">
        <v>0.27</v>
      </c>
      <c r="Y61" t="n">
        <v>1</v>
      </c>
      <c r="Z61" t="n">
        <v>10</v>
      </c>
      <c r="AA61" t="n">
        <v>156.2942825812962</v>
      </c>
      <c r="AB61" t="n">
        <v>213.8487326447408</v>
      </c>
      <c r="AC61" t="n">
        <v>193.4393097397693</v>
      </c>
      <c r="AD61" t="n">
        <v>156294.2825812962</v>
      </c>
      <c r="AE61" t="n">
        <v>213848.7326447408</v>
      </c>
      <c r="AF61" t="n">
        <v>4.007276874896528e-06</v>
      </c>
      <c r="AG61" t="n">
        <v>8</v>
      </c>
      <c r="AH61" t="n">
        <v>193439.3097397693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5.4249</v>
      </c>
      <c r="E62" t="n">
        <v>18.43</v>
      </c>
      <c r="F62" t="n">
        <v>15.59</v>
      </c>
      <c r="G62" t="n">
        <v>93.56</v>
      </c>
      <c r="H62" t="n">
        <v>1.36</v>
      </c>
      <c r="I62" t="n">
        <v>10</v>
      </c>
      <c r="J62" t="n">
        <v>209.03</v>
      </c>
      <c r="K62" t="n">
        <v>53.44</v>
      </c>
      <c r="L62" t="n">
        <v>16</v>
      </c>
      <c r="M62" t="n">
        <v>8</v>
      </c>
      <c r="N62" t="n">
        <v>44.6</v>
      </c>
      <c r="O62" t="n">
        <v>26014.91</v>
      </c>
      <c r="P62" t="n">
        <v>188.71</v>
      </c>
      <c r="Q62" t="n">
        <v>467.07</v>
      </c>
      <c r="R62" t="n">
        <v>58.51</v>
      </c>
      <c r="S62" t="n">
        <v>39.61</v>
      </c>
      <c r="T62" t="n">
        <v>4496.14</v>
      </c>
      <c r="U62" t="n">
        <v>0.68</v>
      </c>
      <c r="V62" t="n">
        <v>0.75</v>
      </c>
      <c r="W62" t="n">
        <v>2.62</v>
      </c>
      <c r="X62" t="n">
        <v>0.26</v>
      </c>
      <c r="Y62" t="n">
        <v>1</v>
      </c>
      <c r="Z62" t="n">
        <v>10</v>
      </c>
      <c r="AA62" t="n">
        <v>155.898270151748</v>
      </c>
      <c r="AB62" t="n">
        <v>213.306890967798</v>
      </c>
      <c r="AC62" t="n">
        <v>192.9491806719941</v>
      </c>
      <c r="AD62" t="n">
        <v>155898.270151748</v>
      </c>
      <c r="AE62" t="n">
        <v>213306.890967798</v>
      </c>
      <c r="AF62" t="n">
        <v>4.008533028216952e-06</v>
      </c>
      <c r="AG62" t="n">
        <v>8</v>
      </c>
      <c r="AH62" t="n">
        <v>192949.1806719941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5.4272</v>
      </c>
      <c r="E63" t="n">
        <v>18.43</v>
      </c>
      <c r="F63" t="n">
        <v>15.59</v>
      </c>
      <c r="G63" t="n">
        <v>93.51000000000001</v>
      </c>
      <c r="H63" t="n">
        <v>1.38</v>
      </c>
      <c r="I63" t="n">
        <v>10</v>
      </c>
      <c r="J63" t="n">
        <v>209.43</v>
      </c>
      <c r="K63" t="n">
        <v>53.44</v>
      </c>
      <c r="L63" t="n">
        <v>16.25</v>
      </c>
      <c r="M63" t="n">
        <v>8</v>
      </c>
      <c r="N63" t="n">
        <v>44.75</v>
      </c>
      <c r="O63" t="n">
        <v>26064.38</v>
      </c>
      <c r="P63" t="n">
        <v>187.95</v>
      </c>
      <c r="Q63" t="n">
        <v>467.07</v>
      </c>
      <c r="R63" t="n">
        <v>58.21</v>
      </c>
      <c r="S63" t="n">
        <v>39.61</v>
      </c>
      <c r="T63" t="n">
        <v>4345.28</v>
      </c>
      <c r="U63" t="n">
        <v>0.68</v>
      </c>
      <c r="V63" t="n">
        <v>0.75</v>
      </c>
      <c r="W63" t="n">
        <v>2.62</v>
      </c>
      <c r="X63" t="n">
        <v>0.25</v>
      </c>
      <c r="Y63" t="n">
        <v>1</v>
      </c>
      <c r="Z63" t="n">
        <v>10</v>
      </c>
      <c r="AA63" t="n">
        <v>155.5201938740616</v>
      </c>
      <c r="AB63" t="n">
        <v>212.7895903251195</v>
      </c>
      <c r="AC63" t="n">
        <v>192.4812504766167</v>
      </c>
      <c r="AD63" t="n">
        <v>155520.1938740616</v>
      </c>
      <c r="AE63" t="n">
        <v>212789.5903251195</v>
      </c>
      <c r="AF63" t="n">
        <v>4.010232529768114e-06</v>
      </c>
      <c r="AG63" t="n">
        <v>8</v>
      </c>
      <c r="AH63" t="n">
        <v>192481.2504766167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5.4258</v>
      </c>
      <c r="E64" t="n">
        <v>18.43</v>
      </c>
      <c r="F64" t="n">
        <v>15.59</v>
      </c>
      <c r="G64" t="n">
        <v>93.54000000000001</v>
      </c>
      <c r="H64" t="n">
        <v>1.4</v>
      </c>
      <c r="I64" t="n">
        <v>10</v>
      </c>
      <c r="J64" t="n">
        <v>209.84</v>
      </c>
      <c r="K64" t="n">
        <v>53.44</v>
      </c>
      <c r="L64" t="n">
        <v>16.5</v>
      </c>
      <c r="M64" t="n">
        <v>8</v>
      </c>
      <c r="N64" t="n">
        <v>44.9</v>
      </c>
      <c r="O64" t="n">
        <v>26113.9</v>
      </c>
      <c r="P64" t="n">
        <v>186.42</v>
      </c>
      <c r="Q64" t="n">
        <v>467.07</v>
      </c>
      <c r="R64" t="n">
        <v>58.3</v>
      </c>
      <c r="S64" t="n">
        <v>39.61</v>
      </c>
      <c r="T64" t="n">
        <v>4388.75</v>
      </c>
      <c r="U64" t="n">
        <v>0.68</v>
      </c>
      <c r="V64" t="n">
        <v>0.75</v>
      </c>
      <c r="W64" t="n">
        <v>2.63</v>
      </c>
      <c r="X64" t="n">
        <v>0.26</v>
      </c>
      <c r="Y64" t="n">
        <v>1</v>
      </c>
      <c r="Z64" t="n">
        <v>10</v>
      </c>
      <c r="AA64" t="n">
        <v>154.8620478070034</v>
      </c>
      <c r="AB64" t="n">
        <v>211.8890858408157</v>
      </c>
      <c r="AC64" t="n">
        <v>191.6666888764285</v>
      </c>
      <c r="AD64" t="n">
        <v>154862.0478070034</v>
      </c>
      <c r="AE64" t="n">
        <v>211889.0858408156</v>
      </c>
      <c r="AF64" t="n">
        <v>4.009198050563058e-06</v>
      </c>
      <c r="AG64" t="n">
        <v>8</v>
      </c>
      <c r="AH64" t="n">
        <v>191666.6888764285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5.447</v>
      </c>
      <c r="E65" t="n">
        <v>18.36</v>
      </c>
      <c r="F65" t="n">
        <v>15.56</v>
      </c>
      <c r="G65" t="n">
        <v>103.7</v>
      </c>
      <c r="H65" t="n">
        <v>1.42</v>
      </c>
      <c r="I65" t="n">
        <v>9</v>
      </c>
      <c r="J65" t="n">
        <v>210.24</v>
      </c>
      <c r="K65" t="n">
        <v>53.44</v>
      </c>
      <c r="L65" t="n">
        <v>16.75</v>
      </c>
      <c r="M65" t="n">
        <v>7</v>
      </c>
      <c r="N65" t="n">
        <v>45.05</v>
      </c>
      <c r="O65" t="n">
        <v>26163.47</v>
      </c>
      <c r="P65" t="n">
        <v>185.78</v>
      </c>
      <c r="Q65" t="n">
        <v>467.07</v>
      </c>
      <c r="R65" t="n">
        <v>57.11</v>
      </c>
      <c r="S65" t="n">
        <v>39.61</v>
      </c>
      <c r="T65" t="n">
        <v>3800.71</v>
      </c>
      <c r="U65" t="n">
        <v>0.6899999999999999</v>
      </c>
      <c r="V65" t="n">
        <v>0.75</v>
      </c>
      <c r="W65" t="n">
        <v>2.62</v>
      </c>
      <c r="X65" t="n">
        <v>0.22</v>
      </c>
      <c r="Y65" t="n">
        <v>1</v>
      </c>
      <c r="Z65" t="n">
        <v>10</v>
      </c>
      <c r="AA65" t="n">
        <v>154.2033960981186</v>
      </c>
      <c r="AB65" t="n">
        <v>210.9878895150573</v>
      </c>
      <c r="AC65" t="n">
        <v>190.8515014631632</v>
      </c>
      <c r="AD65" t="n">
        <v>154203.3960981186</v>
      </c>
      <c r="AE65" t="n">
        <v>210987.8895150573</v>
      </c>
      <c r="AF65" t="n">
        <v>4.024863021382466e-06</v>
      </c>
      <c r="AG65" t="n">
        <v>8</v>
      </c>
      <c r="AH65" t="n">
        <v>190851.5014631632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5.4439</v>
      </c>
      <c r="E66" t="n">
        <v>18.37</v>
      </c>
      <c r="F66" t="n">
        <v>15.57</v>
      </c>
      <c r="G66" t="n">
        <v>103.77</v>
      </c>
      <c r="H66" t="n">
        <v>1.43</v>
      </c>
      <c r="I66" t="n">
        <v>9</v>
      </c>
      <c r="J66" t="n">
        <v>210.64</v>
      </c>
      <c r="K66" t="n">
        <v>53.44</v>
      </c>
      <c r="L66" t="n">
        <v>17</v>
      </c>
      <c r="M66" t="n">
        <v>7</v>
      </c>
      <c r="N66" t="n">
        <v>45.21</v>
      </c>
      <c r="O66" t="n">
        <v>26213.09</v>
      </c>
      <c r="P66" t="n">
        <v>185.98</v>
      </c>
      <c r="Q66" t="n">
        <v>467.08</v>
      </c>
      <c r="R66" t="n">
        <v>57.41</v>
      </c>
      <c r="S66" t="n">
        <v>39.61</v>
      </c>
      <c r="T66" t="n">
        <v>3951.6</v>
      </c>
      <c r="U66" t="n">
        <v>0.6899999999999999</v>
      </c>
      <c r="V66" t="n">
        <v>0.75</v>
      </c>
      <c r="W66" t="n">
        <v>2.63</v>
      </c>
      <c r="X66" t="n">
        <v>0.23</v>
      </c>
      <c r="Y66" t="n">
        <v>1</v>
      </c>
      <c r="Z66" t="n">
        <v>10</v>
      </c>
      <c r="AA66" t="n">
        <v>154.3498200343273</v>
      </c>
      <c r="AB66" t="n">
        <v>211.1882332043461</v>
      </c>
      <c r="AC66" t="n">
        <v>191.0327246319305</v>
      </c>
      <c r="AD66" t="n">
        <v>154349.8200343273</v>
      </c>
      <c r="AE66" t="n">
        <v>211188.2332043461</v>
      </c>
      <c r="AF66" t="n">
        <v>4.022572388856987e-06</v>
      </c>
      <c r="AG66" t="n">
        <v>8</v>
      </c>
      <c r="AH66" t="n">
        <v>191032.7246319305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5.4456</v>
      </c>
      <c r="E67" t="n">
        <v>18.36</v>
      </c>
      <c r="F67" t="n">
        <v>15.56</v>
      </c>
      <c r="G67" t="n">
        <v>103.73</v>
      </c>
      <c r="H67" t="n">
        <v>1.45</v>
      </c>
      <c r="I67" t="n">
        <v>9</v>
      </c>
      <c r="J67" t="n">
        <v>211.04</v>
      </c>
      <c r="K67" t="n">
        <v>53.44</v>
      </c>
      <c r="L67" t="n">
        <v>17.25</v>
      </c>
      <c r="M67" t="n">
        <v>7</v>
      </c>
      <c r="N67" t="n">
        <v>45.36</v>
      </c>
      <c r="O67" t="n">
        <v>26262.77</v>
      </c>
      <c r="P67" t="n">
        <v>186.38</v>
      </c>
      <c r="Q67" t="n">
        <v>467.07</v>
      </c>
      <c r="R67" t="n">
        <v>57.33</v>
      </c>
      <c r="S67" t="n">
        <v>39.61</v>
      </c>
      <c r="T67" t="n">
        <v>3911.12</v>
      </c>
      <c r="U67" t="n">
        <v>0.6899999999999999</v>
      </c>
      <c r="V67" t="n">
        <v>0.75</v>
      </c>
      <c r="W67" t="n">
        <v>2.62</v>
      </c>
      <c r="X67" t="n">
        <v>0.23</v>
      </c>
      <c r="Y67" t="n">
        <v>1</v>
      </c>
      <c r="Z67" t="n">
        <v>10</v>
      </c>
      <c r="AA67" t="n">
        <v>154.4933381300691</v>
      </c>
      <c r="AB67" t="n">
        <v>211.3846009945115</v>
      </c>
      <c r="AC67" t="n">
        <v>191.2103513558066</v>
      </c>
      <c r="AD67" t="n">
        <v>154493.3381300691</v>
      </c>
      <c r="AE67" t="n">
        <v>211384.6009945115</v>
      </c>
      <c r="AF67" t="n">
        <v>4.02382854217741e-06</v>
      </c>
      <c r="AG67" t="n">
        <v>8</v>
      </c>
      <c r="AH67" t="n">
        <v>191210.3513558065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5.4455</v>
      </c>
      <c r="E68" t="n">
        <v>18.36</v>
      </c>
      <c r="F68" t="n">
        <v>15.56</v>
      </c>
      <c r="G68" t="n">
        <v>103.74</v>
      </c>
      <c r="H68" t="n">
        <v>1.47</v>
      </c>
      <c r="I68" t="n">
        <v>9</v>
      </c>
      <c r="J68" t="n">
        <v>211.45</v>
      </c>
      <c r="K68" t="n">
        <v>53.44</v>
      </c>
      <c r="L68" t="n">
        <v>17.5</v>
      </c>
      <c r="M68" t="n">
        <v>7</v>
      </c>
      <c r="N68" t="n">
        <v>45.51</v>
      </c>
      <c r="O68" t="n">
        <v>26312.5</v>
      </c>
      <c r="P68" t="n">
        <v>186.38</v>
      </c>
      <c r="Q68" t="n">
        <v>467.07</v>
      </c>
      <c r="R68" t="n">
        <v>57.32</v>
      </c>
      <c r="S68" t="n">
        <v>39.61</v>
      </c>
      <c r="T68" t="n">
        <v>3903.88</v>
      </c>
      <c r="U68" t="n">
        <v>0.6899999999999999</v>
      </c>
      <c r="V68" t="n">
        <v>0.75</v>
      </c>
      <c r="W68" t="n">
        <v>2.62</v>
      </c>
      <c r="X68" t="n">
        <v>0.23</v>
      </c>
      <c r="Y68" t="n">
        <v>1</v>
      </c>
      <c r="Z68" t="n">
        <v>10</v>
      </c>
      <c r="AA68" t="n">
        <v>154.4950187483627</v>
      </c>
      <c r="AB68" t="n">
        <v>211.3869004906044</v>
      </c>
      <c r="AC68" t="n">
        <v>191.2124313912197</v>
      </c>
      <c r="AD68" t="n">
        <v>154495.0187483627</v>
      </c>
      <c r="AE68" t="n">
        <v>211386.9004906044</v>
      </c>
      <c r="AF68" t="n">
        <v>4.023754650805621e-06</v>
      </c>
      <c r="AG68" t="n">
        <v>8</v>
      </c>
      <c r="AH68" t="n">
        <v>191212.4313912197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5.4428</v>
      </c>
      <c r="E69" t="n">
        <v>18.37</v>
      </c>
      <c r="F69" t="n">
        <v>15.57</v>
      </c>
      <c r="G69" t="n">
        <v>103.8</v>
      </c>
      <c r="H69" t="n">
        <v>1.49</v>
      </c>
      <c r="I69" t="n">
        <v>9</v>
      </c>
      <c r="J69" t="n">
        <v>211.85</v>
      </c>
      <c r="K69" t="n">
        <v>53.44</v>
      </c>
      <c r="L69" t="n">
        <v>17.75</v>
      </c>
      <c r="M69" t="n">
        <v>7</v>
      </c>
      <c r="N69" t="n">
        <v>45.67</v>
      </c>
      <c r="O69" t="n">
        <v>26362.28</v>
      </c>
      <c r="P69" t="n">
        <v>186.01</v>
      </c>
      <c r="Q69" t="n">
        <v>467.07</v>
      </c>
      <c r="R69" t="n">
        <v>57.61</v>
      </c>
      <c r="S69" t="n">
        <v>39.61</v>
      </c>
      <c r="T69" t="n">
        <v>4050.45</v>
      </c>
      <c r="U69" t="n">
        <v>0.6899999999999999</v>
      </c>
      <c r="V69" t="n">
        <v>0.75</v>
      </c>
      <c r="W69" t="n">
        <v>2.63</v>
      </c>
      <c r="X69" t="n">
        <v>0.24</v>
      </c>
      <c r="Y69" t="n">
        <v>1</v>
      </c>
      <c r="Z69" t="n">
        <v>10</v>
      </c>
      <c r="AA69" t="n">
        <v>154.381618273055</v>
      </c>
      <c r="AB69" t="n">
        <v>211.2317409574125</v>
      </c>
      <c r="AC69" t="n">
        <v>191.0720800661078</v>
      </c>
      <c r="AD69" t="n">
        <v>154381.6182730549</v>
      </c>
      <c r="AE69" t="n">
        <v>211231.7409574125</v>
      </c>
      <c r="AF69" t="n">
        <v>4.0217595837673e-06</v>
      </c>
      <c r="AG69" t="n">
        <v>8</v>
      </c>
      <c r="AH69" t="n">
        <v>191072.0800661079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5.4449</v>
      </c>
      <c r="E70" t="n">
        <v>18.37</v>
      </c>
      <c r="F70" t="n">
        <v>15.56</v>
      </c>
      <c r="G70" t="n">
        <v>103.75</v>
      </c>
      <c r="H70" t="n">
        <v>1.51</v>
      </c>
      <c r="I70" t="n">
        <v>9</v>
      </c>
      <c r="J70" t="n">
        <v>212.25</v>
      </c>
      <c r="K70" t="n">
        <v>53.44</v>
      </c>
      <c r="L70" t="n">
        <v>18</v>
      </c>
      <c r="M70" t="n">
        <v>7</v>
      </c>
      <c r="N70" t="n">
        <v>45.82</v>
      </c>
      <c r="O70" t="n">
        <v>26412.11</v>
      </c>
      <c r="P70" t="n">
        <v>185.26</v>
      </c>
      <c r="Q70" t="n">
        <v>467.11</v>
      </c>
      <c r="R70" t="n">
        <v>57.43</v>
      </c>
      <c r="S70" t="n">
        <v>39.61</v>
      </c>
      <c r="T70" t="n">
        <v>3958.48</v>
      </c>
      <c r="U70" t="n">
        <v>0.6899999999999999</v>
      </c>
      <c r="V70" t="n">
        <v>0.75</v>
      </c>
      <c r="W70" t="n">
        <v>2.62</v>
      </c>
      <c r="X70" t="n">
        <v>0.23</v>
      </c>
      <c r="Y70" t="n">
        <v>1</v>
      </c>
      <c r="Z70" t="n">
        <v>10</v>
      </c>
      <c r="AA70" t="n">
        <v>154.0075948852352</v>
      </c>
      <c r="AB70" t="n">
        <v>210.7199856574505</v>
      </c>
      <c r="AC70" t="n">
        <v>190.6091659737209</v>
      </c>
      <c r="AD70" t="n">
        <v>154007.5948852352</v>
      </c>
      <c r="AE70" t="n">
        <v>210719.9856574505</v>
      </c>
      <c r="AF70" t="n">
        <v>4.023311302574883e-06</v>
      </c>
      <c r="AG70" t="n">
        <v>8</v>
      </c>
      <c r="AH70" t="n">
        <v>190609.1659737209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5.443</v>
      </c>
      <c r="E71" t="n">
        <v>18.37</v>
      </c>
      <c r="F71" t="n">
        <v>15.57</v>
      </c>
      <c r="G71" t="n">
        <v>103.79</v>
      </c>
      <c r="H71" t="n">
        <v>1.52</v>
      </c>
      <c r="I71" t="n">
        <v>9</v>
      </c>
      <c r="J71" t="n">
        <v>212.66</v>
      </c>
      <c r="K71" t="n">
        <v>53.44</v>
      </c>
      <c r="L71" t="n">
        <v>18.25</v>
      </c>
      <c r="M71" t="n">
        <v>7</v>
      </c>
      <c r="N71" t="n">
        <v>45.97</v>
      </c>
      <c r="O71" t="n">
        <v>26462</v>
      </c>
      <c r="P71" t="n">
        <v>184.09</v>
      </c>
      <c r="Q71" t="n">
        <v>467.07</v>
      </c>
      <c r="R71" t="n">
        <v>57.79</v>
      </c>
      <c r="S71" t="n">
        <v>39.61</v>
      </c>
      <c r="T71" t="n">
        <v>4140.06</v>
      </c>
      <c r="U71" t="n">
        <v>0.6899999999999999</v>
      </c>
      <c r="V71" t="n">
        <v>0.75</v>
      </c>
      <c r="W71" t="n">
        <v>2.62</v>
      </c>
      <c r="X71" t="n">
        <v>0.24</v>
      </c>
      <c r="Y71" t="n">
        <v>1</v>
      </c>
      <c r="Z71" t="n">
        <v>10</v>
      </c>
      <c r="AA71" t="n">
        <v>153.5250895363899</v>
      </c>
      <c r="AB71" t="n">
        <v>210.059800552527</v>
      </c>
      <c r="AC71" t="n">
        <v>190.0119880086355</v>
      </c>
      <c r="AD71" t="n">
        <v>153525.0895363899</v>
      </c>
      <c r="AE71" t="n">
        <v>210059.800552527</v>
      </c>
      <c r="AF71" t="n">
        <v>4.021907366510879e-06</v>
      </c>
      <c r="AG71" t="n">
        <v>8</v>
      </c>
      <c r="AH71" t="n">
        <v>190011.9880086355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5.4441</v>
      </c>
      <c r="E72" t="n">
        <v>18.37</v>
      </c>
      <c r="F72" t="n">
        <v>15.56</v>
      </c>
      <c r="G72" t="n">
        <v>103.77</v>
      </c>
      <c r="H72" t="n">
        <v>1.54</v>
      </c>
      <c r="I72" t="n">
        <v>9</v>
      </c>
      <c r="J72" t="n">
        <v>213.06</v>
      </c>
      <c r="K72" t="n">
        <v>53.44</v>
      </c>
      <c r="L72" t="n">
        <v>18.5</v>
      </c>
      <c r="M72" t="n">
        <v>7</v>
      </c>
      <c r="N72" t="n">
        <v>46.13</v>
      </c>
      <c r="O72" t="n">
        <v>26511.94</v>
      </c>
      <c r="P72" t="n">
        <v>183.47</v>
      </c>
      <c r="Q72" t="n">
        <v>467.1</v>
      </c>
      <c r="R72" t="n">
        <v>57.46</v>
      </c>
      <c r="S72" t="n">
        <v>39.61</v>
      </c>
      <c r="T72" t="n">
        <v>3974.4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  <c r="AA72" t="n">
        <v>153.2257292857233</v>
      </c>
      <c r="AB72" t="n">
        <v>209.6502026507231</v>
      </c>
      <c r="AC72" t="n">
        <v>189.6414815557054</v>
      </c>
      <c r="AD72" t="n">
        <v>153225.7292857233</v>
      </c>
      <c r="AE72" t="n">
        <v>209650.2026507231</v>
      </c>
      <c r="AF72" t="n">
        <v>4.022720171600565e-06</v>
      </c>
      <c r="AG72" t="n">
        <v>8</v>
      </c>
      <c r="AH72" t="n">
        <v>189641.4815557054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5.4682</v>
      </c>
      <c r="E73" t="n">
        <v>18.29</v>
      </c>
      <c r="F73" t="n">
        <v>15.52</v>
      </c>
      <c r="G73" t="n">
        <v>116.41</v>
      </c>
      <c r="H73" t="n">
        <v>1.56</v>
      </c>
      <c r="I73" t="n">
        <v>8</v>
      </c>
      <c r="J73" t="n">
        <v>213.47</v>
      </c>
      <c r="K73" t="n">
        <v>53.44</v>
      </c>
      <c r="L73" t="n">
        <v>18.75</v>
      </c>
      <c r="M73" t="n">
        <v>6</v>
      </c>
      <c r="N73" t="n">
        <v>46.28</v>
      </c>
      <c r="O73" t="n">
        <v>26561.93</v>
      </c>
      <c r="P73" t="n">
        <v>182.08</v>
      </c>
      <c r="Q73" t="n">
        <v>467.08</v>
      </c>
      <c r="R73" t="n">
        <v>55.98</v>
      </c>
      <c r="S73" t="n">
        <v>39.61</v>
      </c>
      <c r="T73" t="n">
        <v>3238.97</v>
      </c>
      <c r="U73" t="n">
        <v>0.71</v>
      </c>
      <c r="V73" t="n">
        <v>0.75</v>
      </c>
      <c r="W73" t="n">
        <v>2.62</v>
      </c>
      <c r="X73" t="n">
        <v>0.19</v>
      </c>
      <c r="Y73" t="n">
        <v>1</v>
      </c>
      <c r="Z73" t="n">
        <v>10</v>
      </c>
      <c r="AA73" t="n">
        <v>152.1907856385677</v>
      </c>
      <c r="AB73" t="n">
        <v>208.2341470941941</v>
      </c>
      <c r="AC73" t="n">
        <v>188.3605723540446</v>
      </c>
      <c r="AD73" t="n">
        <v>152190.7856385677</v>
      </c>
      <c r="AE73" t="n">
        <v>208234.1470941941</v>
      </c>
      <c r="AF73" t="n">
        <v>4.040527992201872e-06</v>
      </c>
      <c r="AG73" t="n">
        <v>8</v>
      </c>
      <c r="AH73" t="n">
        <v>188360.5723540446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5.4634</v>
      </c>
      <c r="E74" t="n">
        <v>18.3</v>
      </c>
      <c r="F74" t="n">
        <v>15.54</v>
      </c>
      <c r="G74" t="n">
        <v>116.53</v>
      </c>
      <c r="H74" t="n">
        <v>1.58</v>
      </c>
      <c r="I74" t="n">
        <v>8</v>
      </c>
      <c r="J74" t="n">
        <v>213.87</v>
      </c>
      <c r="K74" t="n">
        <v>53.44</v>
      </c>
      <c r="L74" t="n">
        <v>19</v>
      </c>
      <c r="M74" t="n">
        <v>6</v>
      </c>
      <c r="N74" t="n">
        <v>46.44</v>
      </c>
      <c r="O74" t="n">
        <v>26611.98</v>
      </c>
      <c r="P74" t="n">
        <v>182.48</v>
      </c>
      <c r="Q74" t="n">
        <v>467.07</v>
      </c>
      <c r="R74" t="n">
        <v>56.5</v>
      </c>
      <c r="S74" t="n">
        <v>39.61</v>
      </c>
      <c r="T74" t="n">
        <v>3503.19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152.4574427796238</v>
      </c>
      <c r="AB74" t="n">
        <v>208.5989991586698</v>
      </c>
      <c r="AC74" t="n">
        <v>188.69060344956</v>
      </c>
      <c r="AD74" t="n">
        <v>152457.4427796238</v>
      </c>
      <c r="AE74" t="n">
        <v>208598.9991586698</v>
      </c>
      <c r="AF74" t="n">
        <v>4.036981206355968e-06</v>
      </c>
      <c r="AG74" t="n">
        <v>8</v>
      </c>
      <c r="AH74" t="n">
        <v>188690.60344956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5.4654</v>
      </c>
      <c r="E75" t="n">
        <v>18.3</v>
      </c>
      <c r="F75" t="n">
        <v>15.53</v>
      </c>
      <c r="G75" t="n">
        <v>116.48</v>
      </c>
      <c r="H75" t="n">
        <v>1.6</v>
      </c>
      <c r="I75" t="n">
        <v>8</v>
      </c>
      <c r="J75" t="n">
        <v>214.28</v>
      </c>
      <c r="K75" t="n">
        <v>53.44</v>
      </c>
      <c r="L75" t="n">
        <v>19.25</v>
      </c>
      <c r="M75" t="n">
        <v>6</v>
      </c>
      <c r="N75" t="n">
        <v>46.6</v>
      </c>
      <c r="O75" t="n">
        <v>26662.08</v>
      </c>
      <c r="P75" t="n">
        <v>182.32</v>
      </c>
      <c r="Q75" t="n">
        <v>467.07</v>
      </c>
      <c r="R75" t="n">
        <v>56.45</v>
      </c>
      <c r="S75" t="n">
        <v>39.61</v>
      </c>
      <c r="T75" t="n">
        <v>3477.39</v>
      </c>
      <c r="U75" t="n">
        <v>0.7</v>
      </c>
      <c r="V75" t="n">
        <v>0.75</v>
      </c>
      <c r="W75" t="n">
        <v>2.62</v>
      </c>
      <c r="X75" t="n">
        <v>0.2</v>
      </c>
      <c r="Y75" t="n">
        <v>1</v>
      </c>
      <c r="Z75" t="n">
        <v>10</v>
      </c>
      <c r="AA75" t="n">
        <v>152.3482964244161</v>
      </c>
      <c r="AB75" t="n">
        <v>208.4496603002773</v>
      </c>
      <c r="AC75" t="n">
        <v>188.555517282214</v>
      </c>
      <c r="AD75" t="n">
        <v>152348.2964244161</v>
      </c>
      <c r="AE75" t="n">
        <v>208449.6603002773</v>
      </c>
      <c r="AF75" t="n">
        <v>4.038459033791762e-06</v>
      </c>
      <c r="AG75" t="n">
        <v>8</v>
      </c>
      <c r="AH75" t="n">
        <v>188555.517282214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5.4685</v>
      </c>
      <c r="E76" t="n">
        <v>18.29</v>
      </c>
      <c r="F76" t="n">
        <v>15.52</v>
      </c>
      <c r="G76" t="n">
        <v>116.4</v>
      </c>
      <c r="H76" t="n">
        <v>1.61</v>
      </c>
      <c r="I76" t="n">
        <v>8</v>
      </c>
      <c r="J76" t="n">
        <v>214.69</v>
      </c>
      <c r="K76" t="n">
        <v>53.44</v>
      </c>
      <c r="L76" t="n">
        <v>19.5</v>
      </c>
      <c r="M76" t="n">
        <v>6</v>
      </c>
      <c r="N76" t="n">
        <v>46.75</v>
      </c>
      <c r="O76" t="n">
        <v>26712.23</v>
      </c>
      <c r="P76" t="n">
        <v>182.01</v>
      </c>
      <c r="Q76" t="n">
        <v>467.07</v>
      </c>
      <c r="R76" t="n">
        <v>56.13</v>
      </c>
      <c r="S76" t="n">
        <v>39.61</v>
      </c>
      <c r="T76" t="n">
        <v>3314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  <c r="AA76" t="n">
        <v>152.1549311935382</v>
      </c>
      <c r="AB76" t="n">
        <v>208.1850894607183</v>
      </c>
      <c r="AC76" t="n">
        <v>188.3161967122549</v>
      </c>
      <c r="AD76" t="n">
        <v>152154.9311935382</v>
      </c>
      <c r="AE76" t="n">
        <v>208185.0894607183</v>
      </c>
      <c r="AF76" t="n">
        <v>4.040749666317241e-06</v>
      </c>
      <c r="AG76" t="n">
        <v>8</v>
      </c>
      <c r="AH76" t="n">
        <v>188316.1967122549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5.4668</v>
      </c>
      <c r="E77" t="n">
        <v>18.29</v>
      </c>
      <c r="F77" t="n">
        <v>15.53</v>
      </c>
      <c r="G77" t="n">
        <v>116.44</v>
      </c>
      <c r="H77" t="n">
        <v>1.63</v>
      </c>
      <c r="I77" t="n">
        <v>8</v>
      </c>
      <c r="J77" t="n">
        <v>215.09</v>
      </c>
      <c r="K77" t="n">
        <v>53.44</v>
      </c>
      <c r="L77" t="n">
        <v>19.75</v>
      </c>
      <c r="M77" t="n">
        <v>6</v>
      </c>
      <c r="N77" t="n">
        <v>46.91</v>
      </c>
      <c r="O77" t="n">
        <v>26762.44</v>
      </c>
      <c r="P77" t="n">
        <v>182.09</v>
      </c>
      <c r="Q77" t="n">
        <v>467.07</v>
      </c>
      <c r="R77" t="n">
        <v>56.28</v>
      </c>
      <c r="S77" t="n">
        <v>39.61</v>
      </c>
      <c r="T77" t="n">
        <v>3389.19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  <c r="AA77" t="n">
        <v>152.2236510493496</v>
      </c>
      <c r="AB77" t="n">
        <v>208.2791149991455</v>
      </c>
      <c r="AC77" t="n">
        <v>188.4012485852603</v>
      </c>
      <c r="AD77" t="n">
        <v>152223.6510493496</v>
      </c>
      <c r="AE77" t="n">
        <v>208279.1149991455</v>
      </c>
      <c r="AF77" t="n">
        <v>4.039493512996817e-06</v>
      </c>
      <c r="AG77" t="n">
        <v>8</v>
      </c>
      <c r="AH77" t="n">
        <v>188401.2485852603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5.4645</v>
      </c>
      <c r="E78" t="n">
        <v>18.3</v>
      </c>
      <c r="F78" t="n">
        <v>15.53</v>
      </c>
      <c r="G78" t="n">
        <v>116.5</v>
      </c>
      <c r="H78" t="n">
        <v>1.65</v>
      </c>
      <c r="I78" t="n">
        <v>8</v>
      </c>
      <c r="J78" t="n">
        <v>215.5</v>
      </c>
      <c r="K78" t="n">
        <v>53.44</v>
      </c>
      <c r="L78" t="n">
        <v>20</v>
      </c>
      <c r="M78" t="n">
        <v>6</v>
      </c>
      <c r="N78" t="n">
        <v>47.07</v>
      </c>
      <c r="O78" t="n">
        <v>26812.71</v>
      </c>
      <c r="P78" t="n">
        <v>181.44</v>
      </c>
      <c r="Q78" t="n">
        <v>467.07</v>
      </c>
      <c r="R78" t="n">
        <v>56.58</v>
      </c>
      <c r="S78" t="n">
        <v>39.61</v>
      </c>
      <c r="T78" t="n">
        <v>3542.01</v>
      </c>
      <c r="U78" t="n">
        <v>0.7</v>
      </c>
      <c r="V78" t="n">
        <v>0.75</v>
      </c>
      <c r="W78" t="n">
        <v>2.62</v>
      </c>
      <c r="X78" t="n">
        <v>0.2</v>
      </c>
      <c r="Y78" t="n">
        <v>1</v>
      </c>
      <c r="Z78" t="n">
        <v>10</v>
      </c>
      <c r="AA78" t="n">
        <v>151.9735183592645</v>
      </c>
      <c r="AB78" t="n">
        <v>207.9368724174958</v>
      </c>
      <c r="AC78" t="n">
        <v>188.0916691552627</v>
      </c>
      <c r="AD78" t="n">
        <v>151973.5183592645</v>
      </c>
      <c r="AE78" t="n">
        <v>207936.8724174958</v>
      </c>
      <c r="AF78" t="n">
        <v>4.037794011445655e-06</v>
      </c>
      <c r="AG78" t="n">
        <v>8</v>
      </c>
      <c r="AH78" t="n">
        <v>188091.6691552627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5.4636</v>
      </c>
      <c r="E79" t="n">
        <v>18.3</v>
      </c>
      <c r="F79" t="n">
        <v>15.54</v>
      </c>
      <c r="G79" t="n">
        <v>116.53</v>
      </c>
      <c r="H79" t="n">
        <v>1.67</v>
      </c>
      <c r="I79" t="n">
        <v>8</v>
      </c>
      <c r="J79" t="n">
        <v>215.91</v>
      </c>
      <c r="K79" t="n">
        <v>53.44</v>
      </c>
      <c r="L79" t="n">
        <v>20.25</v>
      </c>
      <c r="M79" t="n">
        <v>6</v>
      </c>
      <c r="N79" t="n">
        <v>47.23</v>
      </c>
      <c r="O79" t="n">
        <v>26863.02</v>
      </c>
      <c r="P79" t="n">
        <v>180.32</v>
      </c>
      <c r="Q79" t="n">
        <v>467.07</v>
      </c>
      <c r="R79" t="n">
        <v>56.58</v>
      </c>
      <c r="S79" t="n">
        <v>39.61</v>
      </c>
      <c r="T79" t="n">
        <v>3543.29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  <c r="AA79" t="n">
        <v>151.4979697839717</v>
      </c>
      <c r="AB79" t="n">
        <v>207.2862058770581</v>
      </c>
      <c r="AC79" t="n">
        <v>187.5031013162279</v>
      </c>
      <c r="AD79" t="n">
        <v>151497.9697839717</v>
      </c>
      <c r="AE79" t="n">
        <v>207286.2058770581</v>
      </c>
      <c r="AF79" t="n">
        <v>4.037128989099547e-06</v>
      </c>
      <c r="AG79" t="n">
        <v>8</v>
      </c>
      <c r="AH79" t="n">
        <v>187503.1013162279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5.4629</v>
      </c>
      <c r="E80" t="n">
        <v>18.31</v>
      </c>
      <c r="F80" t="n">
        <v>15.54</v>
      </c>
      <c r="G80" t="n">
        <v>116.54</v>
      </c>
      <c r="H80" t="n">
        <v>1.68</v>
      </c>
      <c r="I80" t="n">
        <v>8</v>
      </c>
      <c r="J80" t="n">
        <v>216.32</v>
      </c>
      <c r="K80" t="n">
        <v>53.44</v>
      </c>
      <c r="L80" t="n">
        <v>20.5</v>
      </c>
      <c r="M80" t="n">
        <v>6</v>
      </c>
      <c r="N80" t="n">
        <v>47.38</v>
      </c>
      <c r="O80" t="n">
        <v>26913.4</v>
      </c>
      <c r="P80" t="n">
        <v>180.03</v>
      </c>
      <c r="Q80" t="n">
        <v>467.14</v>
      </c>
      <c r="R80" t="n">
        <v>56.52</v>
      </c>
      <c r="S80" t="n">
        <v>39.61</v>
      </c>
      <c r="T80" t="n">
        <v>3512.2</v>
      </c>
      <c r="U80" t="n">
        <v>0.7</v>
      </c>
      <c r="V80" t="n">
        <v>0.75</v>
      </c>
      <c r="W80" t="n">
        <v>2.62</v>
      </c>
      <c r="X80" t="n">
        <v>0.21</v>
      </c>
      <c r="Y80" t="n">
        <v>1</v>
      </c>
      <c r="Z80" t="n">
        <v>10</v>
      </c>
      <c r="AA80" t="n">
        <v>151.3809180161388</v>
      </c>
      <c r="AB80" t="n">
        <v>207.1260504843497</v>
      </c>
      <c r="AC80" t="n">
        <v>187.35823092942</v>
      </c>
      <c r="AD80" t="n">
        <v>151380.9180161388</v>
      </c>
      <c r="AE80" t="n">
        <v>207126.0504843497</v>
      </c>
      <c r="AF80" t="n">
        <v>4.036611749497021e-06</v>
      </c>
      <c r="AG80" t="n">
        <v>8</v>
      </c>
      <c r="AH80" t="n">
        <v>187358.23092942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5.4653</v>
      </c>
      <c r="E81" t="n">
        <v>18.3</v>
      </c>
      <c r="F81" t="n">
        <v>15.53</v>
      </c>
      <c r="G81" t="n">
        <v>116.48</v>
      </c>
      <c r="H81" t="n">
        <v>1.7</v>
      </c>
      <c r="I81" t="n">
        <v>8</v>
      </c>
      <c r="J81" t="n">
        <v>216.73</v>
      </c>
      <c r="K81" t="n">
        <v>53.44</v>
      </c>
      <c r="L81" t="n">
        <v>20.75</v>
      </c>
      <c r="M81" t="n">
        <v>6</v>
      </c>
      <c r="N81" t="n">
        <v>47.54</v>
      </c>
      <c r="O81" t="n">
        <v>26963.82</v>
      </c>
      <c r="P81" t="n">
        <v>179.5</v>
      </c>
      <c r="Q81" t="n">
        <v>467.1</v>
      </c>
      <c r="R81" t="n">
        <v>56.41</v>
      </c>
      <c r="S81" t="n">
        <v>39.61</v>
      </c>
      <c r="T81" t="n">
        <v>3453.81</v>
      </c>
      <c r="U81" t="n">
        <v>0.7</v>
      </c>
      <c r="V81" t="n">
        <v>0.75</v>
      </c>
      <c r="W81" t="n">
        <v>2.62</v>
      </c>
      <c r="X81" t="n">
        <v>0.2</v>
      </c>
      <c r="Y81" t="n">
        <v>1</v>
      </c>
      <c r="Z81" t="n">
        <v>10</v>
      </c>
      <c r="AA81" t="n">
        <v>151.1019511610562</v>
      </c>
      <c r="AB81" t="n">
        <v>206.7443557260767</v>
      </c>
      <c r="AC81" t="n">
        <v>187.0129645831645</v>
      </c>
      <c r="AD81" t="n">
        <v>151101.9511610562</v>
      </c>
      <c r="AE81" t="n">
        <v>206744.3557260767</v>
      </c>
      <c r="AF81" t="n">
        <v>4.038385142419972e-06</v>
      </c>
      <c r="AG81" t="n">
        <v>8</v>
      </c>
      <c r="AH81" t="n">
        <v>187012.9645831645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5.46</v>
      </c>
      <c r="E82" t="n">
        <v>18.32</v>
      </c>
      <c r="F82" t="n">
        <v>15.55</v>
      </c>
      <c r="G82" t="n">
        <v>116.61</v>
      </c>
      <c r="H82" t="n">
        <v>1.72</v>
      </c>
      <c r="I82" t="n">
        <v>8</v>
      </c>
      <c r="J82" t="n">
        <v>217.14</v>
      </c>
      <c r="K82" t="n">
        <v>53.44</v>
      </c>
      <c r="L82" t="n">
        <v>21</v>
      </c>
      <c r="M82" t="n">
        <v>6</v>
      </c>
      <c r="N82" t="n">
        <v>47.7</v>
      </c>
      <c r="O82" t="n">
        <v>27014.3</v>
      </c>
      <c r="P82" t="n">
        <v>177.68</v>
      </c>
      <c r="Q82" t="n">
        <v>467.07</v>
      </c>
      <c r="R82" t="n">
        <v>57.14</v>
      </c>
      <c r="S82" t="n">
        <v>39.61</v>
      </c>
      <c r="T82" t="n">
        <v>3821.99</v>
      </c>
      <c r="U82" t="n">
        <v>0.6899999999999999</v>
      </c>
      <c r="V82" t="n">
        <v>0.75</v>
      </c>
      <c r="W82" t="n">
        <v>2.62</v>
      </c>
      <c r="X82" t="n">
        <v>0.22</v>
      </c>
      <c r="Y82" t="n">
        <v>1</v>
      </c>
      <c r="Z82" t="n">
        <v>10</v>
      </c>
      <c r="AA82" t="n">
        <v>150.3924809120925</v>
      </c>
      <c r="AB82" t="n">
        <v>205.7736272318268</v>
      </c>
      <c r="AC82" t="n">
        <v>186.1348810539795</v>
      </c>
      <c r="AD82" t="n">
        <v>150392.4809120925</v>
      </c>
      <c r="AE82" t="n">
        <v>205773.6272318268</v>
      </c>
      <c r="AF82" t="n">
        <v>4.03446889971512e-06</v>
      </c>
      <c r="AG82" t="n">
        <v>8</v>
      </c>
      <c r="AH82" t="n">
        <v>186134.8810539795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5.482</v>
      </c>
      <c r="E83" t="n">
        <v>18.24</v>
      </c>
      <c r="F83" t="n">
        <v>15.51</v>
      </c>
      <c r="G83" t="n">
        <v>132.96</v>
      </c>
      <c r="H83" t="n">
        <v>1.74</v>
      </c>
      <c r="I83" t="n">
        <v>7</v>
      </c>
      <c r="J83" t="n">
        <v>217.55</v>
      </c>
      <c r="K83" t="n">
        <v>53.44</v>
      </c>
      <c r="L83" t="n">
        <v>21.25</v>
      </c>
      <c r="M83" t="n">
        <v>5</v>
      </c>
      <c r="N83" t="n">
        <v>47.86</v>
      </c>
      <c r="O83" t="n">
        <v>27064.84</v>
      </c>
      <c r="P83" t="n">
        <v>177.28</v>
      </c>
      <c r="Q83" t="n">
        <v>467.08</v>
      </c>
      <c r="R83" t="n">
        <v>55.84</v>
      </c>
      <c r="S83" t="n">
        <v>39.61</v>
      </c>
      <c r="T83" t="n">
        <v>3175.92</v>
      </c>
      <c r="U83" t="n">
        <v>0.71</v>
      </c>
      <c r="V83" t="n">
        <v>0.75</v>
      </c>
      <c r="W83" t="n">
        <v>2.62</v>
      </c>
      <c r="X83" t="n">
        <v>0.18</v>
      </c>
      <c r="Y83" t="n">
        <v>1</v>
      </c>
      <c r="Z83" t="n">
        <v>10</v>
      </c>
      <c r="AA83" t="n">
        <v>149.8428713442342</v>
      </c>
      <c r="AB83" t="n">
        <v>205.0216271740205</v>
      </c>
      <c r="AC83" t="n">
        <v>185.4546508262514</v>
      </c>
      <c r="AD83" t="n">
        <v>149842.8713442342</v>
      </c>
      <c r="AE83" t="n">
        <v>205021.6271740205</v>
      </c>
      <c r="AF83" t="n">
        <v>4.050725001508844e-06</v>
      </c>
      <c r="AG83" t="n">
        <v>8</v>
      </c>
      <c r="AH83" t="n">
        <v>185454.6508262514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5.4807</v>
      </c>
      <c r="E84" t="n">
        <v>18.25</v>
      </c>
      <c r="F84" t="n">
        <v>15.52</v>
      </c>
      <c r="G84" t="n">
        <v>133</v>
      </c>
      <c r="H84" t="n">
        <v>1.75</v>
      </c>
      <c r="I84" t="n">
        <v>7</v>
      </c>
      <c r="J84" t="n">
        <v>217.96</v>
      </c>
      <c r="K84" t="n">
        <v>53.44</v>
      </c>
      <c r="L84" t="n">
        <v>21.5</v>
      </c>
      <c r="M84" t="n">
        <v>5</v>
      </c>
      <c r="N84" t="n">
        <v>48.02</v>
      </c>
      <c r="O84" t="n">
        <v>27115.43</v>
      </c>
      <c r="P84" t="n">
        <v>177.69</v>
      </c>
      <c r="Q84" t="n">
        <v>467.07</v>
      </c>
      <c r="R84" t="n">
        <v>56.01</v>
      </c>
      <c r="S84" t="n">
        <v>39.61</v>
      </c>
      <c r="T84" t="n">
        <v>3259.22</v>
      </c>
      <c r="U84" t="n">
        <v>0.71</v>
      </c>
      <c r="V84" t="n">
        <v>0.75</v>
      </c>
      <c r="W84" t="n">
        <v>2.62</v>
      </c>
      <c r="X84" t="n">
        <v>0.18</v>
      </c>
      <c r="Y84" t="n">
        <v>1</v>
      </c>
      <c r="Z84" t="n">
        <v>10</v>
      </c>
      <c r="AA84" t="n">
        <v>150.0499897941045</v>
      </c>
      <c r="AB84" t="n">
        <v>205.3050157745541</v>
      </c>
      <c r="AC84" t="n">
        <v>185.7109932164885</v>
      </c>
      <c r="AD84" t="n">
        <v>150049.9897941045</v>
      </c>
      <c r="AE84" t="n">
        <v>205305.0157745541</v>
      </c>
      <c r="AF84" t="n">
        <v>4.049764413675578e-06</v>
      </c>
      <c r="AG84" t="n">
        <v>8</v>
      </c>
      <c r="AH84" t="n">
        <v>185710.9932164885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5.4819</v>
      </c>
      <c r="E85" t="n">
        <v>18.24</v>
      </c>
      <c r="F85" t="n">
        <v>15.51</v>
      </c>
      <c r="G85" t="n">
        <v>132.97</v>
      </c>
      <c r="H85" t="n">
        <v>1.77</v>
      </c>
      <c r="I85" t="n">
        <v>7</v>
      </c>
      <c r="J85" t="n">
        <v>218.37</v>
      </c>
      <c r="K85" t="n">
        <v>53.44</v>
      </c>
      <c r="L85" t="n">
        <v>21.75</v>
      </c>
      <c r="M85" t="n">
        <v>5</v>
      </c>
      <c r="N85" t="n">
        <v>48.18</v>
      </c>
      <c r="O85" t="n">
        <v>27166.08</v>
      </c>
      <c r="P85" t="n">
        <v>178</v>
      </c>
      <c r="Q85" t="n">
        <v>467.07</v>
      </c>
      <c r="R85" t="n">
        <v>55.89</v>
      </c>
      <c r="S85" t="n">
        <v>39.61</v>
      </c>
      <c r="T85" t="n">
        <v>3198.66</v>
      </c>
      <c r="U85" t="n">
        <v>0.71</v>
      </c>
      <c r="V85" t="n">
        <v>0.75</v>
      </c>
      <c r="W85" t="n">
        <v>2.62</v>
      </c>
      <c r="X85" t="n">
        <v>0.18</v>
      </c>
      <c r="Y85" t="n">
        <v>1</v>
      </c>
      <c r="Z85" t="n">
        <v>10</v>
      </c>
      <c r="AA85" t="n">
        <v>150.1621244319713</v>
      </c>
      <c r="AB85" t="n">
        <v>205.4584433331143</v>
      </c>
      <c r="AC85" t="n">
        <v>185.8497778641967</v>
      </c>
      <c r="AD85" t="n">
        <v>150162.1244319713</v>
      </c>
      <c r="AE85" t="n">
        <v>205458.4433331143</v>
      </c>
      <c r="AF85" t="n">
        <v>4.050651110137055e-06</v>
      </c>
      <c r="AG85" t="n">
        <v>8</v>
      </c>
      <c r="AH85" t="n">
        <v>185849.7778641967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5.4811</v>
      </c>
      <c r="E86" t="n">
        <v>18.24</v>
      </c>
      <c r="F86" t="n">
        <v>15.52</v>
      </c>
      <c r="G86" t="n">
        <v>132.99</v>
      </c>
      <c r="H86" t="n">
        <v>1.79</v>
      </c>
      <c r="I86" t="n">
        <v>7</v>
      </c>
      <c r="J86" t="n">
        <v>218.78</v>
      </c>
      <c r="K86" t="n">
        <v>53.44</v>
      </c>
      <c r="L86" t="n">
        <v>22</v>
      </c>
      <c r="M86" t="n">
        <v>5</v>
      </c>
      <c r="N86" t="n">
        <v>48.34</v>
      </c>
      <c r="O86" t="n">
        <v>27216.79</v>
      </c>
      <c r="P86" t="n">
        <v>178.1</v>
      </c>
      <c r="Q86" t="n">
        <v>467.07</v>
      </c>
      <c r="R86" t="n">
        <v>55.87</v>
      </c>
      <c r="S86" t="n">
        <v>39.61</v>
      </c>
      <c r="T86" t="n">
        <v>3193.11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150.224556194093</v>
      </c>
      <c r="AB86" t="n">
        <v>205.5438652243442</v>
      </c>
      <c r="AC86" t="n">
        <v>185.927047210018</v>
      </c>
      <c r="AD86" t="n">
        <v>150224.556194093</v>
      </c>
      <c r="AE86" t="n">
        <v>205543.8652243442</v>
      </c>
      <c r="AF86" t="n">
        <v>4.050059979162737e-06</v>
      </c>
      <c r="AG86" t="n">
        <v>8</v>
      </c>
      <c r="AH86" t="n">
        <v>185927.047210018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5.4826</v>
      </c>
      <c r="E87" t="n">
        <v>18.24</v>
      </c>
      <c r="F87" t="n">
        <v>15.51</v>
      </c>
      <c r="G87" t="n">
        <v>132.95</v>
      </c>
      <c r="H87" t="n">
        <v>1.8</v>
      </c>
      <c r="I87" t="n">
        <v>7</v>
      </c>
      <c r="J87" t="n">
        <v>219.19</v>
      </c>
      <c r="K87" t="n">
        <v>53.44</v>
      </c>
      <c r="L87" t="n">
        <v>22.25</v>
      </c>
      <c r="M87" t="n">
        <v>5</v>
      </c>
      <c r="N87" t="n">
        <v>48.51</v>
      </c>
      <c r="O87" t="n">
        <v>27267.55</v>
      </c>
      <c r="P87" t="n">
        <v>178.1</v>
      </c>
      <c r="Q87" t="n">
        <v>467.07</v>
      </c>
      <c r="R87" t="n">
        <v>55.74</v>
      </c>
      <c r="S87" t="n">
        <v>39.61</v>
      </c>
      <c r="T87" t="n">
        <v>3126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150.1951076928993</v>
      </c>
      <c r="AB87" t="n">
        <v>205.5035724858348</v>
      </c>
      <c r="AC87" t="n">
        <v>185.8905999539207</v>
      </c>
      <c r="AD87" t="n">
        <v>150195.1076928993</v>
      </c>
      <c r="AE87" t="n">
        <v>205503.5724858348</v>
      </c>
      <c r="AF87" t="n">
        <v>4.051168349739582e-06</v>
      </c>
      <c r="AG87" t="n">
        <v>8</v>
      </c>
      <c r="AH87" t="n">
        <v>185890.5999539208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5.4843</v>
      </c>
      <c r="E88" t="n">
        <v>18.23</v>
      </c>
      <c r="F88" t="n">
        <v>15.5</v>
      </c>
      <c r="G88" t="n">
        <v>132.9</v>
      </c>
      <c r="H88" t="n">
        <v>1.82</v>
      </c>
      <c r="I88" t="n">
        <v>7</v>
      </c>
      <c r="J88" t="n">
        <v>219.6</v>
      </c>
      <c r="K88" t="n">
        <v>53.44</v>
      </c>
      <c r="L88" t="n">
        <v>22.5</v>
      </c>
      <c r="M88" t="n">
        <v>5</v>
      </c>
      <c r="N88" t="n">
        <v>48.67</v>
      </c>
      <c r="O88" t="n">
        <v>27318.36</v>
      </c>
      <c r="P88" t="n">
        <v>177.81</v>
      </c>
      <c r="Q88" t="n">
        <v>467.07</v>
      </c>
      <c r="R88" t="n">
        <v>55.58</v>
      </c>
      <c r="S88" t="n">
        <v>39.61</v>
      </c>
      <c r="T88" t="n">
        <v>3043.76</v>
      </c>
      <c r="U88" t="n">
        <v>0.71</v>
      </c>
      <c r="V88" t="n">
        <v>0.75</v>
      </c>
      <c r="W88" t="n">
        <v>2.62</v>
      </c>
      <c r="X88" t="n">
        <v>0.17</v>
      </c>
      <c r="Y88" t="n">
        <v>1</v>
      </c>
      <c r="Z88" t="n">
        <v>10</v>
      </c>
      <c r="AA88" t="n">
        <v>150.0346018597546</v>
      </c>
      <c r="AB88" t="n">
        <v>205.2839613239088</v>
      </c>
      <c r="AC88" t="n">
        <v>185.6919481730627</v>
      </c>
      <c r="AD88" t="n">
        <v>150034.6018597546</v>
      </c>
      <c r="AE88" t="n">
        <v>205283.9613239088</v>
      </c>
      <c r="AF88" t="n">
        <v>4.052424503060006e-06</v>
      </c>
      <c r="AG88" t="n">
        <v>8</v>
      </c>
      <c r="AH88" t="n">
        <v>185691.9481730627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5.4882</v>
      </c>
      <c r="E89" t="n">
        <v>18.22</v>
      </c>
      <c r="F89" t="n">
        <v>15.49</v>
      </c>
      <c r="G89" t="n">
        <v>132.79</v>
      </c>
      <c r="H89" t="n">
        <v>1.84</v>
      </c>
      <c r="I89" t="n">
        <v>7</v>
      </c>
      <c r="J89" t="n">
        <v>220.01</v>
      </c>
      <c r="K89" t="n">
        <v>53.44</v>
      </c>
      <c r="L89" t="n">
        <v>22.75</v>
      </c>
      <c r="M89" t="n">
        <v>5</v>
      </c>
      <c r="N89" t="n">
        <v>48.83</v>
      </c>
      <c r="O89" t="n">
        <v>27369.23</v>
      </c>
      <c r="P89" t="n">
        <v>176.7</v>
      </c>
      <c r="Q89" t="n">
        <v>467.07</v>
      </c>
      <c r="R89" t="n">
        <v>55.17</v>
      </c>
      <c r="S89" t="n">
        <v>39.61</v>
      </c>
      <c r="T89" t="n">
        <v>2841.08</v>
      </c>
      <c r="U89" t="n">
        <v>0.72</v>
      </c>
      <c r="V89" t="n">
        <v>0.75</v>
      </c>
      <c r="W89" t="n">
        <v>2.62</v>
      </c>
      <c r="X89" t="n">
        <v>0.16</v>
      </c>
      <c r="Y89" t="n">
        <v>1</v>
      </c>
      <c r="Z89" t="n">
        <v>10</v>
      </c>
      <c r="AA89" t="n">
        <v>149.4779874178948</v>
      </c>
      <c r="AB89" t="n">
        <v>204.5223768884605</v>
      </c>
      <c r="AC89" t="n">
        <v>185.0030482872428</v>
      </c>
      <c r="AD89" t="n">
        <v>149477.9874178948</v>
      </c>
      <c r="AE89" t="n">
        <v>204522.3768884605</v>
      </c>
      <c r="AF89" t="n">
        <v>4.055306266559803e-06</v>
      </c>
      <c r="AG89" t="n">
        <v>8</v>
      </c>
      <c r="AH89" t="n">
        <v>185003.0482872429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5.4871</v>
      </c>
      <c r="E90" t="n">
        <v>18.22</v>
      </c>
      <c r="F90" t="n">
        <v>15.5</v>
      </c>
      <c r="G90" t="n">
        <v>132.82</v>
      </c>
      <c r="H90" t="n">
        <v>1.85</v>
      </c>
      <c r="I90" t="n">
        <v>7</v>
      </c>
      <c r="J90" t="n">
        <v>220.43</v>
      </c>
      <c r="K90" t="n">
        <v>53.44</v>
      </c>
      <c r="L90" t="n">
        <v>23</v>
      </c>
      <c r="M90" t="n">
        <v>4</v>
      </c>
      <c r="N90" t="n">
        <v>48.99</v>
      </c>
      <c r="O90" t="n">
        <v>27420.16</v>
      </c>
      <c r="P90" t="n">
        <v>176.16</v>
      </c>
      <c r="Q90" t="n">
        <v>467.07</v>
      </c>
      <c r="R90" t="n">
        <v>55.28</v>
      </c>
      <c r="S90" t="n">
        <v>39.61</v>
      </c>
      <c r="T90" t="n">
        <v>2893.68</v>
      </c>
      <c r="U90" t="n">
        <v>0.72</v>
      </c>
      <c r="V90" t="n">
        <v>0.75</v>
      </c>
      <c r="W90" t="n">
        <v>2.62</v>
      </c>
      <c r="X90" t="n">
        <v>0.16</v>
      </c>
      <c r="Y90" t="n">
        <v>1</v>
      </c>
      <c r="Z90" t="n">
        <v>10</v>
      </c>
      <c r="AA90" t="n">
        <v>149.2628762218213</v>
      </c>
      <c r="AB90" t="n">
        <v>204.2280522599566</v>
      </c>
      <c r="AC90" t="n">
        <v>184.7368135881961</v>
      </c>
      <c r="AD90" t="n">
        <v>149262.8762218213</v>
      </c>
      <c r="AE90" t="n">
        <v>204228.0522599566</v>
      </c>
      <c r="AF90" t="n">
        <v>4.054493461470117e-06</v>
      </c>
      <c r="AG90" t="n">
        <v>8</v>
      </c>
      <c r="AH90" t="n">
        <v>184736.8135881961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5.4853</v>
      </c>
      <c r="E91" t="n">
        <v>18.23</v>
      </c>
      <c r="F91" t="n">
        <v>15.5</v>
      </c>
      <c r="G91" t="n">
        <v>132.87</v>
      </c>
      <c r="H91" t="n">
        <v>1.87</v>
      </c>
      <c r="I91" t="n">
        <v>7</v>
      </c>
      <c r="J91" t="n">
        <v>220.84</v>
      </c>
      <c r="K91" t="n">
        <v>53.44</v>
      </c>
      <c r="L91" t="n">
        <v>23.25</v>
      </c>
      <c r="M91" t="n">
        <v>4</v>
      </c>
      <c r="N91" t="n">
        <v>49.16</v>
      </c>
      <c r="O91" t="n">
        <v>27471.15</v>
      </c>
      <c r="P91" t="n">
        <v>176.36</v>
      </c>
      <c r="Q91" t="n">
        <v>467.07</v>
      </c>
      <c r="R91" t="n">
        <v>55.38</v>
      </c>
      <c r="S91" t="n">
        <v>39.61</v>
      </c>
      <c r="T91" t="n">
        <v>2945.88</v>
      </c>
      <c r="U91" t="n">
        <v>0.72</v>
      </c>
      <c r="V91" t="n">
        <v>0.75</v>
      </c>
      <c r="W91" t="n">
        <v>2.62</v>
      </c>
      <c r="X91" t="n">
        <v>0.17</v>
      </c>
      <c r="Y91" t="n">
        <v>1</v>
      </c>
      <c r="Z91" t="n">
        <v>10</v>
      </c>
      <c r="AA91" t="n">
        <v>149.379378025456</v>
      </c>
      <c r="AB91" t="n">
        <v>204.3874551673864</v>
      </c>
      <c r="AC91" t="n">
        <v>184.8810033058642</v>
      </c>
      <c r="AD91" t="n">
        <v>149379.378025456</v>
      </c>
      <c r="AE91" t="n">
        <v>204387.4551673864</v>
      </c>
      <c r="AF91" t="n">
        <v>4.053163416777902e-06</v>
      </c>
      <c r="AG91" t="n">
        <v>8</v>
      </c>
      <c r="AH91" t="n">
        <v>184881.0033058642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5.4876</v>
      </c>
      <c r="E92" t="n">
        <v>18.22</v>
      </c>
      <c r="F92" t="n">
        <v>15.49</v>
      </c>
      <c r="G92" t="n">
        <v>132.8</v>
      </c>
      <c r="H92" t="n">
        <v>1.89</v>
      </c>
      <c r="I92" t="n">
        <v>7</v>
      </c>
      <c r="J92" t="n">
        <v>221.25</v>
      </c>
      <c r="K92" t="n">
        <v>53.44</v>
      </c>
      <c r="L92" t="n">
        <v>23.5</v>
      </c>
      <c r="M92" t="n">
        <v>4</v>
      </c>
      <c r="N92" t="n">
        <v>49.32</v>
      </c>
      <c r="O92" t="n">
        <v>27522.19</v>
      </c>
      <c r="P92" t="n">
        <v>175.61</v>
      </c>
      <c r="Q92" t="n">
        <v>467.07</v>
      </c>
      <c r="R92" t="n">
        <v>55.19</v>
      </c>
      <c r="S92" t="n">
        <v>39.61</v>
      </c>
      <c r="T92" t="n">
        <v>2850.42</v>
      </c>
      <c r="U92" t="n">
        <v>0.72</v>
      </c>
      <c r="V92" t="n">
        <v>0.75</v>
      </c>
      <c r="W92" t="n">
        <v>2.62</v>
      </c>
      <c r="X92" t="n">
        <v>0.16</v>
      </c>
      <c r="Y92" t="n">
        <v>1</v>
      </c>
      <c r="Z92" t="n">
        <v>10</v>
      </c>
      <c r="AA92" t="n">
        <v>149.0070301754606</v>
      </c>
      <c r="AB92" t="n">
        <v>203.8779924121952</v>
      </c>
      <c r="AC92" t="n">
        <v>184.4201629609928</v>
      </c>
      <c r="AD92" t="n">
        <v>149007.0301754606</v>
      </c>
      <c r="AE92" t="n">
        <v>203877.9924121952</v>
      </c>
      <c r="AF92" t="n">
        <v>4.054862918329065e-06</v>
      </c>
      <c r="AG92" t="n">
        <v>8</v>
      </c>
      <c r="AH92" t="n">
        <v>184420.1629609928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5.4876</v>
      </c>
      <c r="E93" t="n">
        <v>18.22</v>
      </c>
      <c r="F93" t="n">
        <v>15.49</v>
      </c>
      <c r="G93" t="n">
        <v>132.8</v>
      </c>
      <c r="H93" t="n">
        <v>1.9</v>
      </c>
      <c r="I93" t="n">
        <v>7</v>
      </c>
      <c r="J93" t="n">
        <v>221.67</v>
      </c>
      <c r="K93" t="n">
        <v>53.44</v>
      </c>
      <c r="L93" t="n">
        <v>23.75</v>
      </c>
      <c r="M93" t="n">
        <v>4</v>
      </c>
      <c r="N93" t="n">
        <v>49.48</v>
      </c>
      <c r="O93" t="n">
        <v>27573.29</v>
      </c>
      <c r="P93" t="n">
        <v>175.31</v>
      </c>
      <c r="Q93" t="n">
        <v>467.07</v>
      </c>
      <c r="R93" t="n">
        <v>55.17</v>
      </c>
      <c r="S93" t="n">
        <v>39.61</v>
      </c>
      <c r="T93" t="n">
        <v>2841.38</v>
      </c>
      <c r="U93" t="n">
        <v>0.72</v>
      </c>
      <c r="V93" t="n">
        <v>0.75</v>
      </c>
      <c r="W93" t="n">
        <v>2.62</v>
      </c>
      <c r="X93" t="n">
        <v>0.16</v>
      </c>
      <c r="Y93" t="n">
        <v>1</v>
      </c>
      <c r="Z93" t="n">
        <v>10</v>
      </c>
      <c r="AA93" t="n">
        <v>148.874805801309</v>
      </c>
      <c r="AB93" t="n">
        <v>203.6970771901534</v>
      </c>
      <c r="AC93" t="n">
        <v>184.2565140338265</v>
      </c>
      <c r="AD93" t="n">
        <v>148874.805801309</v>
      </c>
      <c r="AE93" t="n">
        <v>203697.0771901534</v>
      </c>
      <c r="AF93" t="n">
        <v>4.054862918329065e-06</v>
      </c>
      <c r="AG93" t="n">
        <v>8</v>
      </c>
      <c r="AH93" t="n">
        <v>184256.5140338265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5.4881</v>
      </c>
      <c r="E94" t="n">
        <v>18.22</v>
      </c>
      <c r="F94" t="n">
        <v>15.49</v>
      </c>
      <c r="G94" t="n">
        <v>132.79</v>
      </c>
      <c r="H94" t="n">
        <v>1.92</v>
      </c>
      <c r="I94" t="n">
        <v>7</v>
      </c>
      <c r="J94" t="n">
        <v>222.08</v>
      </c>
      <c r="K94" t="n">
        <v>53.44</v>
      </c>
      <c r="L94" t="n">
        <v>24</v>
      </c>
      <c r="M94" t="n">
        <v>4</v>
      </c>
      <c r="N94" t="n">
        <v>49.65</v>
      </c>
      <c r="O94" t="n">
        <v>27624.44</v>
      </c>
      <c r="P94" t="n">
        <v>175.03</v>
      </c>
      <c r="Q94" t="n">
        <v>467.07</v>
      </c>
      <c r="R94" t="n">
        <v>54.99</v>
      </c>
      <c r="S94" t="n">
        <v>39.61</v>
      </c>
      <c r="T94" t="n">
        <v>2748.52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  <c r="AA94" t="n">
        <v>148.7435816474163</v>
      </c>
      <c r="AB94" t="n">
        <v>203.5175305135964</v>
      </c>
      <c r="AC94" t="n">
        <v>184.0941030400848</v>
      </c>
      <c r="AD94" t="n">
        <v>148743.5816474163</v>
      </c>
      <c r="AE94" t="n">
        <v>203517.5305135964</v>
      </c>
      <c r="AF94" t="n">
        <v>4.055232375188013e-06</v>
      </c>
      <c r="AG94" t="n">
        <v>8</v>
      </c>
      <c r="AH94" t="n">
        <v>184094.1030400848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5.4855</v>
      </c>
      <c r="E95" t="n">
        <v>18.23</v>
      </c>
      <c r="F95" t="n">
        <v>15.5</v>
      </c>
      <c r="G95" t="n">
        <v>132.86</v>
      </c>
      <c r="H95" t="n">
        <v>1.94</v>
      </c>
      <c r="I95" t="n">
        <v>7</v>
      </c>
      <c r="J95" t="n">
        <v>222.5</v>
      </c>
      <c r="K95" t="n">
        <v>53.44</v>
      </c>
      <c r="L95" t="n">
        <v>24.25</v>
      </c>
      <c r="M95" t="n">
        <v>3</v>
      </c>
      <c r="N95" t="n">
        <v>49.81</v>
      </c>
      <c r="O95" t="n">
        <v>27675.78</v>
      </c>
      <c r="P95" t="n">
        <v>174.37</v>
      </c>
      <c r="Q95" t="n">
        <v>467.07</v>
      </c>
      <c r="R95" t="n">
        <v>55.3</v>
      </c>
      <c r="S95" t="n">
        <v>39.61</v>
      </c>
      <c r="T95" t="n">
        <v>2906.68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  <c r="AA95" t="n">
        <v>148.4988036305499</v>
      </c>
      <c r="AB95" t="n">
        <v>203.1826144320759</v>
      </c>
      <c r="AC95" t="n">
        <v>183.7911508793268</v>
      </c>
      <c r="AD95" t="n">
        <v>148498.8036305499</v>
      </c>
      <c r="AE95" t="n">
        <v>203182.6144320759</v>
      </c>
      <c r="AF95" t="n">
        <v>4.053311199521482e-06</v>
      </c>
      <c r="AG95" t="n">
        <v>8</v>
      </c>
      <c r="AH95" t="n">
        <v>183791.1508793268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5.484</v>
      </c>
      <c r="E96" t="n">
        <v>18.23</v>
      </c>
      <c r="F96" t="n">
        <v>15.51</v>
      </c>
      <c r="G96" t="n">
        <v>132.9</v>
      </c>
      <c r="H96" t="n">
        <v>1.95</v>
      </c>
      <c r="I96" t="n">
        <v>7</v>
      </c>
      <c r="J96" t="n">
        <v>222.92</v>
      </c>
      <c r="K96" t="n">
        <v>53.44</v>
      </c>
      <c r="L96" t="n">
        <v>24.5</v>
      </c>
      <c r="M96" t="n">
        <v>3</v>
      </c>
      <c r="N96" t="n">
        <v>49.98</v>
      </c>
      <c r="O96" t="n">
        <v>27727.05</v>
      </c>
      <c r="P96" t="n">
        <v>173.91</v>
      </c>
      <c r="Q96" t="n">
        <v>467.07</v>
      </c>
      <c r="R96" t="n">
        <v>55.51</v>
      </c>
      <c r="S96" t="n">
        <v>39.61</v>
      </c>
      <c r="T96" t="n">
        <v>3011.83</v>
      </c>
      <c r="U96" t="n">
        <v>0.71</v>
      </c>
      <c r="V96" t="n">
        <v>0.75</v>
      </c>
      <c r="W96" t="n">
        <v>2.62</v>
      </c>
      <c r="X96" t="n">
        <v>0.17</v>
      </c>
      <c r="Y96" t="n">
        <v>1</v>
      </c>
      <c r="Z96" t="n">
        <v>10</v>
      </c>
      <c r="AA96" t="n">
        <v>148.3248954481807</v>
      </c>
      <c r="AB96" t="n">
        <v>202.944665584671</v>
      </c>
      <c r="AC96" t="n">
        <v>183.5759115359549</v>
      </c>
      <c r="AD96" t="n">
        <v>148324.8954481807</v>
      </c>
      <c r="AE96" t="n">
        <v>202944.665584671</v>
      </c>
      <c r="AF96" t="n">
        <v>4.052202828944638e-06</v>
      </c>
      <c r="AG96" t="n">
        <v>8</v>
      </c>
      <c r="AH96" t="n">
        <v>183575.9115359549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5.4846</v>
      </c>
      <c r="E97" t="n">
        <v>18.23</v>
      </c>
      <c r="F97" t="n">
        <v>15.5</v>
      </c>
      <c r="G97" t="n">
        <v>132.89</v>
      </c>
      <c r="H97" t="n">
        <v>1.97</v>
      </c>
      <c r="I97" t="n">
        <v>7</v>
      </c>
      <c r="J97" t="n">
        <v>223.33</v>
      </c>
      <c r="K97" t="n">
        <v>53.44</v>
      </c>
      <c r="L97" t="n">
        <v>24.75</v>
      </c>
      <c r="M97" t="n">
        <v>3</v>
      </c>
      <c r="N97" t="n">
        <v>50.15</v>
      </c>
      <c r="O97" t="n">
        <v>27778.39</v>
      </c>
      <c r="P97" t="n">
        <v>173.38</v>
      </c>
      <c r="Q97" t="n">
        <v>467.07</v>
      </c>
      <c r="R97" t="n">
        <v>55.37</v>
      </c>
      <c r="S97" t="n">
        <v>39.61</v>
      </c>
      <c r="T97" t="n">
        <v>2938.43</v>
      </c>
      <c r="U97" t="n">
        <v>0.72</v>
      </c>
      <c r="V97" t="n">
        <v>0.75</v>
      </c>
      <c r="W97" t="n">
        <v>2.62</v>
      </c>
      <c r="X97" t="n">
        <v>0.17</v>
      </c>
      <c r="Y97" t="n">
        <v>1</v>
      </c>
      <c r="Z97" t="n">
        <v>10</v>
      </c>
      <c r="AA97" t="n">
        <v>148.0762585792693</v>
      </c>
      <c r="AB97" t="n">
        <v>202.6044696515421</v>
      </c>
      <c r="AC97" t="n">
        <v>183.2681834252157</v>
      </c>
      <c r="AD97" t="n">
        <v>148076.2585792693</v>
      </c>
      <c r="AE97" t="n">
        <v>202604.4696515421</v>
      </c>
      <c r="AF97" t="n">
        <v>4.052646177175376e-06</v>
      </c>
      <c r="AG97" t="n">
        <v>8</v>
      </c>
      <c r="AH97" t="n">
        <v>183268.1834252157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5.4855</v>
      </c>
      <c r="E98" t="n">
        <v>18.23</v>
      </c>
      <c r="F98" t="n">
        <v>15.5</v>
      </c>
      <c r="G98" t="n">
        <v>132.86</v>
      </c>
      <c r="H98" t="n">
        <v>1.99</v>
      </c>
      <c r="I98" t="n">
        <v>7</v>
      </c>
      <c r="J98" t="n">
        <v>223.75</v>
      </c>
      <c r="K98" t="n">
        <v>53.44</v>
      </c>
      <c r="L98" t="n">
        <v>25</v>
      </c>
      <c r="M98" t="n">
        <v>3</v>
      </c>
      <c r="N98" t="n">
        <v>50.31</v>
      </c>
      <c r="O98" t="n">
        <v>27829.77</v>
      </c>
      <c r="P98" t="n">
        <v>172.94</v>
      </c>
      <c r="Q98" t="n">
        <v>467.08</v>
      </c>
      <c r="R98" t="n">
        <v>55.32</v>
      </c>
      <c r="S98" t="n">
        <v>39.61</v>
      </c>
      <c r="T98" t="n">
        <v>2917.99</v>
      </c>
      <c r="U98" t="n">
        <v>0.72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  <c r="AA98" t="n">
        <v>147.8682928292859</v>
      </c>
      <c r="AB98" t="n">
        <v>202.3199217376136</v>
      </c>
      <c r="AC98" t="n">
        <v>183.0107923648268</v>
      </c>
      <c r="AD98" t="n">
        <v>147868.2928292859</v>
      </c>
      <c r="AE98" t="n">
        <v>202319.9217376136</v>
      </c>
      <c r="AF98" t="n">
        <v>4.053311199521482e-06</v>
      </c>
      <c r="AG98" t="n">
        <v>8</v>
      </c>
      <c r="AH98" t="n">
        <v>183010.7923648268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5.5064</v>
      </c>
      <c r="E99" t="n">
        <v>18.16</v>
      </c>
      <c r="F99" t="n">
        <v>15.47</v>
      </c>
      <c r="G99" t="n">
        <v>154.69</v>
      </c>
      <c r="H99" t="n">
        <v>2</v>
      </c>
      <c r="I99" t="n">
        <v>6</v>
      </c>
      <c r="J99" t="n">
        <v>224.17</v>
      </c>
      <c r="K99" t="n">
        <v>53.44</v>
      </c>
      <c r="L99" t="n">
        <v>25.25</v>
      </c>
      <c r="M99" t="n">
        <v>2</v>
      </c>
      <c r="N99" t="n">
        <v>50.48</v>
      </c>
      <c r="O99" t="n">
        <v>27881.22</v>
      </c>
      <c r="P99" t="n">
        <v>172.38</v>
      </c>
      <c r="Q99" t="n">
        <v>467.11</v>
      </c>
      <c r="R99" t="n">
        <v>54.27</v>
      </c>
      <c r="S99" t="n">
        <v>39.61</v>
      </c>
      <c r="T99" t="n">
        <v>2393.72</v>
      </c>
      <c r="U99" t="n">
        <v>0.73</v>
      </c>
      <c r="V99" t="n">
        <v>0.75</v>
      </c>
      <c r="W99" t="n">
        <v>2.62</v>
      </c>
      <c r="X99" t="n">
        <v>0.14</v>
      </c>
      <c r="Y99" t="n">
        <v>1</v>
      </c>
      <c r="Z99" t="n">
        <v>10</v>
      </c>
      <c r="AA99" t="n">
        <v>147.2834373001839</v>
      </c>
      <c r="AB99" t="n">
        <v>201.5196966006917</v>
      </c>
      <c r="AC99" t="n">
        <v>182.2869395918495</v>
      </c>
      <c r="AD99" t="n">
        <v>147283.4373001839</v>
      </c>
      <c r="AE99" t="n">
        <v>201519.6966006917</v>
      </c>
      <c r="AF99" t="n">
        <v>4.06875449622552e-06</v>
      </c>
      <c r="AG99" t="n">
        <v>8</v>
      </c>
      <c r="AH99" t="n">
        <v>182286.9395918495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5.5065</v>
      </c>
      <c r="E100" t="n">
        <v>18.16</v>
      </c>
      <c r="F100" t="n">
        <v>15.47</v>
      </c>
      <c r="G100" t="n">
        <v>154.68</v>
      </c>
      <c r="H100" t="n">
        <v>2.02</v>
      </c>
      <c r="I100" t="n">
        <v>6</v>
      </c>
      <c r="J100" t="n">
        <v>224.58</v>
      </c>
      <c r="K100" t="n">
        <v>53.44</v>
      </c>
      <c r="L100" t="n">
        <v>25.5</v>
      </c>
      <c r="M100" t="n">
        <v>1</v>
      </c>
      <c r="N100" t="n">
        <v>50.65</v>
      </c>
      <c r="O100" t="n">
        <v>27932.73</v>
      </c>
      <c r="P100" t="n">
        <v>172.58</v>
      </c>
      <c r="Q100" t="n">
        <v>467.07</v>
      </c>
      <c r="R100" t="n">
        <v>54.21</v>
      </c>
      <c r="S100" t="n">
        <v>39.61</v>
      </c>
      <c r="T100" t="n">
        <v>2367.68</v>
      </c>
      <c r="U100" t="n">
        <v>0.73</v>
      </c>
      <c r="V100" t="n">
        <v>0.75</v>
      </c>
      <c r="W100" t="n">
        <v>2.62</v>
      </c>
      <c r="X100" t="n">
        <v>0.14</v>
      </c>
      <c r="Y100" t="n">
        <v>1</v>
      </c>
      <c r="Z100" t="n">
        <v>10</v>
      </c>
      <c r="AA100" t="n">
        <v>147.3697532601515</v>
      </c>
      <c r="AB100" t="n">
        <v>201.6377979051107</v>
      </c>
      <c r="AC100" t="n">
        <v>182.3937694735311</v>
      </c>
      <c r="AD100" t="n">
        <v>147369.7532601515</v>
      </c>
      <c r="AE100" t="n">
        <v>201637.7979051108</v>
      </c>
      <c r="AF100" t="n">
        <v>4.068828387597309e-06</v>
      </c>
      <c r="AG100" t="n">
        <v>8</v>
      </c>
      <c r="AH100" t="n">
        <v>182393.7694735311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5.5043</v>
      </c>
      <c r="E101" t="n">
        <v>18.17</v>
      </c>
      <c r="F101" t="n">
        <v>15.48</v>
      </c>
      <c r="G101" t="n">
        <v>154.76</v>
      </c>
      <c r="H101" t="n">
        <v>2.03</v>
      </c>
      <c r="I101" t="n">
        <v>6</v>
      </c>
      <c r="J101" t="n">
        <v>225</v>
      </c>
      <c r="K101" t="n">
        <v>53.44</v>
      </c>
      <c r="L101" t="n">
        <v>25.75</v>
      </c>
      <c r="M101" t="n">
        <v>1</v>
      </c>
      <c r="N101" t="n">
        <v>50.82</v>
      </c>
      <c r="O101" t="n">
        <v>27984.29</v>
      </c>
      <c r="P101" t="n">
        <v>172.75</v>
      </c>
      <c r="Q101" t="n">
        <v>467.07</v>
      </c>
      <c r="R101" t="n">
        <v>54.44</v>
      </c>
      <c r="S101" t="n">
        <v>39.61</v>
      </c>
      <c r="T101" t="n">
        <v>2481.8</v>
      </c>
      <c r="U101" t="n">
        <v>0.73</v>
      </c>
      <c r="V101" t="n">
        <v>0.75</v>
      </c>
      <c r="W101" t="n">
        <v>2.62</v>
      </c>
      <c r="X101" t="n">
        <v>0.14</v>
      </c>
      <c r="Y101" t="n">
        <v>1</v>
      </c>
      <c r="Z101" t="n">
        <v>10</v>
      </c>
      <c r="AA101" t="n">
        <v>147.4837402321724</v>
      </c>
      <c r="AB101" t="n">
        <v>201.7937599089799</v>
      </c>
      <c r="AC101" t="n">
        <v>182.534846682645</v>
      </c>
      <c r="AD101" t="n">
        <v>147483.7402321724</v>
      </c>
      <c r="AE101" t="n">
        <v>201793.7599089799</v>
      </c>
      <c r="AF101" t="n">
        <v>4.067202777417937e-06</v>
      </c>
      <c r="AG101" t="n">
        <v>8</v>
      </c>
      <c r="AH101" t="n">
        <v>182534.846682645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5.504</v>
      </c>
      <c r="E102" t="n">
        <v>18.17</v>
      </c>
      <c r="F102" t="n">
        <v>15.48</v>
      </c>
      <c r="G102" t="n">
        <v>154.77</v>
      </c>
      <c r="H102" t="n">
        <v>2.05</v>
      </c>
      <c r="I102" t="n">
        <v>6</v>
      </c>
      <c r="J102" t="n">
        <v>225.42</v>
      </c>
      <c r="K102" t="n">
        <v>53.44</v>
      </c>
      <c r="L102" t="n">
        <v>26</v>
      </c>
      <c r="M102" t="n">
        <v>1</v>
      </c>
      <c r="N102" t="n">
        <v>50.98</v>
      </c>
      <c r="O102" t="n">
        <v>28035.92</v>
      </c>
      <c r="P102" t="n">
        <v>173.1</v>
      </c>
      <c r="Q102" t="n">
        <v>467.07</v>
      </c>
      <c r="R102" t="n">
        <v>54.51</v>
      </c>
      <c r="S102" t="n">
        <v>39.61</v>
      </c>
      <c r="T102" t="n">
        <v>2516.85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  <c r="AA102" t="n">
        <v>147.642148558767</v>
      </c>
      <c r="AB102" t="n">
        <v>202.0105011699087</v>
      </c>
      <c r="AC102" t="n">
        <v>182.7309024618291</v>
      </c>
      <c r="AD102" t="n">
        <v>147642.148558767</v>
      </c>
      <c r="AE102" t="n">
        <v>202010.5011699087</v>
      </c>
      <c r="AF102" t="n">
        <v>4.066981103302569e-06</v>
      </c>
      <c r="AG102" t="n">
        <v>8</v>
      </c>
      <c r="AH102" t="n">
        <v>182730.9024618291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5.5043</v>
      </c>
      <c r="E103" t="n">
        <v>18.17</v>
      </c>
      <c r="F103" t="n">
        <v>15.48</v>
      </c>
      <c r="G103" t="n">
        <v>154.76</v>
      </c>
      <c r="H103" t="n">
        <v>2.07</v>
      </c>
      <c r="I103" t="n">
        <v>6</v>
      </c>
      <c r="J103" t="n">
        <v>225.84</v>
      </c>
      <c r="K103" t="n">
        <v>53.44</v>
      </c>
      <c r="L103" t="n">
        <v>26.25</v>
      </c>
      <c r="M103" t="n">
        <v>1</v>
      </c>
      <c r="N103" t="n">
        <v>51.15</v>
      </c>
      <c r="O103" t="n">
        <v>28087.6</v>
      </c>
      <c r="P103" t="n">
        <v>173.39</v>
      </c>
      <c r="Q103" t="n">
        <v>467.08</v>
      </c>
      <c r="R103" t="n">
        <v>54.48</v>
      </c>
      <c r="S103" t="n">
        <v>39.61</v>
      </c>
      <c r="T103" t="n">
        <v>2502.8</v>
      </c>
      <c r="U103" t="n">
        <v>0.73</v>
      </c>
      <c r="V103" t="n">
        <v>0.75</v>
      </c>
      <c r="W103" t="n">
        <v>2.62</v>
      </c>
      <c r="X103" t="n">
        <v>0.14</v>
      </c>
      <c r="Y103" t="n">
        <v>1</v>
      </c>
      <c r="Z103" t="n">
        <v>10</v>
      </c>
      <c r="AA103" t="n">
        <v>147.7649630727276</v>
      </c>
      <c r="AB103" t="n">
        <v>202.1785414061035</v>
      </c>
      <c r="AC103" t="n">
        <v>182.8829051737275</v>
      </c>
      <c r="AD103" t="n">
        <v>147764.9630727276</v>
      </c>
      <c r="AE103" t="n">
        <v>202178.5414061035</v>
      </c>
      <c r="AF103" t="n">
        <v>4.067202777417937e-06</v>
      </c>
      <c r="AG103" t="n">
        <v>8</v>
      </c>
      <c r="AH103" t="n">
        <v>182882.9051737275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5.5045</v>
      </c>
      <c r="E104" t="n">
        <v>18.17</v>
      </c>
      <c r="F104" t="n">
        <v>15.47</v>
      </c>
      <c r="G104" t="n">
        <v>154.75</v>
      </c>
      <c r="H104" t="n">
        <v>2.08</v>
      </c>
      <c r="I104" t="n">
        <v>6</v>
      </c>
      <c r="J104" t="n">
        <v>226.26</v>
      </c>
      <c r="K104" t="n">
        <v>53.44</v>
      </c>
      <c r="L104" t="n">
        <v>26.5</v>
      </c>
      <c r="M104" t="n">
        <v>0</v>
      </c>
      <c r="N104" t="n">
        <v>51.32</v>
      </c>
      <c r="O104" t="n">
        <v>28139.34</v>
      </c>
      <c r="P104" t="n">
        <v>173.64</v>
      </c>
      <c r="Q104" t="n">
        <v>467.07</v>
      </c>
      <c r="R104" t="n">
        <v>54.42</v>
      </c>
      <c r="S104" t="n">
        <v>39.61</v>
      </c>
      <c r="T104" t="n">
        <v>2472.01</v>
      </c>
      <c r="U104" t="n">
        <v>0.73</v>
      </c>
      <c r="V104" t="n">
        <v>0.75</v>
      </c>
      <c r="W104" t="n">
        <v>2.62</v>
      </c>
      <c r="X104" t="n">
        <v>0.14</v>
      </c>
      <c r="Y104" t="n">
        <v>1</v>
      </c>
      <c r="Z104" t="n">
        <v>10</v>
      </c>
      <c r="AA104" t="n">
        <v>147.8661754811909</v>
      </c>
      <c r="AB104" t="n">
        <v>202.3170246885393</v>
      </c>
      <c r="AC104" t="n">
        <v>183.0081718060501</v>
      </c>
      <c r="AD104" t="n">
        <v>147866.1754811909</v>
      </c>
      <c r="AE104" t="n">
        <v>202317.0246885393</v>
      </c>
      <c r="AF104" t="n">
        <v>4.067350560161517e-06</v>
      </c>
      <c r="AG104" t="n">
        <v>8</v>
      </c>
      <c r="AH104" t="n">
        <v>183008.1718060501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4.0234</v>
      </c>
      <c r="E2" t="n">
        <v>24.85</v>
      </c>
      <c r="F2" t="n">
        <v>19.43</v>
      </c>
      <c r="G2" t="n">
        <v>8.33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192.93</v>
      </c>
      <c r="Q2" t="n">
        <v>467.13</v>
      </c>
      <c r="R2" t="n">
        <v>183.48</v>
      </c>
      <c r="S2" t="n">
        <v>39.61</v>
      </c>
      <c r="T2" t="n">
        <v>66331.69</v>
      </c>
      <c r="U2" t="n">
        <v>0.22</v>
      </c>
      <c r="V2" t="n">
        <v>0.6</v>
      </c>
      <c r="W2" t="n">
        <v>2.84</v>
      </c>
      <c r="X2" t="n">
        <v>4.09</v>
      </c>
      <c r="Y2" t="n">
        <v>1</v>
      </c>
      <c r="Z2" t="n">
        <v>10</v>
      </c>
      <c r="AA2" t="n">
        <v>204.2936929991425</v>
      </c>
      <c r="AB2" t="n">
        <v>279.5236435629413</v>
      </c>
      <c r="AC2" t="n">
        <v>252.846299335274</v>
      </c>
      <c r="AD2" t="n">
        <v>204293.6929991425</v>
      </c>
      <c r="AE2" t="n">
        <v>279523.6435629413</v>
      </c>
      <c r="AF2" t="n">
        <v>3.056359681047132e-06</v>
      </c>
      <c r="AG2" t="n">
        <v>10</v>
      </c>
      <c r="AH2" t="n">
        <v>252846.299335274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4.3423</v>
      </c>
      <c r="E3" t="n">
        <v>23.03</v>
      </c>
      <c r="F3" t="n">
        <v>18.41</v>
      </c>
      <c r="G3" t="n">
        <v>10.42</v>
      </c>
      <c r="H3" t="n">
        <v>0.19</v>
      </c>
      <c r="I3" t="n">
        <v>106</v>
      </c>
      <c r="J3" t="n">
        <v>116.37</v>
      </c>
      <c r="K3" t="n">
        <v>43.4</v>
      </c>
      <c r="L3" t="n">
        <v>1.25</v>
      </c>
      <c r="M3" t="n">
        <v>104</v>
      </c>
      <c r="N3" t="n">
        <v>16.72</v>
      </c>
      <c r="O3" t="n">
        <v>14585.96</v>
      </c>
      <c r="P3" t="n">
        <v>182.08</v>
      </c>
      <c r="Q3" t="n">
        <v>467.27</v>
      </c>
      <c r="R3" t="n">
        <v>150.13</v>
      </c>
      <c r="S3" t="n">
        <v>39.61</v>
      </c>
      <c r="T3" t="n">
        <v>49827.74</v>
      </c>
      <c r="U3" t="n">
        <v>0.26</v>
      </c>
      <c r="V3" t="n">
        <v>0.63</v>
      </c>
      <c r="W3" t="n">
        <v>2.79</v>
      </c>
      <c r="X3" t="n">
        <v>3.08</v>
      </c>
      <c r="Y3" t="n">
        <v>1</v>
      </c>
      <c r="Z3" t="n">
        <v>10</v>
      </c>
      <c r="AA3" t="n">
        <v>180.7859162723163</v>
      </c>
      <c r="AB3" t="n">
        <v>247.3592663553988</v>
      </c>
      <c r="AC3" t="n">
        <v>223.7516451454222</v>
      </c>
      <c r="AD3" t="n">
        <v>180785.9162723163</v>
      </c>
      <c r="AE3" t="n">
        <v>247359.2663553988</v>
      </c>
      <c r="AF3" t="n">
        <v>3.298610787645017e-06</v>
      </c>
      <c r="AG3" t="n">
        <v>9</v>
      </c>
      <c r="AH3" t="n">
        <v>223751.6451454222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4.5706</v>
      </c>
      <c r="E4" t="n">
        <v>21.88</v>
      </c>
      <c r="F4" t="n">
        <v>17.76</v>
      </c>
      <c r="G4" t="n">
        <v>12.54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175</v>
      </c>
      <c r="Q4" t="n">
        <v>467.12</v>
      </c>
      <c r="R4" t="n">
        <v>129.18</v>
      </c>
      <c r="S4" t="n">
        <v>39.61</v>
      </c>
      <c r="T4" t="n">
        <v>39456.43</v>
      </c>
      <c r="U4" t="n">
        <v>0.31</v>
      </c>
      <c r="V4" t="n">
        <v>0.66</v>
      </c>
      <c r="W4" t="n">
        <v>2.75</v>
      </c>
      <c r="X4" t="n">
        <v>2.43</v>
      </c>
      <c r="Y4" t="n">
        <v>1</v>
      </c>
      <c r="Z4" t="n">
        <v>10</v>
      </c>
      <c r="AA4" t="n">
        <v>171.1052454856327</v>
      </c>
      <c r="AB4" t="n">
        <v>234.1137455040117</v>
      </c>
      <c r="AC4" t="n">
        <v>211.7702582138819</v>
      </c>
      <c r="AD4" t="n">
        <v>171105.2454856327</v>
      </c>
      <c r="AE4" t="n">
        <v>234113.7455040117</v>
      </c>
      <c r="AF4" t="n">
        <v>3.472037967438987e-06</v>
      </c>
      <c r="AG4" t="n">
        <v>9</v>
      </c>
      <c r="AH4" t="n">
        <v>211770.2582138819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4.7261</v>
      </c>
      <c r="E5" t="n">
        <v>21.16</v>
      </c>
      <c r="F5" t="n">
        <v>17.38</v>
      </c>
      <c r="G5" t="n">
        <v>14.69</v>
      </c>
      <c r="H5" t="n">
        <v>0.26</v>
      </c>
      <c r="I5" t="n">
        <v>71</v>
      </c>
      <c r="J5" t="n">
        <v>117.01</v>
      </c>
      <c r="K5" t="n">
        <v>43.4</v>
      </c>
      <c r="L5" t="n">
        <v>1.75</v>
      </c>
      <c r="M5" t="n">
        <v>69</v>
      </c>
      <c r="N5" t="n">
        <v>16.86</v>
      </c>
      <c r="O5" t="n">
        <v>14665.62</v>
      </c>
      <c r="P5" t="n">
        <v>170.4</v>
      </c>
      <c r="Q5" t="n">
        <v>467.34</v>
      </c>
      <c r="R5" t="n">
        <v>115.85</v>
      </c>
      <c r="S5" t="n">
        <v>39.61</v>
      </c>
      <c r="T5" t="n">
        <v>32861.38</v>
      </c>
      <c r="U5" t="n">
        <v>0.34</v>
      </c>
      <c r="V5" t="n">
        <v>0.67</v>
      </c>
      <c r="W5" t="n">
        <v>2.74</v>
      </c>
      <c r="X5" t="n">
        <v>2.04</v>
      </c>
      <c r="Y5" t="n">
        <v>1</v>
      </c>
      <c r="Z5" t="n">
        <v>10</v>
      </c>
      <c r="AA5" t="n">
        <v>165.1933432740377</v>
      </c>
      <c r="AB5" t="n">
        <v>226.0248200833933</v>
      </c>
      <c r="AC5" t="n">
        <v>204.4533284825266</v>
      </c>
      <c r="AD5" t="n">
        <v>165193.3432740377</v>
      </c>
      <c r="AE5" t="n">
        <v>226024.8200833933</v>
      </c>
      <c r="AF5" t="n">
        <v>3.590162919072638e-06</v>
      </c>
      <c r="AG5" t="n">
        <v>9</v>
      </c>
      <c r="AH5" t="n">
        <v>204453.3284825266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4.8516</v>
      </c>
      <c r="E6" t="n">
        <v>20.61</v>
      </c>
      <c r="F6" t="n">
        <v>17.07</v>
      </c>
      <c r="G6" t="n">
        <v>16.79</v>
      </c>
      <c r="H6" t="n">
        <v>0.3</v>
      </c>
      <c r="I6" t="n">
        <v>61</v>
      </c>
      <c r="J6" t="n">
        <v>117.34</v>
      </c>
      <c r="K6" t="n">
        <v>43.4</v>
      </c>
      <c r="L6" t="n">
        <v>2</v>
      </c>
      <c r="M6" t="n">
        <v>59</v>
      </c>
      <c r="N6" t="n">
        <v>16.94</v>
      </c>
      <c r="O6" t="n">
        <v>14705.49</v>
      </c>
      <c r="P6" t="n">
        <v>166.63</v>
      </c>
      <c r="Q6" t="n">
        <v>467.09</v>
      </c>
      <c r="R6" t="n">
        <v>106.56</v>
      </c>
      <c r="S6" t="n">
        <v>39.61</v>
      </c>
      <c r="T6" t="n">
        <v>28264.86</v>
      </c>
      <c r="U6" t="n">
        <v>0.37</v>
      </c>
      <c r="V6" t="n">
        <v>0.68</v>
      </c>
      <c r="W6" t="n">
        <v>2.71</v>
      </c>
      <c r="X6" t="n">
        <v>1.74</v>
      </c>
      <c r="Y6" t="n">
        <v>1</v>
      </c>
      <c r="Z6" t="n">
        <v>10</v>
      </c>
      <c r="AA6" t="n">
        <v>153.1673827282515</v>
      </c>
      <c r="AB6" t="n">
        <v>209.5703703167217</v>
      </c>
      <c r="AC6" t="n">
        <v>189.5692683076157</v>
      </c>
      <c r="AD6" t="n">
        <v>153167.3827282515</v>
      </c>
      <c r="AE6" t="n">
        <v>209570.3703167218</v>
      </c>
      <c r="AF6" t="n">
        <v>3.685498490969893e-06</v>
      </c>
      <c r="AG6" t="n">
        <v>8</v>
      </c>
      <c r="AH6" t="n">
        <v>189569.2683076157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4.9375</v>
      </c>
      <c r="E7" t="n">
        <v>20.25</v>
      </c>
      <c r="F7" t="n">
        <v>16.88</v>
      </c>
      <c r="G7" t="n">
        <v>18.75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163.99</v>
      </c>
      <c r="Q7" t="n">
        <v>467.09</v>
      </c>
      <c r="R7" t="n">
        <v>100.9</v>
      </c>
      <c r="S7" t="n">
        <v>39.61</v>
      </c>
      <c r="T7" t="n">
        <v>25470.85</v>
      </c>
      <c r="U7" t="n">
        <v>0.39</v>
      </c>
      <c r="V7" t="n">
        <v>0.6899999999999999</v>
      </c>
      <c r="W7" t="n">
        <v>2.69</v>
      </c>
      <c r="X7" t="n">
        <v>1.54</v>
      </c>
      <c r="Y7" t="n">
        <v>1</v>
      </c>
      <c r="Z7" t="n">
        <v>10</v>
      </c>
      <c r="AA7" t="n">
        <v>150.1844313679143</v>
      </c>
      <c r="AB7" t="n">
        <v>205.4889646669842</v>
      </c>
      <c r="AC7" t="n">
        <v>185.877386284799</v>
      </c>
      <c r="AD7" t="n">
        <v>150184.4313679143</v>
      </c>
      <c r="AE7" t="n">
        <v>205488.9646669842</v>
      </c>
      <c r="AF7" t="n">
        <v>3.750752081615105e-06</v>
      </c>
      <c r="AG7" t="n">
        <v>8</v>
      </c>
      <c r="AH7" t="n">
        <v>185877.386284799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5.0234</v>
      </c>
      <c r="E8" t="n">
        <v>19.91</v>
      </c>
      <c r="F8" t="n">
        <v>16.68</v>
      </c>
      <c r="G8" t="n">
        <v>20.84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161.27</v>
      </c>
      <c r="Q8" t="n">
        <v>467.15</v>
      </c>
      <c r="R8" t="n">
        <v>93.63</v>
      </c>
      <c r="S8" t="n">
        <v>39.61</v>
      </c>
      <c r="T8" t="n">
        <v>21867.66</v>
      </c>
      <c r="U8" t="n">
        <v>0.42</v>
      </c>
      <c r="V8" t="n">
        <v>0.7</v>
      </c>
      <c r="W8" t="n">
        <v>2.69</v>
      </c>
      <c r="X8" t="n">
        <v>1.34</v>
      </c>
      <c r="Y8" t="n">
        <v>1</v>
      </c>
      <c r="Z8" t="n">
        <v>10</v>
      </c>
      <c r="AA8" t="n">
        <v>147.2600955851798</v>
      </c>
      <c r="AB8" t="n">
        <v>201.4877594364593</v>
      </c>
      <c r="AC8" t="n">
        <v>182.2580504657473</v>
      </c>
      <c r="AD8" t="n">
        <v>147260.0955851797</v>
      </c>
      <c r="AE8" t="n">
        <v>201487.7594364593</v>
      </c>
      <c r="AF8" t="n">
        <v>3.816005672260318e-06</v>
      </c>
      <c r="AG8" t="n">
        <v>8</v>
      </c>
      <c r="AH8" t="n">
        <v>182258.0504657473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5.0874</v>
      </c>
      <c r="E9" t="n">
        <v>19.66</v>
      </c>
      <c r="F9" t="n">
        <v>16.55</v>
      </c>
      <c r="G9" t="n">
        <v>23.09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159.37</v>
      </c>
      <c r="Q9" t="n">
        <v>467.13</v>
      </c>
      <c r="R9" t="n">
        <v>89.28</v>
      </c>
      <c r="S9" t="n">
        <v>39.61</v>
      </c>
      <c r="T9" t="n">
        <v>19716.54</v>
      </c>
      <c r="U9" t="n">
        <v>0.44</v>
      </c>
      <c r="V9" t="n">
        <v>0.7</v>
      </c>
      <c r="W9" t="n">
        <v>2.68</v>
      </c>
      <c r="X9" t="n">
        <v>1.21</v>
      </c>
      <c r="Y9" t="n">
        <v>1</v>
      </c>
      <c r="Z9" t="n">
        <v>10</v>
      </c>
      <c r="AA9" t="n">
        <v>145.2148369224327</v>
      </c>
      <c r="AB9" t="n">
        <v>198.689346303646</v>
      </c>
      <c r="AC9" t="n">
        <v>179.7267139547314</v>
      </c>
      <c r="AD9" t="n">
        <v>145214.8369224326</v>
      </c>
      <c r="AE9" t="n">
        <v>198689.346303646</v>
      </c>
      <c r="AF9" t="n">
        <v>3.864623015697961e-06</v>
      </c>
      <c r="AG9" t="n">
        <v>8</v>
      </c>
      <c r="AH9" t="n">
        <v>179726.7139547314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5.1389</v>
      </c>
      <c r="E10" t="n">
        <v>19.46</v>
      </c>
      <c r="F10" t="n">
        <v>16.44</v>
      </c>
      <c r="G10" t="n">
        <v>25.3</v>
      </c>
      <c r="H10" t="n">
        <v>0.45</v>
      </c>
      <c r="I10" t="n">
        <v>39</v>
      </c>
      <c r="J10" t="n">
        <v>118.63</v>
      </c>
      <c r="K10" t="n">
        <v>43.4</v>
      </c>
      <c r="L10" t="n">
        <v>3</v>
      </c>
      <c r="M10" t="n">
        <v>37</v>
      </c>
      <c r="N10" t="n">
        <v>17.23</v>
      </c>
      <c r="O10" t="n">
        <v>14865.24</v>
      </c>
      <c r="P10" t="n">
        <v>157.72</v>
      </c>
      <c r="Q10" t="n">
        <v>467.1</v>
      </c>
      <c r="R10" t="n">
        <v>85.92</v>
      </c>
      <c r="S10" t="n">
        <v>39.61</v>
      </c>
      <c r="T10" t="n">
        <v>18055.79</v>
      </c>
      <c r="U10" t="n">
        <v>0.46</v>
      </c>
      <c r="V10" t="n">
        <v>0.71</v>
      </c>
      <c r="W10" t="n">
        <v>2.68</v>
      </c>
      <c r="X10" t="n">
        <v>1.11</v>
      </c>
      <c r="Y10" t="n">
        <v>1</v>
      </c>
      <c r="Z10" t="n">
        <v>10</v>
      </c>
      <c r="AA10" t="n">
        <v>143.5464666086105</v>
      </c>
      <c r="AB10" t="n">
        <v>196.4066084369722</v>
      </c>
      <c r="AC10" t="n">
        <v>177.6618373862094</v>
      </c>
      <c r="AD10" t="n">
        <v>143546.4666086105</v>
      </c>
      <c r="AE10" t="n">
        <v>196406.6084369722</v>
      </c>
      <c r="AF10" t="n">
        <v>3.903744784245441e-06</v>
      </c>
      <c r="AG10" t="n">
        <v>8</v>
      </c>
      <c r="AH10" t="n">
        <v>177661.8373862094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5.1858</v>
      </c>
      <c r="E11" t="n">
        <v>19.28</v>
      </c>
      <c r="F11" t="n">
        <v>16.34</v>
      </c>
      <c r="G11" t="n">
        <v>27.23</v>
      </c>
      <c r="H11" t="n">
        <v>0.48</v>
      </c>
      <c r="I11" t="n">
        <v>36</v>
      </c>
      <c r="J11" t="n">
        <v>118.96</v>
      </c>
      <c r="K11" t="n">
        <v>43.4</v>
      </c>
      <c r="L11" t="n">
        <v>3.25</v>
      </c>
      <c r="M11" t="n">
        <v>34</v>
      </c>
      <c r="N11" t="n">
        <v>17.31</v>
      </c>
      <c r="O11" t="n">
        <v>14905.25</v>
      </c>
      <c r="P11" t="n">
        <v>155.9</v>
      </c>
      <c r="Q11" t="n">
        <v>467.13</v>
      </c>
      <c r="R11" t="n">
        <v>83.12</v>
      </c>
      <c r="S11" t="n">
        <v>39.61</v>
      </c>
      <c r="T11" t="n">
        <v>16669.16</v>
      </c>
      <c r="U11" t="n">
        <v>0.48</v>
      </c>
      <c r="V11" t="n">
        <v>0.71</v>
      </c>
      <c r="W11" t="n">
        <v>2.65</v>
      </c>
      <c r="X11" t="n">
        <v>1</v>
      </c>
      <c r="Y11" t="n">
        <v>1</v>
      </c>
      <c r="Z11" t="n">
        <v>10</v>
      </c>
      <c r="AA11" t="n">
        <v>141.9080031062736</v>
      </c>
      <c r="AB11" t="n">
        <v>194.1647903891677</v>
      </c>
      <c r="AC11" t="n">
        <v>175.6339753064753</v>
      </c>
      <c r="AD11" t="n">
        <v>141908.0031062736</v>
      </c>
      <c r="AE11" t="n">
        <v>194164.7903891677</v>
      </c>
      <c r="AF11" t="n">
        <v>3.93937218123334e-06</v>
      </c>
      <c r="AG11" t="n">
        <v>8</v>
      </c>
      <c r="AH11" t="n">
        <v>175633.9753064753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5.2295</v>
      </c>
      <c r="E12" t="n">
        <v>19.12</v>
      </c>
      <c r="F12" t="n">
        <v>16.25</v>
      </c>
      <c r="G12" t="n">
        <v>29.54</v>
      </c>
      <c r="H12" t="n">
        <v>0.52</v>
      </c>
      <c r="I12" t="n">
        <v>33</v>
      </c>
      <c r="J12" t="n">
        <v>119.28</v>
      </c>
      <c r="K12" t="n">
        <v>43.4</v>
      </c>
      <c r="L12" t="n">
        <v>3.5</v>
      </c>
      <c r="M12" t="n">
        <v>31</v>
      </c>
      <c r="N12" t="n">
        <v>17.38</v>
      </c>
      <c r="O12" t="n">
        <v>14945.29</v>
      </c>
      <c r="P12" t="n">
        <v>154.14</v>
      </c>
      <c r="Q12" t="n">
        <v>467.11</v>
      </c>
      <c r="R12" t="n">
        <v>79.81</v>
      </c>
      <c r="S12" t="n">
        <v>39.61</v>
      </c>
      <c r="T12" t="n">
        <v>15033.27</v>
      </c>
      <c r="U12" t="n">
        <v>0.5</v>
      </c>
      <c r="V12" t="n">
        <v>0.72</v>
      </c>
      <c r="W12" t="n">
        <v>2.66</v>
      </c>
      <c r="X12" t="n">
        <v>0.92</v>
      </c>
      <c r="Y12" t="n">
        <v>1</v>
      </c>
      <c r="Z12" t="n">
        <v>10</v>
      </c>
      <c r="AA12" t="n">
        <v>140.3795889865657</v>
      </c>
      <c r="AB12" t="n">
        <v>192.0735467617124</v>
      </c>
      <c r="AC12" t="n">
        <v>173.7423170357448</v>
      </c>
      <c r="AD12" t="n">
        <v>140379.5889865657</v>
      </c>
      <c r="AE12" t="n">
        <v>192073.5467617124</v>
      </c>
      <c r="AF12" t="n">
        <v>3.972568711049356e-06</v>
      </c>
      <c r="AG12" t="n">
        <v>8</v>
      </c>
      <c r="AH12" t="n">
        <v>173742.3170357448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5.2605</v>
      </c>
      <c r="E13" t="n">
        <v>19.01</v>
      </c>
      <c r="F13" t="n">
        <v>16.18</v>
      </c>
      <c r="G13" t="n">
        <v>31.33</v>
      </c>
      <c r="H13" t="n">
        <v>0.55</v>
      </c>
      <c r="I13" t="n">
        <v>31</v>
      </c>
      <c r="J13" t="n">
        <v>119.61</v>
      </c>
      <c r="K13" t="n">
        <v>43.4</v>
      </c>
      <c r="L13" t="n">
        <v>3.75</v>
      </c>
      <c r="M13" t="n">
        <v>29</v>
      </c>
      <c r="N13" t="n">
        <v>17.46</v>
      </c>
      <c r="O13" t="n">
        <v>14985.35</v>
      </c>
      <c r="P13" t="n">
        <v>152.91</v>
      </c>
      <c r="Q13" t="n">
        <v>467.09</v>
      </c>
      <c r="R13" t="n">
        <v>77.64</v>
      </c>
      <c r="S13" t="n">
        <v>39.61</v>
      </c>
      <c r="T13" t="n">
        <v>13954.51</v>
      </c>
      <c r="U13" t="n">
        <v>0.51</v>
      </c>
      <c r="V13" t="n">
        <v>0.72</v>
      </c>
      <c r="W13" t="n">
        <v>2.66</v>
      </c>
      <c r="X13" t="n">
        <v>0.85</v>
      </c>
      <c r="Y13" t="n">
        <v>1</v>
      </c>
      <c r="Z13" t="n">
        <v>10</v>
      </c>
      <c r="AA13" t="n">
        <v>139.3163968116742</v>
      </c>
      <c r="AB13" t="n">
        <v>190.6188403232981</v>
      </c>
      <c r="AC13" t="n">
        <v>172.426445738119</v>
      </c>
      <c r="AD13" t="n">
        <v>139316.3968116742</v>
      </c>
      <c r="AE13" t="n">
        <v>190618.8403232981</v>
      </c>
      <c r="AF13" t="n">
        <v>3.996117736776965e-06</v>
      </c>
      <c r="AG13" t="n">
        <v>8</v>
      </c>
      <c r="AH13" t="n">
        <v>172426.445738119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5.2889</v>
      </c>
      <c r="E14" t="n">
        <v>18.91</v>
      </c>
      <c r="F14" t="n">
        <v>16.13</v>
      </c>
      <c r="G14" t="n">
        <v>33.37</v>
      </c>
      <c r="H14" t="n">
        <v>0.59</v>
      </c>
      <c r="I14" t="n">
        <v>29</v>
      </c>
      <c r="J14" t="n">
        <v>119.93</v>
      </c>
      <c r="K14" t="n">
        <v>43.4</v>
      </c>
      <c r="L14" t="n">
        <v>4</v>
      </c>
      <c r="M14" t="n">
        <v>27</v>
      </c>
      <c r="N14" t="n">
        <v>17.53</v>
      </c>
      <c r="O14" t="n">
        <v>15025.44</v>
      </c>
      <c r="P14" t="n">
        <v>151.58</v>
      </c>
      <c r="Q14" t="n">
        <v>467.08</v>
      </c>
      <c r="R14" t="n">
        <v>76.04000000000001</v>
      </c>
      <c r="S14" t="n">
        <v>39.61</v>
      </c>
      <c r="T14" t="n">
        <v>13168.18</v>
      </c>
      <c r="U14" t="n">
        <v>0.52</v>
      </c>
      <c r="V14" t="n">
        <v>0.72</v>
      </c>
      <c r="W14" t="n">
        <v>2.65</v>
      </c>
      <c r="X14" t="n">
        <v>0.8</v>
      </c>
      <c r="Y14" t="n">
        <v>1</v>
      </c>
      <c r="Z14" t="n">
        <v>10</v>
      </c>
      <c r="AA14" t="n">
        <v>138.2669609022833</v>
      </c>
      <c r="AB14" t="n">
        <v>189.1829558142255</v>
      </c>
      <c r="AC14" t="n">
        <v>171.1276000313153</v>
      </c>
      <c r="AD14" t="n">
        <v>138266.9609022833</v>
      </c>
      <c r="AE14" t="n">
        <v>189182.9558142255</v>
      </c>
      <c r="AF14" t="n">
        <v>4.017691682927419e-06</v>
      </c>
      <c r="AG14" t="n">
        <v>8</v>
      </c>
      <c r="AH14" t="n">
        <v>171127.6000313153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5.3162</v>
      </c>
      <c r="E15" t="n">
        <v>18.81</v>
      </c>
      <c r="F15" t="n">
        <v>16.08</v>
      </c>
      <c r="G15" t="n">
        <v>35.74</v>
      </c>
      <c r="H15" t="n">
        <v>0.62</v>
      </c>
      <c r="I15" t="n">
        <v>27</v>
      </c>
      <c r="J15" t="n">
        <v>120.26</v>
      </c>
      <c r="K15" t="n">
        <v>43.4</v>
      </c>
      <c r="L15" t="n">
        <v>4.25</v>
      </c>
      <c r="M15" t="n">
        <v>25</v>
      </c>
      <c r="N15" t="n">
        <v>17.61</v>
      </c>
      <c r="O15" t="n">
        <v>15065.56</v>
      </c>
      <c r="P15" t="n">
        <v>150.34</v>
      </c>
      <c r="Q15" t="n">
        <v>467.08</v>
      </c>
      <c r="R15" t="n">
        <v>74.43000000000001</v>
      </c>
      <c r="S15" t="n">
        <v>39.61</v>
      </c>
      <c r="T15" t="n">
        <v>12368.45</v>
      </c>
      <c r="U15" t="n">
        <v>0.53</v>
      </c>
      <c r="V15" t="n">
        <v>0.73</v>
      </c>
      <c r="W15" t="n">
        <v>2.65</v>
      </c>
      <c r="X15" t="n">
        <v>0.75</v>
      </c>
      <c r="Y15" t="n">
        <v>1</v>
      </c>
      <c r="Z15" t="n">
        <v>10</v>
      </c>
      <c r="AA15" t="n">
        <v>137.2853575458799</v>
      </c>
      <c r="AB15" t="n">
        <v>187.8398827967112</v>
      </c>
      <c r="AC15" t="n">
        <v>169.9127080175773</v>
      </c>
      <c r="AD15" t="n">
        <v>137285.3575458799</v>
      </c>
      <c r="AE15" t="n">
        <v>187839.8827967112</v>
      </c>
      <c r="AF15" t="n">
        <v>4.038430018487539e-06</v>
      </c>
      <c r="AG15" t="n">
        <v>8</v>
      </c>
      <c r="AH15" t="n">
        <v>169912.7080175773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5.3479</v>
      </c>
      <c r="E16" t="n">
        <v>18.7</v>
      </c>
      <c r="F16" t="n">
        <v>16.02</v>
      </c>
      <c r="G16" t="n">
        <v>38.44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23</v>
      </c>
      <c r="N16" t="n">
        <v>17.68</v>
      </c>
      <c r="O16" t="n">
        <v>15105.7</v>
      </c>
      <c r="P16" t="n">
        <v>148.72</v>
      </c>
      <c r="Q16" t="n">
        <v>467.08</v>
      </c>
      <c r="R16" t="n">
        <v>72.27</v>
      </c>
      <c r="S16" t="n">
        <v>39.61</v>
      </c>
      <c r="T16" t="n">
        <v>11302.23</v>
      </c>
      <c r="U16" t="n">
        <v>0.55</v>
      </c>
      <c r="V16" t="n">
        <v>0.73</v>
      </c>
      <c r="W16" t="n">
        <v>2.65</v>
      </c>
      <c r="X16" t="n">
        <v>0.68</v>
      </c>
      <c r="Y16" t="n">
        <v>1</v>
      </c>
      <c r="Z16" t="n">
        <v>10</v>
      </c>
      <c r="AA16" t="n">
        <v>136.0757580871902</v>
      </c>
      <c r="AB16" t="n">
        <v>186.1848554535709</v>
      </c>
      <c r="AC16" t="n">
        <v>168.4156341612203</v>
      </c>
      <c r="AD16" t="n">
        <v>136075.7580871902</v>
      </c>
      <c r="AE16" t="n">
        <v>186184.8554535709</v>
      </c>
      <c r="AF16" t="n">
        <v>4.062510796408997e-06</v>
      </c>
      <c r="AG16" t="n">
        <v>8</v>
      </c>
      <c r="AH16" t="n">
        <v>168415.6341612203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5.3606</v>
      </c>
      <c r="E17" t="n">
        <v>18.65</v>
      </c>
      <c r="F17" t="n">
        <v>16</v>
      </c>
      <c r="G17" t="n">
        <v>39.99</v>
      </c>
      <c r="H17" t="n">
        <v>0.6899999999999999</v>
      </c>
      <c r="I17" t="n">
        <v>24</v>
      </c>
      <c r="J17" t="n">
        <v>120.91</v>
      </c>
      <c r="K17" t="n">
        <v>43.4</v>
      </c>
      <c r="L17" t="n">
        <v>4.75</v>
      </c>
      <c r="M17" t="n">
        <v>22</v>
      </c>
      <c r="N17" t="n">
        <v>17.76</v>
      </c>
      <c r="O17" t="n">
        <v>15145.88</v>
      </c>
      <c r="P17" t="n">
        <v>147.89</v>
      </c>
      <c r="Q17" t="n">
        <v>467.08</v>
      </c>
      <c r="R17" t="n">
        <v>71.53</v>
      </c>
      <c r="S17" t="n">
        <v>39.61</v>
      </c>
      <c r="T17" t="n">
        <v>10937.76</v>
      </c>
      <c r="U17" t="n">
        <v>0.55</v>
      </c>
      <c r="V17" t="n">
        <v>0.73</v>
      </c>
      <c r="W17" t="n">
        <v>2.65</v>
      </c>
      <c r="X17" t="n">
        <v>0.66</v>
      </c>
      <c r="Y17" t="n">
        <v>1</v>
      </c>
      <c r="Z17" t="n">
        <v>10</v>
      </c>
      <c r="AA17" t="n">
        <v>135.5153612418489</v>
      </c>
      <c r="AB17" t="n">
        <v>185.4180957668114</v>
      </c>
      <c r="AC17" t="n">
        <v>167.7220529428109</v>
      </c>
      <c r="AD17" t="n">
        <v>135515.3612418489</v>
      </c>
      <c r="AE17" t="n">
        <v>185418.0957668114</v>
      </c>
      <c r="AF17" t="n">
        <v>4.072158300497405e-06</v>
      </c>
      <c r="AG17" t="n">
        <v>8</v>
      </c>
      <c r="AH17" t="n">
        <v>167722.0529428109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5.3967</v>
      </c>
      <c r="E18" t="n">
        <v>18.53</v>
      </c>
      <c r="F18" t="n">
        <v>15.92</v>
      </c>
      <c r="G18" t="n">
        <v>43.42</v>
      </c>
      <c r="H18" t="n">
        <v>0.73</v>
      </c>
      <c r="I18" t="n">
        <v>22</v>
      </c>
      <c r="J18" t="n">
        <v>121.23</v>
      </c>
      <c r="K18" t="n">
        <v>43.4</v>
      </c>
      <c r="L18" t="n">
        <v>5</v>
      </c>
      <c r="M18" t="n">
        <v>20</v>
      </c>
      <c r="N18" t="n">
        <v>17.83</v>
      </c>
      <c r="O18" t="n">
        <v>15186.08</v>
      </c>
      <c r="P18" t="n">
        <v>146.48</v>
      </c>
      <c r="Q18" t="n">
        <v>467.09</v>
      </c>
      <c r="R18" t="n">
        <v>68.93000000000001</v>
      </c>
      <c r="S18" t="n">
        <v>39.61</v>
      </c>
      <c r="T18" t="n">
        <v>9645.65</v>
      </c>
      <c r="U18" t="n">
        <v>0.57</v>
      </c>
      <c r="V18" t="n">
        <v>0.73</v>
      </c>
      <c r="W18" t="n">
        <v>2.65</v>
      </c>
      <c r="X18" t="n">
        <v>0.59</v>
      </c>
      <c r="Y18" t="n">
        <v>1</v>
      </c>
      <c r="Z18" t="n">
        <v>10</v>
      </c>
      <c r="AA18" t="n">
        <v>134.3517497284528</v>
      </c>
      <c r="AB18" t="n">
        <v>183.8259911592667</v>
      </c>
      <c r="AC18" t="n">
        <v>166.2818965644769</v>
      </c>
      <c r="AD18" t="n">
        <v>134351.7497284528</v>
      </c>
      <c r="AE18" t="n">
        <v>183825.9911592667</v>
      </c>
      <c r="AF18" t="n">
        <v>4.099581520780201e-06</v>
      </c>
      <c r="AG18" t="n">
        <v>8</v>
      </c>
      <c r="AH18" t="n">
        <v>166281.8965644769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5.4109</v>
      </c>
      <c r="E19" t="n">
        <v>18.48</v>
      </c>
      <c r="F19" t="n">
        <v>15.9</v>
      </c>
      <c r="G19" t="n">
        <v>45.42</v>
      </c>
      <c r="H19" t="n">
        <v>0.76</v>
      </c>
      <c r="I19" t="n">
        <v>21</v>
      </c>
      <c r="J19" t="n">
        <v>121.56</v>
      </c>
      <c r="K19" t="n">
        <v>43.4</v>
      </c>
      <c r="L19" t="n">
        <v>5.25</v>
      </c>
      <c r="M19" t="n">
        <v>19</v>
      </c>
      <c r="N19" t="n">
        <v>17.91</v>
      </c>
      <c r="O19" t="n">
        <v>15226.31</v>
      </c>
      <c r="P19" t="n">
        <v>145.43</v>
      </c>
      <c r="Q19" t="n">
        <v>467.09</v>
      </c>
      <c r="R19" t="n">
        <v>68.14</v>
      </c>
      <c r="S19" t="n">
        <v>39.61</v>
      </c>
      <c r="T19" t="n">
        <v>9257.370000000001</v>
      </c>
      <c r="U19" t="n">
        <v>0.58</v>
      </c>
      <c r="V19" t="n">
        <v>0.73</v>
      </c>
      <c r="W19" t="n">
        <v>2.64</v>
      </c>
      <c r="X19" t="n">
        <v>0.5600000000000001</v>
      </c>
      <c r="Y19" t="n">
        <v>1</v>
      </c>
      <c r="Z19" t="n">
        <v>10</v>
      </c>
      <c r="AA19" t="n">
        <v>133.6820649193617</v>
      </c>
      <c r="AB19" t="n">
        <v>182.9096988590602</v>
      </c>
      <c r="AC19" t="n">
        <v>165.4530539153775</v>
      </c>
      <c r="AD19" t="n">
        <v>133682.0649193618</v>
      </c>
      <c r="AE19" t="n">
        <v>182909.6988590602</v>
      </c>
      <c r="AF19" t="n">
        <v>4.110368493855427e-06</v>
      </c>
      <c r="AG19" t="n">
        <v>8</v>
      </c>
      <c r="AH19" t="n">
        <v>165453.0539153775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5.4201</v>
      </c>
      <c r="E20" t="n">
        <v>18.45</v>
      </c>
      <c r="F20" t="n">
        <v>15.89</v>
      </c>
      <c r="G20" t="n">
        <v>47.66</v>
      </c>
      <c r="H20" t="n">
        <v>0.8</v>
      </c>
      <c r="I20" t="n">
        <v>20</v>
      </c>
      <c r="J20" t="n">
        <v>121.89</v>
      </c>
      <c r="K20" t="n">
        <v>43.4</v>
      </c>
      <c r="L20" t="n">
        <v>5.5</v>
      </c>
      <c r="M20" t="n">
        <v>18</v>
      </c>
      <c r="N20" t="n">
        <v>17.99</v>
      </c>
      <c r="O20" t="n">
        <v>15266.56</v>
      </c>
      <c r="P20" t="n">
        <v>144.54</v>
      </c>
      <c r="Q20" t="n">
        <v>467.07</v>
      </c>
      <c r="R20" t="n">
        <v>68.06</v>
      </c>
      <c r="S20" t="n">
        <v>39.61</v>
      </c>
      <c r="T20" t="n">
        <v>9221.620000000001</v>
      </c>
      <c r="U20" t="n">
        <v>0.58</v>
      </c>
      <c r="V20" t="n">
        <v>0.73</v>
      </c>
      <c r="W20" t="n">
        <v>2.64</v>
      </c>
      <c r="X20" t="n">
        <v>0.55</v>
      </c>
      <c r="Y20" t="n">
        <v>1</v>
      </c>
      <c r="Z20" t="n">
        <v>10</v>
      </c>
      <c r="AA20" t="n">
        <v>133.1578123462326</v>
      </c>
      <c r="AB20" t="n">
        <v>182.192393360114</v>
      </c>
      <c r="AC20" t="n">
        <v>164.8042070465059</v>
      </c>
      <c r="AD20" t="n">
        <v>133157.8123462326</v>
      </c>
      <c r="AE20" t="n">
        <v>182192.393360114</v>
      </c>
      <c r="AF20" t="n">
        <v>4.117357236974589e-06</v>
      </c>
      <c r="AG20" t="n">
        <v>8</v>
      </c>
      <c r="AH20" t="n">
        <v>164804.2070465059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5.4329</v>
      </c>
      <c r="E21" t="n">
        <v>18.41</v>
      </c>
      <c r="F21" t="n">
        <v>15.87</v>
      </c>
      <c r="G21" t="n">
        <v>50.11</v>
      </c>
      <c r="H21" t="n">
        <v>0.83</v>
      </c>
      <c r="I21" t="n">
        <v>19</v>
      </c>
      <c r="J21" t="n">
        <v>122.21</v>
      </c>
      <c r="K21" t="n">
        <v>43.4</v>
      </c>
      <c r="L21" t="n">
        <v>5.75</v>
      </c>
      <c r="M21" t="n">
        <v>17</v>
      </c>
      <c r="N21" t="n">
        <v>18.06</v>
      </c>
      <c r="O21" t="n">
        <v>15306.85</v>
      </c>
      <c r="P21" t="n">
        <v>143.73</v>
      </c>
      <c r="Q21" t="n">
        <v>467.07</v>
      </c>
      <c r="R21" t="n">
        <v>67.23999999999999</v>
      </c>
      <c r="S21" t="n">
        <v>39.61</v>
      </c>
      <c r="T21" t="n">
        <v>8816.59</v>
      </c>
      <c r="U21" t="n">
        <v>0.59</v>
      </c>
      <c r="V21" t="n">
        <v>0.74</v>
      </c>
      <c r="W21" t="n">
        <v>2.64</v>
      </c>
      <c r="X21" t="n">
        <v>0.54</v>
      </c>
      <c r="Y21" t="n">
        <v>1</v>
      </c>
      <c r="Z21" t="n">
        <v>10</v>
      </c>
      <c r="AA21" t="n">
        <v>132.6192783234354</v>
      </c>
      <c r="AB21" t="n">
        <v>181.455547351679</v>
      </c>
      <c r="AC21" t="n">
        <v>164.1376845869458</v>
      </c>
      <c r="AD21" t="n">
        <v>132619.2783234354</v>
      </c>
      <c r="AE21" t="n">
        <v>181455.547351679</v>
      </c>
      <c r="AF21" t="n">
        <v>4.127080705662118e-06</v>
      </c>
      <c r="AG21" t="n">
        <v>8</v>
      </c>
      <c r="AH21" t="n">
        <v>164137.6845869458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5.4349</v>
      </c>
      <c r="E22" t="n">
        <v>18.4</v>
      </c>
      <c r="F22" t="n">
        <v>15.86</v>
      </c>
      <c r="G22" t="n">
        <v>50.09</v>
      </c>
      <c r="H22" t="n">
        <v>0.86</v>
      </c>
      <c r="I22" t="n">
        <v>19</v>
      </c>
      <c r="J22" t="n">
        <v>122.54</v>
      </c>
      <c r="K22" t="n">
        <v>43.4</v>
      </c>
      <c r="L22" t="n">
        <v>6</v>
      </c>
      <c r="M22" t="n">
        <v>17</v>
      </c>
      <c r="N22" t="n">
        <v>18.14</v>
      </c>
      <c r="O22" t="n">
        <v>15347.16</v>
      </c>
      <c r="P22" t="n">
        <v>143.16</v>
      </c>
      <c r="Q22" t="n">
        <v>467.08</v>
      </c>
      <c r="R22" t="n">
        <v>67.15000000000001</v>
      </c>
      <c r="S22" t="n">
        <v>39.61</v>
      </c>
      <c r="T22" t="n">
        <v>8772.870000000001</v>
      </c>
      <c r="U22" t="n">
        <v>0.59</v>
      </c>
      <c r="V22" t="n">
        <v>0.74</v>
      </c>
      <c r="W22" t="n">
        <v>2.64</v>
      </c>
      <c r="X22" t="n">
        <v>0.53</v>
      </c>
      <c r="Y22" t="n">
        <v>1</v>
      </c>
      <c r="Z22" t="n">
        <v>10</v>
      </c>
      <c r="AA22" t="n">
        <v>132.3349192897893</v>
      </c>
      <c r="AB22" t="n">
        <v>181.0664747768094</v>
      </c>
      <c r="AC22" t="n">
        <v>163.7857445525549</v>
      </c>
      <c r="AD22" t="n">
        <v>132334.9192897893</v>
      </c>
      <c r="AE22" t="n">
        <v>181066.4747768094</v>
      </c>
      <c r="AF22" t="n">
        <v>4.128599997644544e-06</v>
      </c>
      <c r="AG22" t="n">
        <v>8</v>
      </c>
      <c r="AH22" t="n">
        <v>163785.7445525549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5.4531</v>
      </c>
      <c r="E23" t="n">
        <v>18.34</v>
      </c>
      <c r="F23" t="n">
        <v>15.82</v>
      </c>
      <c r="G23" t="n">
        <v>52.75</v>
      </c>
      <c r="H23" t="n">
        <v>0.9</v>
      </c>
      <c r="I23" t="n">
        <v>18</v>
      </c>
      <c r="J23" t="n">
        <v>122.87</v>
      </c>
      <c r="K23" t="n">
        <v>43.4</v>
      </c>
      <c r="L23" t="n">
        <v>6.25</v>
      </c>
      <c r="M23" t="n">
        <v>16</v>
      </c>
      <c r="N23" t="n">
        <v>18.22</v>
      </c>
      <c r="O23" t="n">
        <v>15387.5</v>
      </c>
      <c r="P23" t="n">
        <v>141.3</v>
      </c>
      <c r="Q23" t="n">
        <v>467.07</v>
      </c>
      <c r="R23" t="n">
        <v>65.69</v>
      </c>
      <c r="S23" t="n">
        <v>39.61</v>
      </c>
      <c r="T23" t="n">
        <v>8047.9</v>
      </c>
      <c r="U23" t="n">
        <v>0.6</v>
      </c>
      <c r="V23" t="n">
        <v>0.74</v>
      </c>
      <c r="W23" t="n">
        <v>2.65</v>
      </c>
      <c r="X23" t="n">
        <v>0.49</v>
      </c>
      <c r="Y23" t="n">
        <v>1</v>
      </c>
      <c r="Z23" t="n">
        <v>10</v>
      </c>
      <c r="AA23" t="n">
        <v>131.2554245059195</v>
      </c>
      <c r="AB23" t="n">
        <v>179.5894623895708</v>
      </c>
      <c r="AC23" t="n">
        <v>162.4496961545539</v>
      </c>
      <c r="AD23" t="n">
        <v>131255.4245059195</v>
      </c>
      <c r="AE23" t="n">
        <v>179589.4623895708</v>
      </c>
      <c r="AF23" t="n">
        <v>4.142425554684624e-06</v>
      </c>
      <c r="AG23" t="n">
        <v>8</v>
      </c>
      <c r="AH23" t="n">
        <v>162449.6961545539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5.469</v>
      </c>
      <c r="E24" t="n">
        <v>18.28</v>
      </c>
      <c r="F24" t="n">
        <v>15.79</v>
      </c>
      <c r="G24" t="n">
        <v>55.75</v>
      </c>
      <c r="H24" t="n">
        <v>0.93</v>
      </c>
      <c r="I24" t="n">
        <v>17</v>
      </c>
      <c r="J24" t="n">
        <v>123.19</v>
      </c>
      <c r="K24" t="n">
        <v>43.4</v>
      </c>
      <c r="L24" t="n">
        <v>6.5</v>
      </c>
      <c r="M24" t="n">
        <v>15</v>
      </c>
      <c r="N24" t="n">
        <v>18.29</v>
      </c>
      <c r="O24" t="n">
        <v>15427.87</v>
      </c>
      <c r="P24" t="n">
        <v>140.74</v>
      </c>
      <c r="Q24" t="n">
        <v>467.07</v>
      </c>
      <c r="R24" t="n">
        <v>64.89</v>
      </c>
      <c r="S24" t="n">
        <v>39.61</v>
      </c>
      <c r="T24" t="n">
        <v>7649.27</v>
      </c>
      <c r="U24" t="n">
        <v>0.61</v>
      </c>
      <c r="V24" t="n">
        <v>0.74</v>
      </c>
      <c r="W24" t="n">
        <v>2.64</v>
      </c>
      <c r="X24" t="n">
        <v>0.46</v>
      </c>
      <c r="Y24" t="n">
        <v>1</v>
      </c>
      <c r="Z24" t="n">
        <v>10</v>
      </c>
      <c r="AA24" t="n">
        <v>130.7914162098642</v>
      </c>
      <c r="AB24" t="n">
        <v>178.9545857683069</v>
      </c>
      <c r="AC24" t="n">
        <v>161.8754112669683</v>
      </c>
      <c r="AD24" t="n">
        <v>130791.4162098642</v>
      </c>
      <c r="AE24" t="n">
        <v>178954.5857683069</v>
      </c>
      <c r="AF24" t="n">
        <v>4.154503925944915e-06</v>
      </c>
      <c r="AG24" t="n">
        <v>8</v>
      </c>
      <c r="AH24" t="n">
        <v>161875.4112669684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5.4827</v>
      </c>
      <c r="E25" t="n">
        <v>18.24</v>
      </c>
      <c r="F25" t="n">
        <v>15.77</v>
      </c>
      <c r="G25" t="n">
        <v>59.15</v>
      </c>
      <c r="H25" t="n">
        <v>0.96</v>
      </c>
      <c r="I25" t="n">
        <v>16</v>
      </c>
      <c r="J25" t="n">
        <v>123.52</v>
      </c>
      <c r="K25" t="n">
        <v>43.4</v>
      </c>
      <c r="L25" t="n">
        <v>6.75</v>
      </c>
      <c r="M25" t="n">
        <v>14</v>
      </c>
      <c r="N25" t="n">
        <v>18.37</v>
      </c>
      <c r="O25" t="n">
        <v>15468.27</v>
      </c>
      <c r="P25" t="n">
        <v>139.59</v>
      </c>
      <c r="Q25" t="n">
        <v>467.07</v>
      </c>
      <c r="R25" t="n">
        <v>64.33</v>
      </c>
      <c r="S25" t="n">
        <v>39.61</v>
      </c>
      <c r="T25" t="n">
        <v>7374.54</v>
      </c>
      <c r="U25" t="n">
        <v>0.62</v>
      </c>
      <c r="V25" t="n">
        <v>0.74</v>
      </c>
      <c r="W25" t="n">
        <v>2.63</v>
      </c>
      <c r="X25" t="n">
        <v>0.44</v>
      </c>
      <c r="Y25" t="n">
        <v>1</v>
      </c>
      <c r="Z25" t="n">
        <v>10</v>
      </c>
      <c r="AA25" t="n">
        <v>130.1019304410874</v>
      </c>
      <c r="AB25" t="n">
        <v>178.0112009215016</v>
      </c>
      <c r="AC25" t="n">
        <v>161.0220617458929</v>
      </c>
      <c r="AD25" t="n">
        <v>130101.9304410874</v>
      </c>
      <c r="AE25" t="n">
        <v>178011.2009215016</v>
      </c>
      <c r="AF25" t="n">
        <v>4.164911076024535e-06</v>
      </c>
      <c r="AG25" t="n">
        <v>8</v>
      </c>
      <c r="AH25" t="n">
        <v>161022.0617458929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5.4823</v>
      </c>
      <c r="E26" t="n">
        <v>18.24</v>
      </c>
      <c r="F26" t="n">
        <v>15.77</v>
      </c>
      <c r="G26" t="n">
        <v>59.15</v>
      </c>
      <c r="H26" t="n">
        <v>1</v>
      </c>
      <c r="I26" t="n">
        <v>16</v>
      </c>
      <c r="J26" t="n">
        <v>123.85</v>
      </c>
      <c r="K26" t="n">
        <v>43.4</v>
      </c>
      <c r="L26" t="n">
        <v>7</v>
      </c>
      <c r="M26" t="n">
        <v>14</v>
      </c>
      <c r="N26" t="n">
        <v>18.45</v>
      </c>
      <c r="O26" t="n">
        <v>15508.69</v>
      </c>
      <c r="P26" t="n">
        <v>138.82</v>
      </c>
      <c r="Q26" t="n">
        <v>467.07</v>
      </c>
      <c r="R26" t="n">
        <v>64.27</v>
      </c>
      <c r="S26" t="n">
        <v>39.61</v>
      </c>
      <c r="T26" t="n">
        <v>7348.38</v>
      </c>
      <c r="U26" t="n">
        <v>0.62</v>
      </c>
      <c r="V26" t="n">
        <v>0.74</v>
      </c>
      <c r="W26" t="n">
        <v>2.64</v>
      </c>
      <c r="X26" t="n">
        <v>0.44</v>
      </c>
      <c r="Y26" t="n">
        <v>1</v>
      </c>
      <c r="Z26" t="n">
        <v>10</v>
      </c>
      <c r="AA26" t="n">
        <v>129.7672341731495</v>
      </c>
      <c r="AB26" t="n">
        <v>177.553254721952</v>
      </c>
      <c r="AC26" t="n">
        <v>160.6078212888967</v>
      </c>
      <c r="AD26" t="n">
        <v>129767.2341731495</v>
      </c>
      <c r="AE26" t="n">
        <v>177553.254721952</v>
      </c>
      <c r="AF26" t="n">
        <v>4.16460721762805e-06</v>
      </c>
      <c r="AG26" t="n">
        <v>8</v>
      </c>
      <c r="AH26" t="n">
        <v>160607.8212888967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5.5053</v>
      </c>
      <c r="E27" t="n">
        <v>18.16</v>
      </c>
      <c r="F27" t="n">
        <v>15.72</v>
      </c>
      <c r="G27" t="n">
        <v>62.89</v>
      </c>
      <c r="H27" t="n">
        <v>1.03</v>
      </c>
      <c r="I27" t="n">
        <v>15</v>
      </c>
      <c r="J27" t="n">
        <v>124.18</v>
      </c>
      <c r="K27" t="n">
        <v>43.4</v>
      </c>
      <c r="L27" t="n">
        <v>7.25</v>
      </c>
      <c r="M27" t="n">
        <v>13</v>
      </c>
      <c r="N27" t="n">
        <v>18.53</v>
      </c>
      <c r="O27" t="n">
        <v>15549.15</v>
      </c>
      <c r="P27" t="n">
        <v>137.34</v>
      </c>
      <c r="Q27" t="n">
        <v>467.09</v>
      </c>
      <c r="R27" t="n">
        <v>62.53</v>
      </c>
      <c r="S27" t="n">
        <v>39.61</v>
      </c>
      <c r="T27" t="n">
        <v>6482.43</v>
      </c>
      <c r="U27" t="n">
        <v>0.63</v>
      </c>
      <c r="V27" t="n">
        <v>0.74</v>
      </c>
      <c r="W27" t="n">
        <v>2.63</v>
      </c>
      <c r="X27" t="n">
        <v>0.39</v>
      </c>
      <c r="Y27" t="n">
        <v>1</v>
      </c>
      <c r="Z27" t="n">
        <v>10</v>
      </c>
      <c r="AA27" t="n">
        <v>128.8094037912087</v>
      </c>
      <c r="AB27" t="n">
        <v>176.2427089368871</v>
      </c>
      <c r="AC27" t="n">
        <v>159.4223521541953</v>
      </c>
      <c r="AD27" t="n">
        <v>128809.4037912087</v>
      </c>
      <c r="AE27" t="n">
        <v>176242.7089368871</v>
      </c>
      <c r="AF27" t="n">
        <v>4.182079075425953e-06</v>
      </c>
      <c r="AG27" t="n">
        <v>8</v>
      </c>
      <c r="AH27" t="n">
        <v>159422.3521541953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5.4991</v>
      </c>
      <c r="E28" t="n">
        <v>18.18</v>
      </c>
      <c r="F28" t="n">
        <v>15.74</v>
      </c>
      <c r="G28" t="n">
        <v>62.97</v>
      </c>
      <c r="H28" t="n">
        <v>1.06</v>
      </c>
      <c r="I28" t="n">
        <v>15</v>
      </c>
      <c r="J28" t="n">
        <v>124.51</v>
      </c>
      <c r="K28" t="n">
        <v>43.4</v>
      </c>
      <c r="L28" t="n">
        <v>7.5</v>
      </c>
      <c r="M28" t="n">
        <v>13</v>
      </c>
      <c r="N28" t="n">
        <v>18.61</v>
      </c>
      <c r="O28" t="n">
        <v>15589.63</v>
      </c>
      <c r="P28" t="n">
        <v>136.75</v>
      </c>
      <c r="Q28" t="n">
        <v>467.08</v>
      </c>
      <c r="R28" t="n">
        <v>63.28</v>
      </c>
      <c r="S28" t="n">
        <v>39.61</v>
      </c>
      <c r="T28" t="n">
        <v>6857.45</v>
      </c>
      <c r="U28" t="n">
        <v>0.63</v>
      </c>
      <c r="V28" t="n">
        <v>0.74</v>
      </c>
      <c r="W28" t="n">
        <v>2.63</v>
      </c>
      <c r="X28" t="n">
        <v>0.41</v>
      </c>
      <c r="Y28" t="n">
        <v>1</v>
      </c>
      <c r="Z28" t="n">
        <v>10</v>
      </c>
      <c r="AA28" t="n">
        <v>128.6347528874147</v>
      </c>
      <c r="AB28" t="n">
        <v>176.0037438652621</v>
      </c>
      <c r="AC28" t="n">
        <v>159.2061935736166</v>
      </c>
      <c r="AD28" t="n">
        <v>128634.7528874147</v>
      </c>
      <c r="AE28" t="n">
        <v>176003.7438652621</v>
      </c>
      <c r="AF28" t="n">
        <v>4.177369270280431e-06</v>
      </c>
      <c r="AG28" t="n">
        <v>8</v>
      </c>
      <c r="AH28" t="n">
        <v>159206.1935736166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5.52</v>
      </c>
      <c r="E29" t="n">
        <v>18.12</v>
      </c>
      <c r="F29" t="n">
        <v>15.7</v>
      </c>
      <c r="G29" t="n">
        <v>67.27</v>
      </c>
      <c r="H29" t="n">
        <v>1.1</v>
      </c>
      <c r="I29" t="n">
        <v>14</v>
      </c>
      <c r="J29" t="n">
        <v>124.83</v>
      </c>
      <c r="K29" t="n">
        <v>43.4</v>
      </c>
      <c r="L29" t="n">
        <v>7.75</v>
      </c>
      <c r="M29" t="n">
        <v>12</v>
      </c>
      <c r="N29" t="n">
        <v>18.68</v>
      </c>
      <c r="O29" t="n">
        <v>15630.14</v>
      </c>
      <c r="P29" t="n">
        <v>135.21</v>
      </c>
      <c r="Q29" t="n">
        <v>467.07</v>
      </c>
      <c r="R29" t="n">
        <v>61.85</v>
      </c>
      <c r="S29" t="n">
        <v>39.61</v>
      </c>
      <c r="T29" t="n">
        <v>6146.12</v>
      </c>
      <c r="U29" t="n">
        <v>0.64</v>
      </c>
      <c r="V29" t="n">
        <v>0.74</v>
      </c>
      <c r="W29" t="n">
        <v>2.63</v>
      </c>
      <c r="X29" t="n">
        <v>0.36</v>
      </c>
      <c r="Y29" t="n">
        <v>1</v>
      </c>
      <c r="Z29" t="n">
        <v>10</v>
      </c>
      <c r="AA29" t="n">
        <v>120.1872487405471</v>
      </c>
      <c r="AB29" t="n">
        <v>164.445496013943</v>
      </c>
      <c r="AC29" t="n">
        <v>148.751048675121</v>
      </c>
      <c r="AD29" t="n">
        <v>120187.2487405471</v>
      </c>
      <c r="AE29" t="n">
        <v>164445.496013943</v>
      </c>
      <c r="AF29" t="n">
        <v>4.193245871496787e-06</v>
      </c>
      <c r="AG29" t="n">
        <v>7</v>
      </c>
      <c r="AH29" t="n">
        <v>148751.048675121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5.5311</v>
      </c>
      <c r="E30" t="n">
        <v>18.08</v>
      </c>
      <c r="F30" t="n">
        <v>15.69</v>
      </c>
      <c r="G30" t="n">
        <v>72.39</v>
      </c>
      <c r="H30" t="n">
        <v>1.13</v>
      </c>
      <c r="I30" t="n">
        <v>13</v>
      </c>
      <c r="J30" t="n">
        <v>125.16</v>
      </c>
      <c r="K30" t="n">
        <v>43.4</v>
      </c>
      <c r="L30" t="n">
        <v>8</v>
      </c>
      <c r="M30" t="n">
        <v>11</v>
      </c>
      <c r="N30" t="n">
        <v>18.76</v>
      </c>
      <c r="O30" t="n">
        <v>15670.68</v>
      </c>
      <c r="P30" t="n">
        <v>133.89</v>
      </c>
      <c r="Q30" t="n">
        <v>467.07</v>
      </c>
      <c r="R30" t="n">
        <v>61.47</v>
      </c>
      <c r="S30" t="n">
        <v>39.61</v>
      </c>
      <c r="T30" t="n">
        <v>5962.74</v>
      </c>
      <c r="U30" t="n">
        <v>0.64</v>
      </c>
      <c r="V30" t="n">
        <v>0.74</v>
      </c>
      <c r="W30" t="n">
        <v>2.63</v>
      </c>
      <c r="X30" t="n">
        <v>0.35</v>
      </c>
      <c r="Y30" t="n">
        <v>1</v>
      </c>
      <c r="Z30" t="n">
        <v>10</v>
      </c>
      <c r="AA30" t="n">
        <v>119.4727086486157</v>
      </c>
      <c r="AB30" t="n">
        <v>163.467830736879</v>
      </c>
      <c r="AC30" t="n">
        <v>147.8666903999378</v>
      </c>
      <c r="AD30" t="n">
        <v>119472.7086486157</v>
      </c>
      <c r="AE30" t="n">
        <v>163467.830736879</v>
      </c>
      <c r="AF30" t="n">
        <v>4.201677941999253e-06</v>
      </c>
      <c r="AG30" t="n">
        <v>7</v>
      </c>
      <c r="AH30" t="n">
        <v>147866.6903999378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5.5357</v>
      </c>
      <c r="E31" t="n">
        <v>18.06</v>
      </c>
      <c r="F31" t="n">
        <v>15.67</v>
      </c>
      <c r="G31" t="n">
        <v>72.31999999999999</v>
      </c>
      <c r="H31" t="n">
        <v>1.16</v>
      </c>
      <c r="I31" t="n">
        <v>13</v>
      </c>
      <c r="J31" t="n">
        <v>125.49</v>
      </c>
      <c r="K31" t="n">
        <v>43.4</v>
      </c>
      <c r="L31" t="n">
        <v>8.25</v>
      </c>
      <c r="M31" t="n">
        <v>11</v>
      </c>
      <c r="N31" t="n">
        <v>18.84</v>
      </c>
      <c r="O31" t="n">
        <v>15711.24</v>
      </c>
      <c r="P31" t="n">
        <v>134.29</v>
      </c>
      <c r="Q31" t="n">
        <v>467.09</v>
      </c>
      <c r="R31" t="n">
        <v>61.01</v>
      </c>
      <c r="S31" t="n">
        <v>39.61</v>
      </c>
      <c r="T31" t="n">
        <v>5729.94</v>
      </c>
      <c r="U31" t="n">
        <v>0.65</v>
      </c>
      <c r="V31" t="n">
        <v>0.74</v>
      </c>
      <c r="W31" t="n">
        <v>2.63</v>
      </c>
      <c r="X31" t="n">
        <v>0.34</v>
      </c>
      <c r="Y31" t="n">
        <v>1</v>
      </c>
      <c r="Z31" t="n">
        <v>10</v>
      </c>
      <c r="AA31" t="n">
        <v>119.5841801154532</v>
      </c>
      <c r="AB31" t="n">
        <v>163.62035091558</v>
      </c>
      <c r="AC31" t="n">
        <v>148.0046542668471</v>
      </c>
      <c r="AD31" t="n">
        <v>119584.1801154532</v>
      </c>
      <c r="AE31" t="n">
        <v>163620.35091558</v>
      </c>
      <c r="AF31" t="n">
        <v>4.205172313558834e-06</v>
      </c>
      <c r="AG31" t="n">
        <v>7</v>
      </c>
      <c r="AH31" t="n">
        <v>148004.6542668471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5.5333</v>
      </c>
      <c r="E32" t="n">
        <v>18.07</v>
      </c>
      <c r="F32" t="n">
        <v>15.68</v>
      </c>
      <c r="G32" t="n">
        <v>72.36</v>
      </c>
      <c r="H32" t="n">
        <v>1.19</v>
      </c>
      <c r="I32" t="n">
        <v>13</v>
      </c>
      <c r="J32" t="n">
        <v>125.82</v>
      </c>
      <c r="K32" t="n">
        <v>43.4</v>
      </c>
      <c r="L32" t="n">
        <v>8.5</v>
      </c>
      <c r="M32" t="n">
        <v>11</v>
      </c>
      <c r="N32" t="n">
        <v>18.92</v>
      </c>
      <c r="O32" t="n">
        <v>15751.84</v>
      </c>
      <c r="P32" t="n">
        <v>132.97</v>
      </c>
      <c r="Q32" t="n">
        <v>467.07</v>
      </c>
      <c r="R32" t="n">
        <v>61.38</v>
      </c>
      <c r="S32" t="n">
        <v>39.61</v>
      </c>
      <c r="T32" t="n">
        <v>5914.21</v>
      </c>
      <c r="U32" t="n">
        <v>0.65</v>
      </c>
      <c r="V32" t="n">
        <v>0.74</v>
      </c>
      <c r="W32" t="n">
        <v>2.62</v>
      </c>
      <c r="X32" t="n">
        <v>0.34</v>
      </c>
      <c r="Y32" t="n">
        <v>1</v>
      </c>
      <c r="Z32" t="n">
        <v>10</v>
      </c>
      <c r="AA32" t="n">
        <v>119.0400917384853</v>
      </c>
      <c r="AB32" t="n">
        <v>162.8759051947277</v>
      </c>
      <c r="AC32" t="n">
        <v>147.3312574007566</v>
      </c>
      <c r="AD32" t="n">
        <v>119040.0917384853</v>
      </c>
      <c r="AE32" t="n">
        <v>162875.9051947278</v>
      </c>
      <c r="AF32" t="n">
        <v>4.203349163179921e-06</v>
      </c>
      <c r="AG32" t="n">
        <v>7</v>
      </c>
      <c r="AH32" t="n">
        <v>147331.2574007566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5.5491</v>
      </c>
      <c r="E33" t="n">
        <v>18.02</v>
      </c>
      <c r="F33" t="n">
        <v>15.65</v>
      </c>
      <c r="G33" t="n">
        <v>78.25</v>
      </c>
      <c r="H33" t="n">
        <v>1.22</v>
      </c>
      <c r="I33" t="n">
        <v>12</v>
      </c>
      <c r="J33" t="n">
        <v>126.15</v>
      </c>
      <c r="K33" t="n">
        <v>43.4</v>
      </c>
      <c r="L33" t="n">
        <v>8.75</v>
      </c>
      <c r="M33" t="n">
        <v>10</v>
      </c>
      <c r="N33" t="n">
        <v>19</v>
      </c>
      <c r="O33" t="n">
        <v>15792.46</v>
      </c>
      <c r="P33" t="n">
        <v>131.82</v>
      </c>
      <c r="Q33" t="n">
        <v>467.07</v>
      </c>
      <c r="R33" t="n">
        <v>60.2</v>
      </c>
      <c r="S33" t="n">
        <v>39.61</v>
      </c>
      <c r="T33" t="n">
        <v>5332.39</v>
      </c>
      <c r="U33" t="n">
        <v>0.66</v>
      </c>
      <c r="V33" t="n">
        <v>0.75</v>
      </c>
      <c r="W33" t="n">
        <v>2.63</v>
      </c>
      <c r="X33" t="n">
        <v>0.32</v>
      </c>
      <c r="Y33" t="n">
        <v>1</v>
      </c>
      <c r="Z33" t="n">
        <v>10</v>
      </c>
      <c r="AA33" t="n">
        <v>118.3403038353708</v>
      </c>
      <c r="AB33" t="n">
        <v>161.9184245132235</v>
      </c>
      <c r="AC33" t="n">
        <v>146.4651573316622</v>
      </c>
      <c r="AD33" t="n">
        <v>118340.3038353708</v>
      </c>
      <c r="AE33" t="n">
        <v>161918.4245132235</v>
      </c>
      <c r="AF33" t="n">
        <v>4.21535156984109e-06</v>
      </c>
      <c r="AG33" t="n">
        <v>7</v>
      </c>
      <c r="AH33" t="n">
        <v>146465.1573316622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5.5493</v>
      </c>
      <c r="E34" t="n">
        <v>18.02</v>
      </c>
      <c r="F34" t="n">
        <v>15.65</v>
      </c>
      <c r="G34" t="n">
        <v>78.25</v>
      </c>
      <c r="H34" t="n">
        <v>1.26</v>
      </c>
      <c r="I34" t="n">
        <v>12</v>
      </c>
      <c r="J34" t="n">
        <v>126.48</v>
      </c>
      <c r="K34" t="n">
        <v>43.4</v>
      </c>
      <c r="L34" t="n">
        <v>9</v>
      </c>
      <c r="M34" t="n">
        <v>10</v>
      </c>
      <c r="N34" t="n">
        <v>19.08</v>
      </c>
      <c r="O34" t="n">
        <v>15833.12</v>
      </c>
      <c r="P34" t="n">
        <v>130.69</v>
      </c>
      <c r="Q34" t="n">
        <v>467.07</v>
      </c>
      <c r="R34" t="n">
        <v>60.28</v>
      </c>
      <c r="S34" t="n">
        <v>39.61</v>
      </c>
      <c r="T34" t="n">
        <v>5370.39</v>
      </c>
      <c r="U34" t="n">
        <v>0.66</v>
      </c>
      <c r="V34" t="n">
        <v>0.75</v>
      </c>
      <c r="W34" t="n">
        <v>2.63</v>
      </c>
      <c r="X34" t="n">
        <v>0.32</v>
      </c>
      <c r="Y34" t="n">
        <v>1</v>
      </c>
      <c r="Z34" t="n">
        <v>10</v>
      </c>
      <c r="AA34" t="n">
        <v>117.845476157719</v>
      </c>
      <c r="AB34" t="n">
        <v>161.2413794544042</v>
      </c>
      <c r="AC34" t="n">
        <v>145.8527285030177</v>
      </c>
      <c r="AD34" t="n">
        <v>117845.476157719</v>
      </c>
      <c r="AE34" t="n">
        <v>161241.3794544042</v>
      </c>
      <c r="AF34" t="n">
        <v>4.215503499039333e-06</v>
      </c>
      <c r="AG34" t="n">
        <v>7</v>
      </c>
      <c r="AH34" t="n">
        <v>145852.7285030177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5.5707</v>
      </c>
      <c r="E35" t="n">
        <v>17.95</v>
      </c>
      <c r="F35" t="n">
        <v>15.6</v>
      </c>
      <c r="G35" t="n">
        <v>85.11</v>
      </c>
      <c r="H35" t="n">
        <v>1.29</v>
      </c>
      <c r="I35" t="n">
        <v>11</v>
      </c>
      <c r="J35" t="n">
        <v>126.81</v>
      </c>
      <c r="K35" t="n">
        <v>43.4</v>
      </c>
      <c r="L35" t="n">
        <v>9.25</v>
      </c>
      <c r="M35" t="n">
        <v>9</v>
      </c>
      <c r="N35" t="n">
        <v>19.16</v>
      </c>
      <c r="O35" t="n">
        <v>15873.8</v>
      </c>
      <c r="P35" t="n">
        <v>128.88</v>
      </c>
      <c r="Q35" t="n">
        <v>467.07</v>
      </c>
      <c r="R35" t="n">
        <v>58.92</v>
      </c>
      <c r="S35" t="n">
        <v>39.61</v>
      </c>
      <c r="T35" t="n">
        <v>4697.89</v>
      </c>
      <c r="U35" t="n">
        <v>0.67</v>
      </c>
      <c r="V35" t="n">
        <v>0.75</v>
      </c>
      <c r="W35" t="n">
        <v>2.62</v>
      </c>
      <c r="X35" t="n">
        <v>0.27</v>
      </c>
      <c r="Y35" t="n">
        <v>1</v>
      </c>
      <c r="Z35" t="n">
        <v>10</v>
      </c>
      <c r="AA35" t="n">
        <v>116.7922142494742</v>
      </c>
      <c r="AB35" t="n">
        <v>159.8002600449085</v>
      </c>
      <c r="AC35" t="n">
        <v>144.54914750734</v>
      </c>
      <c r="AD35" t="n">
        <v>116792.2142494742</v>
      </c>
      <c r="AE35" t="n">
        <v>159800.2600449085</v>
      </c>
      <c r="AF35" t="n">
        <v>4.231759923251295e-06</v>
      </c>
      <c r="AG35" t="n">
        <v>7</v>
      </c>
      <c r="AH35" t="n">
        <v>144549.14750734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5.5638</v>
      </c>
      <c r="E36" t="n">
        <v>17.97</v>
      </c>
      <c r="F36" t="n">
        <v>15.63</v>
      </c>
      <c r="G36" t="n">
        <v>85.23</v>
      </c>
      <c r="H36" t="n">
        <v>1.32</v>
      </c>
      <c r="I36" t="n">
        <v>11</v>
      </c>
      <c r="J36" t="n">
        <v>127.14</v>
      </c>
      <c r="K36" t="n">
        <v>43.4</v>
      </c>
      <c r="L36" t="n">
        <v>9.5</v>
      </c>
      <c r="M36" t="n">
        <v>9</v>
      </c>
      <c r="N36" t="n">
        <v>19.24</v>
      </c>
      <c r="O36" t="n">
        <v>15914.51</v>
      </c>
      <c r="P36" t="n">
        <v>128.24</v>
      </c>
      <c r="Q36" t="n">
        <v>467.07</v>
      </c>
      <c r="R36" t="n">
        <v>59.44</v>
      </c>
      <c r="S36" t="n">
        <v>39.61</v>
      </c>
      <c r="T36" t="n">
        <v>4953.72</v>
      </c>
      <c r="U36" t="n">
        <v>0.67</v>
      </c>
      <c r="V36" t="n">
        <v>0.75</v>
      </c>
      <c r="W36" t="n">
        <v>2.63</v>
      </c>
      <c r="X36" t="n">
        <v>0.29</v>
      </c>
      <c r="Y36" t="n">
        <v>1</v>
      </c>
      <c r="Z36" t="n">
        <v>10</v>
      </c>
      <c r="AA36" t="n">
        <v>116.6051388262218</v>
      </c>
      <c r="AB36" t="n">
        <v>159.5442951976295</v>
      </c>
      <c r="AC36" t="n">
        <v>144.3176115858363</v>
      </c>
      <c r="AD36" t="n">
        <v>116605.1388262218</v>
      </c>
      <c r="AE36" t="n">
        <v>159544.2951976295</v>
      </c>
      <c r="AF36" t="n">
        <v>4.226518365911923e-06</v>
      </c>
      <c r="AG36" t="n">
        <v>7</v>
      </c>
      <c r="AH36" t="n">
        <v>144317.6115858363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5.5678</v>
      </c>
      <c r="E37" t="n">
        <v>17.96</v>
      </c>
      <c r="F37" t="n">
        <v>15.61</v>
      </c>
      <c r="G37" t="n">
        <v>85.16</v>
      </c>
      <c r="H37" t="n">
        <v>1.35</v>
      </c>
      <c r="I37" t="n">
        <v>11</v>
      </c>
      <c r="J37" t="n">
        <v>127.47</v>
      </c>
      <c r="K37" t="n">
        <v>43.4</v>
      </c>
      <c r="L37" t="n">
        <v>9.75</v>
      </c>
      <c r="M37" t="n">
        <v>8</v>
      </c>
      <c r="N37" t="n">
        <v>19.32</v>
      </c>
      <c r="O37" t="n">
        <v>15955.25</v>
      </c>
      <c r="P37" t="n">
        <v>128.22</v>
      </c>
      <c r="Q37" t="n">
        <v>467.07</v>
      </c>
      <c r="R37" t="n">
        <v>58.99</v>
      </c>
      <c r="S37" t="n">
        <v>39.61</v>
      </c>
      <c r="T37" t="n">
        <v>4731.42</v>
      </c>
      <c r="U37" t="n">
        <v>0.67</v>
      </c>
      <c r="V37" t="n">
        <v>0.75</v>
      </c>
      <c r="W37" t="n">
        <v>2.63</v>
      </c>
      <c r="X37" t="n">
        <v>0.28</v>
      </c>
      <c r="Y37" t="n">
        <v>1</v>
      </c>
      <c r="Z37" t="n">
        <v>10</v>
      </c>
      <c r="AA37" t="n">
        <v>116.5426391272168</v>
      </c>
      <c r="AB37" t="n">
        <v>159.4587803521587</v>
      </c>
      <c r="AC37" t="n">
        <v>144.2402581571964</v>
      </c>
      <c r="AD37" t="n">
        <v>116542.6391272168</v>
      </c>
      <c r="AE37" t="n">
        <v>159458.7803521587</v>
      </c>
      <c r="AF37" t="n">
        <v>4.229556949876776e-06</v>
      </c>
      <c r="AG37" t="n">
        <v>7</v>
      </c>
      <c r="AH37" t="n">
        <v>144240.2581571964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5.5636</v>
      </c>
      <c r="E38" t="n">
        <v>17.97</v>
      </c>
      <c r="F38" t="n">
        <v>15.63</v>
      </c>
      <c r="G38" t="n">
        <v>85.23999999999999</v>
      </c>
      <c r="H38" t="n">
        <v>1.38</v>
      </c>
      <c r="I38" t="n">
        <v>11</v>
      </c>
      <c r="J38" t="n">
        <v>127.8</v>
      </c>
      <c r="K38" t="n">
        <v>43.4</v>
      </c>
      <c r="L38" t="n">
        <v>10</v>
      </c>
      <c r="M38" t="n">
        <v>7</v>
      </c>
      <c r="N38" t="n">
        <v>19.4</v>
      </c>
      <c r="O38" t="n">
        <v>15996.02</v>
      </c>
      <c r="P38" t="n">
        <v>126.23</v>
      </c>
      <c r="Q38" t="n">
        <v>467.07</v>
      </c>
      <c r="R38" t="n">
        <v>59.45</v>
      </c>
      <c r="S38" t="n">
        <v>39.61</v>
      </c>
      <c r="T38" t="n">
        <v>4960.17</v>
      </c>
      <c r="U38" t="n">
        <v>0.67</v>
      </c>
      <c r="V38" t="n">
        <v>0.75</v>
      </c>
      <c r="W38" t="n">
        <v>2.63</v>
      </c>
      <c r="X38" t="n">
        <v>0.29</v>
      </c>
      <c r="Y38" t="n">
        <v>1</v>
      </c>
      <c r="Z38" t="n">
        <v>10</v>
      </c>
      <c r="AA38" t="n">
        <v>115.7335888742787</v>
      </c>
      <c r="AB38" t="n">
        <v>158.3518021033113</v>
      </c>
      <c r="AC38" t="n">
        <v>143.2389283587649</v>
      </c>
      <c r="AD38" t="n">
        <v>115733.5888742787</v>
      </c>
      <c r="AE38" t="n">
        <v>158351.8021033113</v>
      </c>
      <c r="AF38" t="n">
        <v>4.226366436713681e-06</v>
      </c>
      <c r="AG38" t="n">
        <v>7</v>
      </c>
      <c r="AH38" t="n">
        <v>143238.9283587649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5.5825</v>
      </c>
      <c r="E39" t="n">
        <v>17.91</v>
      </c>
      <c r="F39" t="n">
        <v>15.59</v>
      </c>
      <c r="G39" t="n">
        <v>93.54000000000001</v>
      </c>
      <c r="H39" t="n">
        <v>1.41</v>
      </c>
      <c r="I39" t="n">
        <v>10</v>
      </c>
      <c r="J39" t="n">
        <v>128.13</v>
      </c>
      <c r="K39" t="n">
        <v>43.4</v>
      </c>
      <c r="L39" t="n">
        <v>10.25</v>
      </c>
      <c r="M39" t="n">
        <v>4</v>
      </c>
      <c r="N39" t="n">
        <v>19.48</v>
      </c>
      <c r="O39" t="n">
        <v>16036.82</v>
      </c>
      <c r="P39" t="n">
        <v>125.67</v>
      </c>
      <c r="Q39" t="n">
        <v>467.07</v>
      </c>
      <c r="R39" t="n">
        <v>58.17</v>
      </c>
      <c r="S39" t="n">
        <v>39.61</v>
      </c>
      <c r="T39" t="n">
        <v>4324.79</v>
      </c>
      <c r="U39" t="n">
        <v>0.68</v>
      </c>
      <c r="V39" t="n">
        <v>0.75</v>
      </c>
      <c r="W39" t="n">
        <v>2.63</v>
      </c>
      <c r="X39" t="n">
        <v>0.26</v>
      </c>
      <c r="Y39" t="n">
        <v>1</v>
      </c>
      <c r="Z39" t="n">
        <v>10</v>
      </c>
      <c r="AA39" t="n">
        <v>115.2642732146055</v>
      </c>
      <c r="AB39" t="n">
        <v>157.7096637130011</v>
      </c>
      <c r="AC39" t="n">
        <v>142.6580747551788</v>
      </c>
      <c r="AD39" t="n">
        <v>115264.2732146055</v>
      </c>
      <c r="AE39" t="n">
        <v>157709.6637130011</v>
      </c>
      <c r="AF39" t="n">
        <v>4.24072374594761e-06</v>
      </c>
      <c r="AG39" t="n">
        <v>7</v>
      </c>
      <c r="AH39" t="n">
        <v>142658.0747551788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5.5789</v>
      </c>
      <c r="E40" t="n">
        <v>17.92</v>
      </c>
      <c r="F40" t="n">
        <v>15.6</v>
      </c>
      <c r="G40" t="n">
        <v>93.61</v>
      </c>
      <c r="H40" t="n">
        <v>1.44</v>
      </c>
      <c r="I40" t="n">
        <v>10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125.97</v>
      </c>
      <c r="Q40" t="n">
        <v>467.07</v>
      </c>
      <c r="R40" t="n">
        <v>58.44</v>
      </c>
      <c r="S40" t="n">
        <v>39.61</v>
      </c>
      <c r="T40" t="n">
        <v>4458.9</v>
      </c>
      <c r="U40" t="n">
        <v>0.68</v>
      </c>
      <c r="V40" t="n">
        <v>0.75</v>
      </c>
      <c r="W40" t="n">
        <v>2.63</v>
      </c>
      <c r="X40" t="n">
        <v>0.27</v>
      </c>
      <c r="Y40" t="n">
        <v>1</v>
      </c>
      <c r="Z40" t="n">
        <v>10</v>
      </c>
      <c r="AA40" t="n">
        <v>115.4382851488131</v>
      </c>
      <c r="AB40" t="n">
        <v>157.9477545182486</v>
      </c>
      <c r="AC40" t="n">
        <v>142.873442508136</v>
      </c>
      <c r="AD40" t="n">
        <v>115438.2851488131</v>
      </c>
      <c r="AE40" t="n">
        <v>157947.7545182485</v>
      </c>
      <c r="AF40" t="n">
        <v>4.237989020379243e-06</v>
      </c>
      <c r="AG40" t="n">
        <v>7</v>
      </c>
      <c r="AH40" t="n">
        <v>142873.442508136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5.5786</v>
      </c>
      <c r="E41" t="n">
        <v>17.93</v>
      </c>
      <c r="F41" t="n">
        <v>15.6</v>
      </c>
      <c r="G41" t="n">
        <v>93.61</v>
      </c>
      <c r="H41" t="n">
        <v>1.47</v>
      </c>
      <c r="I41" t="n">
        <v>10</v>
      </c>
      <c r="J41" t="n">
        <v>128.79</v>
      </c>
      <c r="K41" t="n">
        <v>43.4</v>
      </c>
      <c r="L41" t="n">
        <v>10.75</v>
      </c>
      <c r="M41" t="n">
        <v>1</v>
      </c>
      <c r="N41" t="n">
        <v>19.64</v>
      </c>
      <c r="O41" t="n">
        <v>16118.5</v>
      </c>
      <c r="P41" t="n">
        <v>126.09</v>
      </c>
      <c r="Q41" t="n">
        <v>467.09</v>
      </c>
      <c r="R41" t="n">
        <v>58.33</v>
      </c>
      <c r="S41" t="n">
        <v>39.61</v>
      </c>
      <c r="T41" t="n">
        <v>4405.45</v>
      </c>
      <c r="U41" t="n">
        <v>0.68</v>
      </c>
      <c r="V41" t="n">
        <v>0.75</v>
      </c>
      <c r="W41" t="n">
        <v>2.64</v>
      </c>
      <c r="X41" t="n">
        <v>0.27</v>
      </c>
      <c r="Y41" t="n">
        <v>1</v>
      </c>
      <c r="Z41" t="n">
        <v>10</v>
      </c>
      <c r="AA41" t="n">
        <v>115.4936178926758</v>
      </c>
      <c r="AB41" t="n">
        <v>158.0234632195099</v>
      </c>
      <c r="AC41" t="n">
        <v>142.9419256772069</v>
      </c>
      <c r="AD41" t="n">
        <v>115493.6178926758</v>
      </c>
      <c r="AE41" t="n">
        <v>158023.46321951</v>
      </c>
      <c r="AF41" t="n">
        <v>4.237761126581879e-06</v>
      </c>
      <c r="AG41" t="n">
        <v>7</v>
      </c>
      <c r="AH41" t="n">
        <v>142941.9256772069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5.581</v>
      </c>
      <c r="E42" t="n">
        <v>17.92</v>
      </c>
      <c r="F42" t="n">
        <v>15.6</v>
      </c>
      <c r="G42" t="n">
        <v>93.56999999999999</v>
      </c>
      <c r="H42" t="n">
        <v>1.5</v>
      </c>
      <c r="I42" t="n">
        <v>10</v>
      </c>
      <c r="J42" t="n">
        <v>129.13</v>
      </c>
      <c r="K42" t="n">
        <v>43.4</v>
      </c>
      <c r="L42" t="n">
        <v>11</v>
      </c>
      <c r="M42" t="n">
        <v>1</v>
      </c>
      <c r="N42" t="n">
        <v>19.73</v>
      </c>
      <c r="O42" t="n">
        <v>16159.39</v>
      </c>
      <c r="P42" t="n">
        <v>126.11</v>
      </c>
      <c r="Q42" t="n">
        <v>467.07</v>
      </c>
      <c r="R42" t="n">
        <v>58.19</v>
      </c>
      <c r="S42" t="n">
        <v>39.61</v>
      </c>
      <c r="T42" t="n">
        <v>4333.44</v>
      </c>
      <c r="U42" t="n">
        <v>0.68</v>
      </c>
      <c r="V42" t="n">
        <v>0.75</v>
      </c>
      <c r="W42" t="n">
        <v>2.63</v>
      </c>
      <c r="X42" t="n">
        <v>0.26</v>
      </c>
      <c r="Y42" t="n">
        <v>1</v>
      </c>
      <c r="Z42" t="n">
        <v>10</v>
      </c>
      <c r="AA42" t="n">
        <v>115.4758269106033</v>
      </c>
      <c r="AB42" t="n">
        <v>157.9991208129556</v>
      </c>
      <c r="AC42" t="n">
        <v>142.9199064757694</v>
      </c>
      <c r="AD42" t="n">
        <v>115475.8269106033</v>
      </c>
      <c r="AE42" t="n">
        <v>157999.1208129556</v>
      </c>
      <c r="AF42" t="n">
        <v>4.239584276960791e-06</v>
      </c>
      <c r="AG42" t="n">
        <v>7</v>
      </c>
      <c r="AH42" t="n">
        <v>142919.9064757694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5.5791</v>
      </c>
      <c r="E43" t="n">
        <v>17.92</v>
      </c>
      <c r="F43" t="n">
        <v>15.6</v>
      </c>
      <c r="G43" t="n">
        <v>93.61</v>
      </c>
      <c r="H43" t="n">
        <v>1.54</v>
      </c>
      <c r="I43" t="n">
        <v>10</v>
      </c>
      <c r="J43" t="n">
        <v>129.46</v>
      </c>
      <c r="K43" t="n">
        <v>43.4</v>
      </c>
      <c r="L43" t="n">
        <v>11.25</v>
      </c>
      <c r="M43" t="n">
        <v>1</v>
      </c>
      <c r="N43" t="n">
        <v>19.81</v>
      </c>
      <c r="O43" t="n">
        <v>16200.3</v>
      </c>
      <c r="P43" t="n">
        <v>126.43</v>
      </c>
      <c r="Q43" t="n">
        <v>467.07</v>
      </c>
      <c r="R43" t="n">
        <v>58.37</v>
      </c>
      <c r="S43" t="n">
        <v>39.61</v>
      </c>
      <c r="T43" t="n">
        <v>4424.9</v>
      </c>
      <c r="U43" t="n">
        <v>0.68</v>
      </c>
      <c r="V43" t="n">
        <v>0.75</v>
      </c>
      <c r="W43" t="n">
        <v>2.63</v>
      </c>
      <c r="X43" t="n">
        <v>0.27</v>
      </c>
      <c r="Y43" t="n">
        <v>1</v>
      </c>
      <c r="Z43" t="n">
        <v>10</v>
      </c>
      <c r="AA43" t="n">
        <v>115.6355004510652</v>
      </c>
      <c r="AB43" t="n">
        <v>158.2175931953148</v>
      </c>
      <c r="AC43" t="n">
        <v>143.1175281605842</v>
      </c>
      <c r="AD43" t="n">
        <v>115635.5004510652</v>
      </c>
      <c r="AE43" t="n">
        <v>158217.5931953148</v>
      </c>
      <c r="AF43" t="n">
        <v>4.238140949577485e-06</v>
      </c>
      <c r="AG43" t="n">
        <v>7</v>
      </c>
      <c r="AH43" t="n">
        <v>143117.5281605842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5.5806</v>
      </c>
      <c r="E44" t="n">
        <v>17.92</v>
      </c>
      <c r="F44" t="n">
        <v>15.6</v>
      </c>
      <c r="G44" t="n">
        <v>93.58</v>
      </c>
      <c r="H44" t="n">
        <v>1.57</v>
      </c>
      <c r="I44" t="n">
        <v>10</v>
      </c>
      <c r="J44" t="n">
        <v>129.79</v>
      </c>
      <c r="K44" t="n">
        <v>43.4</v>
      </c>
      <c r="L44" t="n">
        <v>11.5</v>
      </c>
      <c r="M44" t="n">
        <v>1</v>
      </c>
      <c r="N44" t="n">
        <v>19.89</v>
      </c>
      <c r="O44" t="n">
        <v>16241.25</v>
      </c>
      <c r="P44" t="n">
        <v>126.47</v>
      </c>
      <c r="Q44" t="n">
        <v>467.07</v>
      </c>
      <c r="R44" t="n">
        <v>58.34</v>
      </c>
      <c r="S44" t="n">
        <v>39.61</v>
      </c>
      <c r="T44" t="n">
        <v>4409.14</v>
      </c>
      <c r="U44" t="n">
        <v>0.68</v>
      </c>
      <c r="V44" t="n">
        <v>0.75</v>
      </c>
      <c r="W44" t="n">
        <v>2.63</v>
      </c>
      <c r="X44" t="n">
        <v>0.26</v>
      </c>
      <c r="Y44" t="n">
        <v>1</v>
      </c>
      <c r="Z44" t="n">
        <v>10</v>
      </c>
      <c r="AA44" t="n">
        <v>115.6362607337857</v>
      </c>
      <c r="AB44" t="n">
        <v>158.2186334476744</v>
      </c>
      <c r="AC44" t="n">
        <v>143.1184691327186</v>
      </c>
      <c r="AD44" t="n">
        <v>115636.2607337857</v>
      </c>
      <c r="AE44" t="n">
        <v>158218.6334476744</v>
      </c>
      <c r="AF44" t="n">
        <v>4.239280418564305e-06</v>
      </c>
      <c r="AG44" t="n">
        <v>7</v>
      </c>
      <c r="AH44" t="n">
        <v>143118.4691327186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5.5799</v>
      </c>
      <c r="E45" t="n">
        <v>17.92</v>
      </c>
      <c r="F45" t="n">
        <v>15.6</v>
      </c>
      <c r="G45" t="n">
        <v>93.59</v>
      </c>
      <c r="H45" t="n">
        <v>1.6</v>
      </c>
      <c r="I45" t="n">
        <v>10</v>
      </c>
      <c r="J45" t="n">
        <v>130.12</v>
      </c>
      <c r="K45" t="n">
        <v>43.4</v>
      </c>
      <c r="L45" t="n">
        <v>11.75</v>
      </c>
      <c r="M45" t="n">
        <v>0</v>
      </c>
      <c r="N45" t="n">
        <v>19.97</v>
      </c>
      <c r="O45" t="n">
        <v>16282.22</v>
      </c>
      <c r="P45" t="n">
        <v>126.78</v>
      </c>
      <c r="Q45" t="n">
        <v>467.07</v>
      </c>
      <c r="R45" t="n">
        <v>58.34</v>
      </c>
      <c r="S45" t="n">
        <v>39.61</v>
      </c>
      <c r="T45" t="n">
        <v>4408.91</v>
      </c>
      <c r="U45" t="n">
        <v>0.68</v>
      </c>
      <c r="V45" t="n">
        <v>0.75</v>
      </c>
      <c r="W45" t="n">
        <v>2.63</v>
      </c>
      <c r="X45" t="n">
        <v>0.27</v>
      </c>
      <c r="Y45" t="n">
        <v>1</v>
      </c>
      <c r="Z45" t="n">
        <v>10</v>
      </c>
      <c r="AA45" t="n">
        <v>115.7783689439566</v>
      </c>
      <c r="AB45" t="n">
        <v>158.4130721702018</v>
      </c>
      <c r="AC45" t="n">
        <v>143.2943508964645</v>
      </c>
      <c r="AD45" t="n">
        <v>115778.3689439566</v>
      </c>
      <c r="AE45" t="n">
        <v>158413.0721702018</v>
      </c>
      <c r="AF45" t="n">
        <v>4.238748666370457e-06</v>
      </c>
      <c r="AG45" t="n">
        <v>7</v>
      </c>
      <c r="AH45" t="n">
        <v>143294.3508964645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4.3977</v>
      </c>
      <c r="E2" t="n">
        <v>22.74</v>
      </c>
      <c r="F2" t="n">
        <v>18.66</v>
      </c>
      <c r="G2" t="n">
        <v>9.91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155.1</v>
      </c>
      <c r="Q2" t="n">
        <v>467.2</v>
      </c>
      <c r="R2" t="n">
        <v>158.19</v>
      </c>
      <c r="S2" t="n">
        <v>39.61</v>
      </c>
      <c r="T2" t="n">
        <v>53820.56</v>
      </c>
      <c r="U2" t="n">
        <v>0.25</v>
      </c>
      <c r="V2" t="n">
        <v>0.63</v>
      </c>
      <c r="W2" t="n">
        <v>2.81</v>
      </c>
      <c r="X2" t="n">
        <v>3.33</v>
      </c>
      <c r="Y2" t="n">
        <v>1</v>
      </c>
      <c r="Z2" t="n">
        <v>10</v>
      </c>
      <c r="AA2" t="n">
        <v>162.5944539701802</v>
      </c>
      <c r="AB2" t="n">
        <v>222.468905082953</v>
      </c>
      <c r="AC2" t="n">
        <v>201.2367850189692</v>
      </c>
      <c r="AD2" t="n">
        <v>162594.4539701802</v>
      </c>
      <c r="AE2" t="n">
        <v>222468.905082953</v>
      </c>
      <c r="AF2" t="n">
        <v>3.387141999496665e-06</v>
      </c>
      <c r="AG2" t="n">
        <v>9</v>
      </c>
      <c r="AH2" t="n">
        <v>201236.7850189692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4.6788</v>
      </c>
      <c r="E3" t="n">
        <v>21.37</v>
      </c>
      <c r="F3" t="n">
        <v>17.81</v>
      </c>
      <c r="G3" t="n">
        <v>12.42</v>
      </c>
      <c r="H3" t="n">
        <v>0.24</v>
      </c>
      <c r="I3" t="n">
        <v>86</v>
      </c>
      <c r="J3" t="n">
        <v>90.18000000000001</v>
      </c>
      <c r="K3" t="n">
        <v>37.55</v>
      </c>
      <c r="L3" t="n">
        <v>1.25</v>
      </c>
      <c r="M3" t="n">
        <v>84</v>
      </c>
      <c r="N3" t="n">
        <v>11.37</v>
      </c>
      <c r="O3" t="n">
        <v>11355.7</v>
      </c>
      <c r="P3" t="n">
        <v>146.9</v>
      </c>
      <c r="Q3" t="n">
        <v>467.13</v>
      </c>
      <c r="R3" t="n">
        <v>130.66</v>
      </c>
      <c r="S3" t="n">
        <v>39.61</v>
      </c>
      <c r="T3" t="n">
        <v>40191.5</v>
      </c>
      <c r="U3" t="n">
        <v>0.3</v>
      </c>
      <c r="V3" t="n">
        <v>0.66</v>
      </c>
      <c r="W3" t="n">
        <v>2.75</v>
      </c>
      <c r="X3" t="n">
        <v>2.47</v>
      </c>
      <c r="Y3" t="n">
        <v>1</v>
      </c>
      <c r="Z3" t="n">
        <v>10</v>
      </c>
      <c r="AA3" t="n">
        <v>152.2888197264251</v>
      </c>
      <c r="AB3" t="n">
        <v>208.3682816581593</v>
      </c>
      <c r="AC3" t="n">
        <v>188.4819053034841</v>
      </c>
      <c r="AD3" t="n">
        <v>152288.8197264251</v>
      </c>
      <c r="AE3" t="n">
        <v>208368.2816581593</v>
      </c>
      <c r="AF3" t="n">
        <v>3.603647358220205e-06</v>
      </c>
      <c r="AG3" t="n">
        <v>9</v>
      </c>
      <c r="AH3" t="n">
        <v>188481.9053034841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17.32</v>
      </c>
      <c r="G4" t="n">
        <v>15.06</v>
      </c>
      <c r="H4" t="n">
        <v>0.29</v>
      </c>
      <c r="I4" t="n">
        <v>69</v>
      </c>
      <c r="J4" t="n">
        <v>90.48</v>
      </c>
      <c r="K4" t="n">
        <v>37.55</v>
      </c>
      <c r="L4" t="n">
        <v>1.5</v>
      </c>
      <c r="M4" t="n">
        <v>67</v>
      </c>
      <c r="N4" t="n">
        <v>11.43</v>
      </c>
      <c r="O4" t="n">
        <v>11393.43</v>
      </c>
      <c r="P4" t="n">
        <v>141.78</v>
      </c>
      <c r="Q4" t="n">
        <v>467.14</v>
      </c>
      <c r="R4" t="n">
        <v>114.71</v>
      </c>
      <c r="S4" t="n">
        <v>39.61</v>
      </c>
      <c r="T4" t="n">
        <v>32301.35</v>
      </c>
      <c r="U4" t="n">
        <v>0.35</v>
      </c>
      <c r="V4" t="n">
        <v>0.67</v>
      </c>
      <c r="W4" t="n">
        <v>2.72</v>
      </c>
      <c r="X4" t="n">
        <v>1.98</v>
      </c>
      <c r="Y4" t="n">
        <v>1</v>
      </c>
      <c r="Z4" t="n">
        <v>10</v>
      </c>
      <c r="AA4" t="n">
        <v>138.9129598566255</v>
      </c>
      <c r="AB4" t="n">
        <v>190.0668400830185</v>
      </c>
      <c r="AC4" t="n">
        <v>171.9271276260343</v>
      </c>
      <c r="AD4" t="n">
        <v>138912.9598566255</v>
      </c>
      <c r="AE4" t="n">
        <v>190066.8400830185</v>
      </c>
      <c r="AF4" t="n">
        <v>3.7462898072974e-06</v>
      </c>
      <c r="AG4" t="n">
        <v>8</v>
      </c>
      <c r="AH4" t="n">
        <v>171927.1276260343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4.993</v>
      </c>
      <c r="E5" t="n">
        <v>20.03</v>
      </c>
      <c r="F5" t="n">
        <v>16.99</v>
      </c>
      <c r="G5" t="n">
        <v>17.58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138.25</v>
      </c>
      <c r="Q5" t="n">
        <v>467.07</v>
      </c>
      <c r="R5" t="n">
        <v>103.98</v>
      </c>
      <c r="S5" t="n">
        <v>39.61</v>
      </c>
      <c r="T5" t="n">
        <v>26990.44</v>
      </c>
      <c r="U5" t="n">
        <v>0.38</v>
      </c>
      <c r="V5" t="n">
        <v>0.6899999999999999</v>
      </c>
      <c r="W5" t="n">
        <v>2.7</v>
      </c>
      <c r="X5" t="n">
        <v>1.66</v>
      </c>
      <c r="Y5" t="n">
        <v>1</v>
      </c>
      <c r="Z5" t="n">
        <v>10</v>
      </c>
      <c r="AA5" t="n">
        <v>135.0404863522152</v>
      </c>
      <c r="AB5" t="n">
        <v>184.7683509928134</v>
      </c>
      <c r="AC5" t="n">
        <v>167.1343188981205</v>
      </c>
      <c r="AD5" t="n">
        <v>135040.4863522152</v>
      </c>
      <c r="AE5" t="n">
        <v>184768.3509928134</v>
      </c>
      <c r="AF5" t="n">
        <v>3.845646588782056e-06</v>
      </c>
      <c r="AG5" t="n">
        <v>8</v>
      </c>
      <c r="AH5" t="n">
        <v>167134.3188981205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5.0935</v>
      </c>
      <c r="E6" t="n">
        <v>19.63</v>
      </c>
      <c r="F6" t="n">
        <v>16.75</v>
      </c>
      <c r="G6" t="n">
        <v>20.1</v>
      </c>
      <c r="H6" t="n">
        <v>0.39</v>
      </c>
      <c r="I6" t="n">
        <v>50</v>
      </c>
      <c r="J6" t="n">
        <v>91.09999999999999</v>
      </c>
      <c r="K6" t="n">
        <v>37.55</v>
      </c>
      <c r="L6" t="n">
        <v>2</v>
      </c>
      <c r="M6" t="n">
        <v>48</v>
      </c>
      <c r="N6" t="n">
        <v>11.54</v>
      </c>
      <c r="O6" t="n">
        <v>11468.97</v>
      </c>
      <c r="P6" t="n">
        <v>135.27</v>
      </c>
      <c r="Q6" t="n">
        <v>467.14</v>
      </c>
      <c r="R6" t="n">
        <v>96.06999999999999</v>
      </c>
      <c r="S6" t="n">
        <v>39.61</v>
      </c>
      <c r="T6" t="n">
        <v>23075.94</v>
      </c>
      <c r="U6" t="n">
        <v>0.41</v>
      </c>
      <c r="V6" t="n">
        <v>0.7</v>
      </c>
      <c r="W6" t="n">
        <v>2.69</v>
      </c>
      <c r="X6" t="n">
        <v>1.41</v>
      </c>
      <c r="Y6" t="n">
        <v>1</v>
      </c>
      <c r="Z6" t="n">
        <v>10</v>
      </c>
      <c r="AA6" t="n">
        <v>132.0575734246187</v>
      </c>
      <c r="AB6" t="n">
        <v>180.6869979284472</v>
      </c>
      <c r="AC6" t="n">
        <v>163.4424844420012</v>
      </c>
      <c r="AD6" t="n">
        <v>132057.5734246187</v>
      </c>
      <c r="AE6" t="n">
        <v>180686.9979284472</v>
      </c>
      <c r="AF6" t="n">
        <v>3.923052453427078e-06</v>
      </c>
      <c r="AG6" t="n">
        <v>8</v>
      </c>
      <c r="AH6" t="n">
        <v>163442.4844420012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5.1762</v>
      </c>
      <c r="E7" t="n">
        <v>19.32</v>
      </c>
      <c r="F7" t="n">
        <v>16.55</v>
      </c>
      <c r="G7" t="n">
        <v>22.57</v>
      </c>
      <c r="H7" t="n">
        <v>0.43</v>
      </c>
      <c r="I7" t="n">
        <v>44</v>
      </c>
      <c r="J7" t="n">
        <v>91.40000000000001</v>
      </c>
      <c r="K7" t="n">
        <v>37.55</v>
      </c>
      <c r="L7" t="n">
        <v>2.25</v>
      </c>
      <c r="M7" t="n">
        <v>42</v>
      </c>
      <c r="N7" t="n">
        <v>11.6</v>
      </c>
      <c r="O7" t="n">
        <v>11506.78</v>
      </c>
      <c r="P7" t="n">
        <v>132.43</v>
      </c>
      <c r="Q7" t="n">
        <v>467.17</v>
      </c>
      <c r="R7" t="n">
        <v>89.70999999999999</v>
      </c>
      <c r="S7" t="n">
        <v>39.61</v>
      </c>
      <c r="T7" t="n">
        <v>19925.39</v>
      </c>
      <c r="U7" t="n">
        <v>0.44</v>
      </c>
      <c r="V7" t="n">
        <v>0.7</v>
      </c>
      <c r="W7" t="n">
        <v>2.67</v>
      </c>
      <c r="X7" t="n">
        <v>1.21</v>
      </c>
      <c r="Y7" t="n">
        <v>1</v>
      </c>
      <c r="Z7" t="n">
        <v>10</v>
      </c>
      <c r="AA7" t="n">
        <v>129.5076021504207</v>
      </c>
      <c r="AB7" t="n">
        <v>177.1980147342982</v>
      </c>
      <c r="AC7" t="n">
        <v>160.2864849070819</v>
      </c>
      <c r="AD7" t="n">
        <v>129507.6021504207</v>
      </c>
      <c r="AE7" t="n">
        <v>177198.0147342982</v>
      </c>
      <c r="AF7" t="n">
        <v>3.986748622642435e-06</v>
      </c>
      <c r="AG7" t="n">
        <v>8</v>
      </c>
      <c r="AH7" t="n">
        <v>160286.4849070819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5.2267</v>
      </c>
      <c r="E8" t="n">
        <v>19.13</v>
      </c>
      <c r="F8" t="n">
        <v>16.46</v>
      </c>
      <c r="G8" t="n">
        <v>25.32</v>
      </c>
      <c r="H8" t="n">
        <v>0.48</v>
      </c>
      <c r="I8" t="n">
        <v>39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130.81</v>
      </c>
      <c r="Q8" t="n">
        <v>467.12</v>
      </c>
      <c r="R8" t="n">
        <v>86.34</v>
      </c>
      <c r="S8" t="n">
        <v>39.61</v>
      </c>
      <c r="T8" t="n">
        <v>18268.07</v>
      </c>
      <c r="U8" t="n">
        <v>0.46</v>
      </c>
      <c r="V8" t="n">
        <v>0.71</v>
      </c>
      <c r="W8" t="n">
        <v>2.68</v>
      </c>
      <c r="X8" t="n">
        <v>1.12</v>
      </c>
      <c r="Y8" t="n">
        <v>1</v>
      </c>
      <c r="Z8" t="n">
        <v>10</v>
      </c>
      <c r="AA8" t="n">
        <v>128.0562835220111</v>
      </c>
      <c r="AB8" t="n">
        <v>175.2122565592502</v>
      </c>
      <c r="AC8" t="n">
        <v>158.4902447052308</v>
      </c>
      <c r="AD8" t="n">
        <v>128056.2835220111</v>
      </c>
      <c r="AE8" t="n">
        <v>175212.2565592502</v>
      </c>
      <c r="AF8" t="n">
        <v>4.025644106867048e-06</v>
      </c>
      <c r="AG8" t="n">
        <v>8</v>
      </c>
      <c r="AH8" t="n">
        <v>158490.2447052308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5.2801</v>
      </c>
      <c r="E9" t="n">
        <v>18.94</v>
      </c>
      <c r="F9" t="n">
        <v>16.34</v>
      </c>
      <c r="G9" t="n">
        <v>28.01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33</v>
      </c>
      <c r="N9" t="n">
        <v>11.71</v>
      </c>
      <c r="O9" t="n">
        <v>11582.46</v>
      </c>
      <c r="P9" t="n">
        <v>128.75</v>
      </c>
      <c r="Q9" t="n">
        <v>467.09</v>
      </c>
      <c r="R9" t="n">
        <v>82.66</v>
      </c>
      <c r="S9" t="n">
        <v>39.61</v>
      </c>
      <c r="T9" t="n">
        <v>16445.51</v>
      </c>
      <c r="U9" t="n">
        <v>0.48</v>
      </c>
      <c r="V9" t="n">
        <v>0.71</v>
      </c>
      <c r="W9" t="n">
        <v>2.67</v>
      </c>
      <c r="X9" t="n">
        <v>1</v>
      </c>
      <c r="Y9" t="n">
        <v>1</v>
      </c>
      <c r="Z9" t="n">
        <v>10</v>
      </c>
      <c r="AA9" t="n">
        <v>126.3827388795981</v>
      </c>
      <c r="AB9" t="n">
        <v>172.9224389479229</v>
      </c>
      <c r="AC9" t="n">
        <v>156.4189640729487</v>
      </c>
      <c r="AD9" t="n">
        <v>126382.7388795981</v>
      </c>
      <c r="AE9" t="n">
        <v>172922.4389479229</v>
      </c>
      <c r="AF9" t="n">
        <v>4.066773193156045e-06</v>
      </c>
      <c r="AG9" t="n">
        <v>8</v>
      </c>
      <c r="AH9" t="n">
        <v>156418.9640729486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5.3284</v>
      </c>
      <c r="E10" t="n">
        <v>18.77</v>
      </c>
      <c r="F10" t="n">
        <v>16.22</v>
      </c>
      <c r="G10" t="n">
        <v>30.42</v>
      </c>
      <c r="H10" t="n">
        <v>0.57</v>
      </c>
      <c r="I10" t="n">
        <v>32</v>
      </c>
      <c r="J10" t="n">
        <v>92.31999999999999</v>
      </c>
      <c r="K10" t="n">
        <v>37.55</v>
      </c>
      <c r="L10" t="n">
        <v>3</v>
      </c>
      <c r="M10" t="n">
        <v>30</v>
      </c>
      <c r="N10" t="n">
        <v>11.77</v>
      </c>
      <c r="O10" t="n">
        <v>11620.34</v>
      </c>
      <c r="P10" t="n">
        <v>127.15</v>
      </c>
      <c r="Q10" t="n">
        <v>467.14</v>
      </c>
      <c r="R10" t="n">
        <v>79.09999999999999</v>
      </c>
      <c r="S10" t="n">
        <v>39.61</v>
      </c>
      <c r="T10" t="n">
        <v>14680.2</v>
      </c>
      <c r="U10" t="n">
        <v>0.5</v>
      </c>
      <c r="V10" t="n">
        <v>0.72</v>
      </c>
      <c r="W10" t="n">
        <v>2.65</v>
      </c>
      <c r="X10" t="n">
        <v>0.89</v>
      </c>
      <c r="Y10" t="n">
        <v>1</v>
      </c>
      <c r="Z10" t="n">
        <v>10</v>
      </c>
      <c r="AA10" t="n">
        <v>125.0127758314222</v>
      </c>
      <c r="AB10" t="n">
        <v>171.0479950669055</v>
      </c>
      <c r="AC10" t="n">
        <v>154.7234144851365</v>
      </c>
      <c r="AD10" t="n">
        <v>125012.7758314222</v>
      </c>
      <c r="AE10" t="n">
        <v>171047.9950669055</v>
      </c>
      <c r="AF10" t="n">
        <v>4.10397422064216e-06</v>
      </c>
      <c r="AG10" t="n">
        <v>8</v>
      </c>
      <c r="AH10" t="n">
        <v>154723.4144851365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5.3691</v>
      </c>
      <c r="E11" t="n">
        <v>18.62</v>
      </c>
      <c r="F11" t="n">
        <v>16.14</v>
      </c>
      <c r="G11" t="n">
        <v>33.39</v>
      </c>
      <c r="H11" t="n">
        <v>0.62</v>
      </c>
      <c r="I11" t="n">
        <v>29</v>
      </c>
      <c r="J11" t="n">
        <v>92.63</v>
      </c>
      <c r="K11" t="n">
        <v>37.55</v>
      </c>
      <c r="L11" t="n">
        <v>3.25</v>
      </c>
      <c r="M11" t="n">
        <v>27</v>
      </c>
      <c r="N11" t="n">
        <v>11.83</v>
      </c>
      <c r="O11" t="n">
        <v>11658.24</v>
      </c>
      <c r="P11" t="n">
        <v>124.94</v>
      </c>
      <c r="Q11" t="n">
        <v>467.08</v>
      </c>
      <c r="R11" t="n">
        <v>76.34</v>
      </c>
      <c r="S11" t="n">
        <v>39.61</v>
      </c>
      <c r="T11" t="n">
        <v>13316.74</v>
      </c>
      <c r="U11" t="n">
        <v>0.52</v>
      </c>
      <c r="V11" t="n">
        <v>0.72</v>
      </c>
      <c r="W11" t="n">
        <v>2.65</v>
      </c>
      <c r="X11" t="n">
        <v>0.8</v>
      </c>
      <c r="Y11" t="n">
        <v>1</v>
      </c>
      <c r="Z11" t="n">
        <v>10</v>
      </c>
      <c r="AA11" t="n">
        <v>123.4977953175335</v>
      </c>
      <c r="AB11" t="n">
        <v>168.9751318915808</v>
      </c>
      <c r="AC11" t="n">
        <v>152.8483824619823</v>
      </c>
      <c r="AD11" t="n">
        <v>123497.7953175335</v>
      </c>
      <c r="AE11" t="n">
        <v>168975.1318915808</v>
      </c>
      <c r="AF11" t="n">
        <v>4.135321670304374e-06</v>
      </c>
      <c r="AG11" t="n">
        <v>8</v>
      </c>
      <c r="AH11" t="n">
        <v>152848.3824619823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5.3975</v>
      </c>
      <c r="E12" t="n">
        <v>18.53</v>
      </c>
      <c r="F12" t="n">
        <v>16.08</v>
      </c>
      <c r="G12" t="n">
        <v>35.73</v>
      </c>
      <c r="H12" t="n">
        <v>0.66</v>
      </c>
      <c r="I12" t="n">
        <v>27</v>
      </c>
      <c r="J12" t="n">
        <v>92.94</v>
      </c>
      <c r="K12" t="n">
        <v>37.55</v>
      </c>
      <c r="L12" t="n">
        <v>3.5</v>
      </c>
      <c r="M12" t="n">
        <v>25</v>
      </c>
      <c r="N12" t="n">
        <v>11.88</v>
      </c>
      <c r="O12" t="n">
        <v>11696.16</v>
      </c>
      <c r="P12" t="n">
        <v>123.47</v>
      </c>
      <c r="Q12" t="n">
        <v>467.14</v>
      </c>
      <c r="R12" t="n">
        <v>74.31</v>
      </c>
      <c r="S12" t="n">
        <v>39.61</v>
      </c>
      <c r="T12" t="n">
        <v>12312.95</v>
      </c>
      <c r="U12" t="n">
        <v>0.53</v>
      </c>
      <c r="V12" t="n">
        <v>0.73</v>
      </c>
      <c r="W12" t="n">
        <v>2.65</v>
      </c>
      <c r="X12" t="n">
        <v>0.74</v>
      </c>
      <c r="Y12" t="n">
        <v>1</v>
      </c>
      <c r="Z12" t="n">
        <v>10</v>
      </c>
      <c r="AA12" t="n">
        <v>122.4848375497047</v>
      </c>
      <c r="AB12" t="n">
        <v>167.5891583850953</v>
      </c>
      <c r="AC12" t="n">
        <v>151.5946843217293</v>
      </c>
      <c r="AD12" t="n">
        <v>122484.8375497047</v>
      </c>
      <c r="AE12" t="n">
        <v>167589.1583850953</v>
      </c>
      <c r="AF12" t="n">
        <v>4.157195566383166e-06</v>
      </c>
      <c r="AG12" t="n">
        <v>8</v>
      </c>
      <c r="AH12" t="n">
        <v>151594.6843217293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5.4281</v>
      </c>
      <c r="E13" t="n">
        <v>18.42</v>
      </c>
      <c r="F13" t="n">
        <v>16.01</v>
      </c>
      <c r="G13" t="n">
        <v>38.42</v>
      </c>
      <c r="H13" t="n">
        <v>0.71</v>
      </c>
      <c r="I13" t="n">
        <v>25</v>
      </c>
      <c r="J13" t="n">
        <v>93.23999999999999</v>
      </c>
      <c r="K13" t="n">
        <v>37.55</v>
      </c>
      <c r="L13" t="n">
        <v>3.75</v>
      </c>
      <c r="M13" t="n">
        <v>23</v>
      </c>
      <c r="N13" t="n">
        <v>11.94</v>
      </c>
      <c r="O13" t="n">
        <v>11734.1</v>
      </c>
      <c r="P13" t="n">
        <v>121.93</v>
      </c>
      <c r="Q13" t="n">
        <v>467.09</v>
      </c>
      <c r="R13" t="n">
        <v>72.15000000000001</v>
      </c>
      <c r="S13" t="n">
        <v>39.61</v>
      </c>
      <c r="T13" t="n">
        <v>11242.07</v>
      </c>
      <c r="U13" t="n">
        <v>0.55</v>
      </c>
      <c r="V13" t="n">
        <v>0.73</v>
      </c>
      <c r="W13" t="n">
        <v>2.64</v>
      </c>
      <c r="X13" t="n">
        <v>0.68</v>
      </c>
      <c r="Y13" t="n">
        <v>1</v>
      </c>
      <c r="Z13" t="n">
        <v>10</v>
      </c>
      <c r="AA13" t="n">
        <v>121.422696282428</v>
      </c>
      <c r="AB13" t="n">
        <v>166.1358898448426</v>
      </c>
      <c r="AC13" t="n">
        <v>150.2801136912827</v>
      </c>
      <c r="AD13" t="n">
        <v>121422.696282428</v>
      </c>
      <c r="AE13" t="n">
        <v>166135.8898448425</v>
      </c>
      <c r="AF13" t="n">
        <v>4.180763919200455e-06</v>
      </c>
      <c r="AG13" t="n">
        <v>8</v>
      </c>
      <c r="AH13" t="n">
        <v>150280.1136912827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5.45</v>
      </c>
      <c r="E14" t="n">
        <v>18.35</v>
      </c>
      <c r="F14" t="n">
        <v>15.97</v>
      </c>
      <c r="G14" t="n">
        <v>41.67</v>
      </c>
      <c r="H14" t="n">
        <v>0.75</v>
      </c>
      <c r="I14" t="n">
        <v>23</v>
      </c>
      <c r="J14" t="n">
        <v>93.55</v>
      </c>
      <c r="K14" t="n">
        <v>37.55</v>
      </c>
      <c r="L14" t="n">
        <v>4</v>
      </c>
      <c r="M14" t="n">
        <v>21</v>
      </c>
      <c r="N14" t="n">
        <v>12</v>
      </c>
      <c r="O14" t="n">
        <v>11772.07</v>
      </c>
      <c r="P14" t="n">
        <v>120.56</v>
      </c>
      <c r="Q14" t="n">
        <v>467.07</v>
      </c>
      <c r="R14" t="n">
        <v>70.86</v>
      </c>
      <c r="S14" t="n">
        <v>39.61</v>
      </c>
      <c r="T14" t="n">
        <v>10604.52</v>
      </c>
      <c r="U14" t="n">
        <v>0.5600000000000001</v>
      </c>
      <c r="V14" t="n">
        <v>0.73</v>
      </c>
      <c r="W14" t="n">
        <v>2.65</v>
      </c>
      <c r="X14" t="n">
        <v>0.64</v>
      </c>
      <c r="Y14" t="n">
        <v>1</v>
      </c>
      <c r="Z14" t="n">
        <v>10</v>
      </c>
      <c r="AA14" t="n">
        <v>120.5549903136727</v>
      </c>
      <c r="AB14" t="n">
        <v>164.9486562579064</v>
      </c>
      <c r="AC14" t="n">
        <v>149.2061880115905</v>
      </c>
      <c r="AD14" t="n">
        <v>120554.9903136727</v>
      </c>
      <c r="AE14" t="n">
        <v>164948.6562579064</v>
      </c>
      <c r="AF14" t="n">
        <v>4.197631465824595e-06</v>
      </c>
      <c r="AG14" t="n">
        <v>8</v>
      </c>
      <c r="AH14" t="n">
        <v>149206.1880115905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5.4822</v>
      </c>
      <c r="E15" t="n">
        <v>18.24</v>
      </c>
      <c r="F15" t="n">
        <v>15.9</v>
      </c>
      <c r="G15" t="n">
        <v>45.44</v>
      </c>
      <c r="H15" t="n">
        <v>0.8</v>
      </c>
      <c r="I15" t="n">
        <v>21</v>
      </c>
      <c r="J15" t="n">
        <v>93.86</v>
      </c>
      <c r="K15" t="n">
        <v>37.55</v>
      </c>
      <c r="L15" t="n">
        <v>4.25</v>
      </c>
      <c r="M15" t="n">
        <v>19</v>
      </c>
      <c r="N15" t="n">
        <v>12.06</v>
      </c>
      <c r="O15" t="n">
        <v>11810.06</v>
      </c>
      <c r="P15" t="n">
        <v>118.67</v>
      </c>
      <c r="Q15" t="n">
        <v>467.07</v>
      </c>
      <c r="R15" t="n">
        <v>68.5</v>
      </c>
      <c r="S15" t="n">
        <v>39.61</v>
      </c>
      <c r="T15" t="n">
        <v>9433.83</v>
      </c>
      <c r="U15" t="n">
        <v>0.58</v>
      </c>
      <c r="V15" t="n">
        <v>0.73</v>
      </c>
      <c r="W15" t="n">
        <v>2.64</v>
      </c>
      <c r="X15" t="n">
        <v>0.57</v>
      </c>
      <c r="Y15" t="n">
        <v>1</v>
      </c>
      <c r="Z15" t="n">
        <v>10</v>
      </c>
      <c r="AA15" t="n">
        <v>119.3422286888224</v>
      </c>
      <c r="AB15" t="n">
        <v>163.2893022995203</v>
      </c>
      <c r="AC15" t="n">
        <v>147.7052004660743</v>
      </c>
      <c r="AD15" t="n">
        <v>119342.2286888224</v>
      </c>
      <c r="AE15" t="n">
        <v>163289.3022995203</v>
      </c>
      <c r="AF15" t="n">
        <v>4.222432150815338e-06</v>
      </c>
      <c r="AG15" t="n">
        <v>8</v>
      </c>
      <c r="AH15" t="n">
        <v>147705.2004660743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5.4951</v>
      </c>
      <c r="E16" t="n">
        <v>18.2</v>
      </c>
      <c r="F16" t="n">
        <v>15.88</v>
      </c>
      <c r="G16" t="n">
        <v>47.64</v>
      </c>
      <c r="H16" t="n">
        <v>0.84</v>
      </c>
      <c r="I16" t="n">
        <v>20</v>
      </c>
      <c r="J16" t="n">
        <v>94.17</v>
      </c>
      <c r="K16" t="n">
        <v>37.55</v>
      </c>
      <c r="L16" t="n">
        <v>4.5</v>
      </c>
      <c r="M16" t="n">
        <v>18</v>
      </c>
      <c r="N16" t="n">
        <v>12.12</v>
      </c>
      <c r="O16" t="n">
        <v>11848.08</v>
      </c>
      <c r="P16" t="n">
        <v>117.95</v>
      </c>
      <c r="Q16" t="n">
        <v>467.07</v>
      </c>
      <c r="R16" t="n">
        <v>67.83</v>
      </c>
      <c r="S16" t="n">
        <v>39.61</v>
      </c>
      <c r="T16" t="n">
        <v>9105.299999999999</v>
      </c>
      <c r="U16" t="n">
        <v>0.58</v>
      </c>
      <c r="V16" t="n">
        <v>0.73</v>
      </c>
      <c r="W16" t="n">
        <v>2.64</v>
      </c>
      <c r="X16" t="n">
        <v>0.55</v>
      </c>
      <c r="Y16" t="n">
        <v>1</v>
      </c>
      <c r="Z16" t="n">
        <v>10</v>
      </c>
      <c r="AA16" t="n">
        <v>118.8798780076098</v>
      </c>
      <c r="AB16" t="n">
        <v>162.6566937000131</v>
      </c>
      <c r="AC16" t="n">
        <v>147.1329671434322</v>
      </c>
      <c r="AD16" t="n">
        <v>118879.8780076098</v>
      </c>
      <c r="AE16" t="n">
        <v>162656.6937000131</v>
      </c>
      <c r="AF16" t="n">
        <v>4.232367828963804e-06</v>
      </c>
      <c r="AG16" t="n">
        <v>8</v>
      </c>
      <c r="AH16" t="n">
        <v>147132.9671434321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5.5075</v>
      </c>
      <c r="E17" t="n">
        <v>18.16</v>
      </c>
      <c r="F17" t="n">
        <v>15.86</v>
      </c>
      <c r="G17" t="n">
        <v>50.08</v>
      </c>
      <c r="H17" t="n">
        <v>0.88</v>
      </c>
      <c r="I17" t="n">
        <v>19</v>
      </c>
      <c r="J17" t="n">
        <v>94.48</v>
      </c>
      <c r="K17" t="n">
        <v>37.55</v>
      </c>
      <c r="L17" t="n">
        <v>4.75</v>
      </c>
      <c r="M17" t="n">
        <v>17</v>
      </c>
      <c r="N17" t="n">
        <v>12.17</v>
      </c>
      <c r="O17" t="n">
        <v>11886.12</v>
      </c>
      <c r="P17" t="n">
        <v>116.86</v>
      </c>
      <c r="Q17" t="n">
        <v>467.09</v>
      </c>
      <c r="R17" t="n">
        <v>67.25</v>
      </c>
      <c r="S17" t="n">
        <v>39.61</v>
      </c>
      <c r="T17" t="n">
        <v>8819.9</v>
      </c>
      <c r="U17" t="n">
        <v>0.59</v>
      </c>
      <c r="V17" t="n">
        <v>0.74</v>
      </c>
      <c r="W17" t="n">
        <v>2.64</v>
      </c>
      <c r="X17" t="n">
        <v>0.52</v>
      </c>
      <c r="Y17" t="n">
        <v>1</v>
      </c>
      <c r="Z17" t="n">
        <v>10</v>
      </c>
      <c r="AA17" t="n">
        <v>118.2624428623253</v>
      </c>
      <c r="AB17" t="n">
        <v>161.811891694919</v>
      </c>
      <c r="AC17" t="n">
        <v>146.3687918560169</v>
      </c>
      <c r="AD17" t="n">
        <v>118262.4428623253</v>
      </c>
      <c r="AE17" t="n">
        <v>161811.891694919</v>
      </c>
      <c r="AF17" t="n">
        <v>4.241918403308067e-06</v>
      </c>
      <c r="AG17" t="n">
        <v>8</v>
      </c>
      <c r="AH17" t="n">
        <v>146368.7918560169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5.5277</v>
      </c>
      <c r="E18" t="n">
        <v>18.09</v>
      </c>
      <c r="F18" t="n">
        <v>15.81</v>
      </c>
      <c r="G18" t="n">
        <v>52.7</v>
      </c>
      <c r="H18" t="n">
        <v>0.93</v>
      </c>
      <c r="I18" t="n">
        <v>18</v>
      </c>
      <c r="J18" t="n">
        <v>94.79000000000001</v>
      </c>
      <c r="K18" t="n">
        <v>37.55</v>
      </c>
      <c r="L18" t="n">
        <v>5</v>
      </c>
      <c r="M18" t="n">
        <v>16</v>
      </c>
      <c r="N18" t="n">
        <v>12.23</v>
      </c>
      <c r="O18" t="n">
        <v>11924.18</v>
      </c>
      <c r="P18" t="n">
        <v>114.44</v>
      </c>
      <c r="Q18" t="n">
        <v>467.08</v>
      </c>
      <c r="R18" t="n">
        <v>65.41</v>
      </c>
      <c r="S18" t="n">
        <v>39.61</v>
      </c>
      <c r="T18" t="n">
        <v>7907.95</v>
      </c>
      <c r="U18" t="n">
        <v>0.61</v>
      </c>
      <c r="V18" t="n">
        <v>0.74</v>
      </c>
      <c r="W18" t="n">
        <v>2.64</v>
      </c>
      <c r="X18" t="n">
        <v>0.48</v>
      </c>
      <c r="Y18" t="n">
        <v>1</v>
      </c>
      <c r="Z18" t="n">
        <v>10</v>
      </c>
      <c r="AA18" t="n">
        <v>109.5652834494934</v>
      </c>
      <c r="AB18" t="n">
        <v>149.9120544946947</v>
      </c>
      <c r="AC18" t="n">
        <v>135.6046584166518</v>
      </c>
      <c r="AD18" t="n">
        <v>109565.2834494934</v>
      </c>
      <c r="AE18" t="n">
        <v>149912.0544946947</v>
      </c>
      <c r="AF18" t="n">
        <v>4.257476596997911e-06</v>
      </c>
      <c r="AG18" t="n">
        <v>7</v>
      </c>
      <c r="AH18" t="n">
        <v>135604.6584166518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5.5376</v>
      </c>
      <c r="E19" t="n">
        <v>18.06</v>
      </c>
      <c r="F19" t="n">
        <v>15.8</v>
      </c>
      <c r="G19" t="n">
        <v>55.75</v>
      </c>
      <c r="H19" t="n">
        <v>0.97</v>
      </c>
      <c r="I19" t="n">
        <v>17</v>
      </c>
      <c r="J19" t="n">
        <v>95.09</v>
      </c>
      <c r="K19" t="n">
        <v>37.55</v>
      </c>
      <c r="L19" t="n">
        <v>5.25</v>
      </c>
      <c r="M19" t="n">
        <v>15</v>
      </c>
      <c r="N19" t="n">
        <v>12.29</v>
      </c>
      <c r="O19" t="n">
        <v>11962.27</v>
      </c>
      <c r="P19" t="n">
        <v>113.8</v>
      </c>
      <c r="Q19" t="n">
        <v>467.07</v>
      </c>
      <c r="R19" t="n">
        <v>64.84999999999999</v>
      </c>
      <c r="S19" t="n">
        <v>39.61</v>
      </c>
      <c r="T19" t="n">
        <v>7631.87</v>
      </c>
      <c r="U19" t="n">
        <v>0.61</v>
      </c>
      <c r="V19" t="n">
        <v>0.74</v>
      </c>
      <c r="W19" t="n">
        <v>2.64</v>
      </c>
      <c r="X19" t="n">
        <v>0.46</v>
      </c>
      <c r="Y19" t="n">
        <v>1</v>
      </c>
      <c r="Z19" t="n">
        <v>10</v>
      </c>
      <c r="AA19" t="n">
        <v>109.1813054886787</v>
      </c>
      <c r="AB19" t="n">
        <v>149.3866789087963</v>
      </c>
      <c r="AC19" t="n">
        <v>135.1294239393021</v>
      </c>
      <c r="AD19" t="n">
        <v>109181.3054886787</v>
      </c>
      <c r="AE19" t="n">
        <v>149386.6789087963</v>
      </c>
      <c r="AF19" t="n">
        <v>4.265101652321152e-06</v>
      </c>
      <c r="AG19" t="n">
        <v>7</v>
      </c>
      <c r="AH19" t="n">
        <v>135129.4239393021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5.5534</v>
      </c>
      <c r="E20" t="n">
        <v>18.01</v>
      </c>
      <c r="F20" t="n">
        <v>15.76</v>
      </c>
      <c r="G20" t="n">
        <v>59.12</v>
      </c>
      <c r="H20" t="n">
        <v>1.01</v>
      </c>
      <c r="I20" t="n">
        <v>16</v>
      </c>
      <c r="J20" t="n">
        <v>95.40000000000001</v>
      </c>
      <c r="K20" t="n">
        <v>37.55</v>
      </c>
      <c r="L20" t="n">
        <v>5.5</v>
      </c>
      <c r="M20" t="n">
        <v>14</v>
      </c>
      <c r="N20" t="n">
        <v>12.35</v>
      </c>
      <c r="O20" t="n">
        <v>12000.38</v>
      </c>
      <c r="P20" t="n">
        <v>112.32</v>
      </c>
      <c r="Q20" t="n">
        <v>467.07</v>
      </c>
      <c r="R20" t="n">
        <v>64.02</v>
      </c>
      <c r="S20" t="n">
        <v>39.61</v>
      </c>
      <c r="T20" t="n">
        <v>7219.43</v>
      </c>
      <c r="U20" t="n">
        <v>0.62</v>
      </c>
      <c r="V20" t="n">
        <v>0.74</v>
      </c>
      <c r="W20" t="n">
        <v>2.64</v>
      </c>
      <c r="X20" t="n">
        <v>0.43</v>
      </c>
      <c r="Y20" t="n">
        <v>1</v>
      </c>
      <c r="Z20" t="n">
        <v>10</v>
      </c>
      <c r="AA20" t="n">
        <v>108.3622636004638</v>
      </c>
      <c r="AB20" t="n">
        <v>148.2660296637633</v>
      </c>
      <c r="AC20" t="n">
        <v>134.1157278853736</v>
      </c>
      <c r="AD20" t="n">
        <v>108362.2636004638</v>
      </c>
      <c r="AE20" t="n">
        <v>148266.0296637633</v>
      </c>
      <c r="AF20" t="n">
        <v>4.277270932534001e-06</v>
      </c>
      <c r="AG20" t="n">
        <v>7</v>
      </c>
      <c r="AH20" t="n">
        <v>134115.7278853736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5.5697</v>
      </c>
      <c r="E21" t="n">
        <v>17.95</v>
      </c>
      <c r="F21" t="n">
        <v>15.73</v>
      </c>
      <c r="G21" t="n">
        <v>62.92</v>
      </c>
      <c r="H21" t="n">
        <v>1.06</v>
      </c>
      <c r="I21" t="n">
        <v>15</v>
      </c>
      <c r="J21" t="n">
        <v>95.70999999999999</v>
      </c>
      <c r="K21" t="n">
        <v>37.55</v>
      </c>
      <c r="L21" t="n">
        <v>5.75</v>
      </c>
      <c r="M21" t="n">
        <v>13</v>
      </c>
      <c r="N21" t="n">
        <v>12.41</v>
      </c>
      <c r="O21" t="n">
        <v>12038.51</v>
      </c>
      <c r="P21" t="n">
        <v>110.03</v>
      </c>
      <c r="Q21" t="n">
        <v>467.1</v>
      </c>
      <c r="R21" t="n">
        <v>62.91</v>
      </c>
      <c r="S21" t="n">
        <v>39.61</v>
      </c>
      <c r="T21" t="n">
        <v>6669.65</v>
      </c>
      <c r="U21" t="n">
        <v>0.63</v>
      </c>
      <c r="V21" t="n">
        <v>0.74</v>
      </c>
      <c r="W21" t="n">
        <v>2.63</v>
      </c>
      <c r="X21" t="n">
        <v>0.4</v>
      </c>
      <c r="Y21" t="n">
        <v>1</v>
      </c>
      <c r="Z21" t="n">
        <v>10</v>
      </c>
      <c r="AA21" t="n">
        <v>107.1951308851433</v>
      </c>
      <c r="AB21" t="n">
        <v>146.6691071924011</v>
      </c>
      <c r="AC21" t="n">
        <v>132.671213453383</v>
      </c>
      <c r="AD21" t="n">
        <v>107195.1308851433</v>
      </c>
      <c r="AE21" t="n">
        <v>146669.1071924011</v>
      </c>
      <c r="AF21" t="n">
        <v>4.289825316551055e-06</v>
      </c>
      <c r="AG21" t="n">
        <v>7</v>
      </c>
      <c r="AH21" t="n">
        <v>132671.213453383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5.5661</v>
      </c>
      <c r="E22" t="n">
        <v>17.97</v>
      </c>
      <c r="F22" t="n">
        <v>15.74</v>
      </c>
      <c r="G22" t="n">
        <v>62.97</v>
      </c>
      <c r="H22" t="n">
        <v>1.1</v>
      </c>
      <c r="I22" t="n">
        <v>15</v>
      </c>
      <c r="J22" t="n">
        <v>96.02</v>
      </c>
      <c r="K22" t="n">
        <v>37.55</v>
      </c>
      <c r="L22" t="n">
        <v>6</v>
      </c>
      <c r="M22" t="n">
        <v>11</v>
      </c>
      <c r="N22" t="n">
        <v>12.47</v>
      </c>
      <c r="O22" t="n">
        <v>12076.67</v>
      </c>
      <c r="P22" t="n">
        <v>109.67</v>
      </c>
      <c r="Q22" t="n">
        <v>467.07</v>
      </c>
      <c r="R22" t="n">
        <v>63.23</v>
      </c>
      <c r="S22" t="n">
        <v>39.61</v>
      </c>
      <c r="T22" t="n">
        <v>6830.81</v>
      </c>
      <c r="U22" t="n">
        <v>0.63</v>
      </c>
      <c r="V22" t="n">
        <v>0.74</v>
      </c>
      <c r="W22" t="n">
        <v>2.64</v>
      </c>
      <c r="X22" t="n">
        <v>0.41</v>
      </c>
      <c r="Y22" t="n">
        <v>1</v>
      </c>
      <c r="Z22" t="n">
        <v>10</v>
      </c>
      <c r="AA22" t="n">
        <v>107.0774187671461</v>
      </c>
      <c r="AB22" t="n">
        <v>146.5080482794653</v>
      </c>
      <c r="AC22" t="n">
        <v>132.5255257770501</v>
      </c>
      <c r="AD22" t="n">
        <v>107077.4187671461</v>
      </c>
      <c r="AE22" t="n">
        <v>146508.0482794653</v>
      </c>
      <c r="AF22" t="n">
        <v>4.287052569160786e-06</v>
      </c>
      <c r="AG22" t="n">
        <v>7</v>
      </c>
      <c r="AH22" t="n">
        <v>132525.5257770501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5.5799</v>
      </c>
      <c r="E23" t="n">
        <v>17.92</v>
      </c>
      <c r="F23" t="n">
        <v>15.72</v>
      </c>
      <c r="G23" t="n">
        <v>67.36</v>
      </c>
      <c r="H23" t="n">
        <v>1.14</v>
      </c>
      <c r="I23" t="n">
        <v>14</v>
      </c>
      <c r="J23" t="n">
        <v>96.33</v>
      </c>
      <c r="K23" t="n">
        <v>37.55</v>
      </c>
      <c r="L23" t="n">
        <v>6.25</v>
      </c>
      <c r="M23" t="n">
        <v>7</v>
      </c>
      <c r="N23" t="n">
        <v>12.53</v>
      </c>
      <c r="O23" t="n">
        <v>12114.85</v>
      </c>
      <c r="P23" t="n">
        <v>108.45</v>
      </c>
      <c r="Q23" t="n">
        <v>467.15</v>
      </c>
      <c r="R23" t="n">
        <v>62.18</v>
      </c>
      <c r="S23" t="n">
        <v>39.61</v>
      </c>
      <c r="T23" t="n">
        <v>6309.58</v>
      </c>
      <c r="U23" t="n">
        <v>0.64</v>
      </c>
      <c r="V23" t="n">
        <v>0.74</v>
      </c>
      <c r="W23" t="n">
        <v>2.64</v>
      </c>
      <c r="X23" t="n">
        <v>0.38</v>
      </c>
      <c r="Y23" t="n">
        <v>1</v>
      </c>
      <c r="Z23" t="n">
        <v>10</v>
      </c>
      <c r="AA23" t="n">
        <v>106.4079226636155</v>
      </c>
      <c r="AB23" t="n">
        <v>145.5920141745316</v>
      </c>
      <c r="AC23" t="n">
        <v>131.6969166814291</v>
      </c>
      <c r="AD23" t="n">
        <v>106407.9226636154</v>
      </c>
      <c r="AE23" t="n">
        <v>145592.0141745316</v>
      </c>
      <c r="AF23" t="n">
        <v>4.297681434156819e-06</v>
      </c>
      <c r="AG23" t="n">
        <v>7</v>
      </c>
      <c r="AH23" t="n">
        <v>131696.9166814291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5.5961</v>
      </c>
      <c r="E24" t="n">
        <v>17.87</v>
      </c>
      <c r="F24" t="n">
        <v>15.68</v>
      </c>
      <c r="G24" t="n">
        <v>72.39</v>
      </c>
      <c r="H24" t="n">
        <v>1.18</v>
      </c>
      <c r="I24" t="n">
        <v>13</v>
      </c>
      <c r="J24" t="n">
        <v>96.64</v>
      </c>
      <c r="K24" t="n">
        <v>37.55</v>
      </c>
      <c r="L24" t="n">
        <v>6.5</v>
      </c>
      <c r="M24" t="n">
        <v>4</v>
      </c>
      <c r="N24" t="n">
        <v>12.59</v>
      </c>
      <c r="O24" t="n">
        <v>12153.06</v>
      </c>
      <c r="P24" t="n">
        <v>106.17</v>
      </c>
      <c r="Q24" t="n">
        <v>467.09</v>
      </c>
      <c r="R24" t="n">
        <v>61.14</v>
      </c>
      <c r="S24" t="n">
        <v>39.61</v>
      </c>
      <c r="T24" t="n">
        <v>5794.39</v>
      </c>
      <c r="U24" t="n">
        <v>0.65</v>
      </c>
      <c r="V24" t="n">
        <v>0.74</v>
      </c>
      <c r="W24" t="n">
        <v>2.64</v>
      </c>
      <c r="X24" t="n">
        <v>0.35</v>
      </c>
      <c r="Y24" t="n">
        <v>1</v>
      </c>
      <c r="Z24" t="n">
        <v>10</v>
      </c>
      <c r="AA24" t="n">
        <v>105.2534042021214</v>
      </c>
      <c r="AB24" t="n">
        <v>144.0123510817565</v>
      </c>
      <c r="AC24" t="n">
        <v>130.2680144171568</v>
      </c>
      <c r="AD24" t="n">
        <v>105253.4042021214</v>
      </c>
      <c r="AE24" t="n">
        <v>144012.3510817565</v>
      </c>
      <c r="AF24" t="n">
        <v>4.310158797413031e-06</v>
      </c>
      <c r="AG24" t="n">
        <v>7</v>
      </c>
      <c r="AH24" t="n">
        <v>130268.0144171568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5.5954</v>
      </c>
      <c r="E25" t="n">
        <v>17.87</v>
      </c>
      <c r="F25" t="n">
        <v>15.69</v>
      </c>
      <c r="G25" t="n">
        <v>72.40000000000001</v>
      </c>
      <c r="H25" t="n">
        <v>1.22</v>
      </c>
      <c r="I25" t="n">
        <v>13</v>
      </c>
      <c r="J25" t="n">
        <v>96.95</v>
      </c>
      <c r="K25" t="n">
        <v>37.55</v>
      </c>
      <c r="L25" t="n">
        <v>6.75</v>
      </c>
      <c r="M25" t="n">
        <v>2</v>
      </c>
      <c r="N25" t="n">
        <v>12.65</v>
      </c>
      <c r="O25" t="n">
        <v>12191.28</v>
      </c>
      <c r="P25" t="n">
        <v>106.53</v>
      </c>
      <c r="Q25" t="n">
        <v>467.12</v>
      </c>
      <c r="R25" t="n">
        <v>60.96</v>
      </c>
      <c r="S25" t="n">
        <v>39.61</v>
      </c>
      <c r="T25" t="n">
        <v>5706.87</v>
      </c>
      <c r="U25" t="n">
        <v>0.65</v>
      </c>
      <c r="V25" t="n">
        <v>0.74</v>
      </c>
      <c r="W25" t="n">
        <v>2.64</v>
      </c>
      <c r="X25" t="n">
        <v>0.35</v>
      </c>
      <c r="Y25" t="n">
        <v>1</v>
      </c>
      <c r="Z25" t="n">
        <v>10</v>
      </c>
      <c r="AA25" t="n">
        <v>105.4193687265945</v>
      </c>
      <c r="AB25" t="n">
        <v>144.2394310659784</v>
      </c>
      <c r="AC25" t="n">
        <v>130.4734222063935</v>
      </c>
      <c r="AD25" t="n">
        <v>105419.3687265945</v>
      </c>
      <c r="AE25" t="n">
        <v>144239.4310659784</v>
      </c>
      <c r="AF25" t="n">
        <v>4.309619652087145e-06</v>
      </c>
      <c r="AG25" t="n">
        <v>7</v>
      </c>
      <c r="AH25" t="n">
        <v>130473.4222063934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5.5944</v>
      </c>
      <c r="E26" t="n">
        <v>17.88</v>
      </c>
      <c r="F26" t="n">
        <v>15.69</v>
      </c>
      <c r="G26" t="n">
        <v>72.41</v>
      </c>
      <c r="H26" t="n">
        <v>1.27</v>
      </c>
      <c r="I26" t="n">
        <v>13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106.75</v>
      </c>
      <c r="Q26" t="n">
        <v>467.2</v>
      </c>
      <c r="R26" t="n">
        <v>61.03</v>
      </c>
      <c r="S26" t="n">
        <v>39.61</v>
      </c>
      <c r="T26" t="n">
        <v>5741.62</v>
      </c>
      <c r="U26" t="n">
        <v>0.65</v>
      </c>
      <c r="V26" t="n">
        <v>0.74</v>
      </c>
      <c r="W26" t="n">
        <v>2.65</v>
      </c>
      <c r="X26" t="n">
        <v>0.36</v>
      </c>
      <c r="Y26" t="n">
        <v>1</v>
      </c>
      <c r="Z26" t="n">
        <v>10</v>
      </c>
      <c r="AA26" t="n">
        <v>105.5237945863848</v>
      </c>
      <c r="AB26" t="n">
        <v>144.3823111342874</v>
      </c>
      <c r="AC26" t="n">
        <v>130.6026660015164</v>
      </c>
      <c r="AD26" t="n">
        <v>105523.7945863848</v>
      </c>
      <c r="AE26" t="n">
        <v>144382.3111342874</v>
      </c>
      <c r="AF26" t="n">
        <v>4.308849444478737e-06</v>
      </c>
      <c r="AG26" t="n">
        <v>7</v>
      </c>
      <c r="AH26" t="n">
        <v>130602.6660015165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5.5934</v>
      </c>
      <c r="E27" t="n">
        <v>17.88</v>
      </c>
      <c r="F27" t="n">
        <v>15.69</v>
      </c>
      <c r="G27" t="n">
        <v>72.43000000000001</v>
      </c>
      <c r="H27" t="n">
        <v>1.31</v>
      </c>
      <c r="I27" t="n">
        <v>13</v>
      </c>
      <c r="J27" t="n">
        <v>97.56999999999999</v>
      </c>
      <c r="K27" t="n">
        <v>37.55</v>
      </c>
      <c r="L27" t="n">
        <v>7.25</v>
      </c>
      <c r="M27" t="n">
        <v>1</v>
      </c>
      <c r="N27" t="n">
        <v>12.77</v>
      </c>
      <c r="O27" t="n">
        <v>12267.81</v>
      </c>
      <c r="P27" t="n">
        <v>106.95</v>
      </c>
      <c r="Q27" t="n">
        <v>467.14</v>
      </c>
      <c r="R27" t="n">
        <v>61.11</v>
      </c>
      <c r="S27" t="n">
        <v>39.61</v>
      </c>
      <c r="T27" t="n">
        <v>5782.28</v>
      </c>
      <c r="U27" t="n">
        <v>0.65</v>
      </c>
      <c r="V27" t="n">
        <v>0.74</v>
      </c>
      <c r="W27" t="n">
        <v>2.65</v>
      </c>
      <c r="X27" t="n">
        <v>0.36</v>
      </c>
      <c r="Y27" t="n">
        <v>1</v>
      </c>
      <c r="Z27" t="n">
        <v>10</v>
      </c>
      <c r="AA27" t="n">
        <v>105.619609563113</v>
      </c>
      <c r="AB27" t="n">
        <v>144.5134094125052</v>
      </c>
      <c r="AC27" t="n">
        <v>130.7212524440588</v>
      </c>
      <c r="AD27" t="n">
        <v>105619.609563113</v>
      </c>
      <c r="AE27" t="n">
        <v>144513.4094125052</v>
      </c>
      <c r="AF27" t="n">
        <v>4.308079236870329e-06</v>
      </c>
      <c r="AG27" t="n">
        <v>7</v>
      </c>
      <c r="AH27" t="n">
        <v>130721.2524440588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5.5923</v>
      </c>
      <c r="E28" t="n">
        <v>17.88</v>
      </c>
      <c r="F28" t="n">
        <v>15.7</v>
      </c>
      <c r="G28" t="n">
        <v>72.44</v>
      </c>
      <c r="H28" t="n">
        <v>1.35</v>
      </c>
      <c r="I28" t="n">
        <v>13</v>
      </c>
      <c r="J28" t="n">
        <v>97.88</v>
      </c>
      <c r="K28" t="n">
        <v>37.55</v>
      </c>
      <c r="L28" t="n">
        <v>7.5</v>
      </c>
      <c r="M28" t="n">
        <v>0</v>
      </c>
      <c r="N28" t="n">
        <v>12.83</v>
      </c>
      <c r="O28" t="n">
        <v>12306.12</v>
      </c>
      <c r="P28" t="n">
        <v>107.42</v>
      </c>
      <c r="Q28" t="n">
        <v>467.15</v>
      </c>
      <c r="R28" t="n">
        <v>61.17</v>
      </c>
      <c r="S28" t="n">
        <v>39.61</v>
      </c>
      <c r="T28" t="n">
        <v>5812.57</v>
      </c>
      <c r="U28" t="n">
        <v>0.65</v>
      </c>
      <c r="V28" t="n">
        <v>0.74</v>
      </c>
      <c r="W28" t="n">
        <v>2.65</v>
      </c>
      <c r="X28" t="n">
        <v>0.36</v>
      </c>
      <c r="Y28" t="n">
        <v>1</v>
      </c>
      <c r="Z28" t="n">
        <v>10</v>
      </c>
      <c r="AA28" t="n">
        <v>105.8370271934032</v>
      </c>
      <c r="AB28" t="n">
        <v>144.810889806057</v>
      </c>
      <c r="AC28" t="n">
        <v>130.9903417263665</v>
      </c>
      <c r="AD28" t="n">
        <v>105837.0271934032</v>
      </c>
      <c r="AE28" t="n">
        <v>144810.889806057</v>
      </c>
      <c r="AF28" t="n">
        <v>4.307232008501079e-06</v>
      </c>
      <c r="AG28" t="n">
        <v>7</v>
      </c>
      <c r="AH28" t="n">
        <v>130990.3417263665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3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21.96</v>
      </c>
      <c r="G2" t="n">
        <v>5.91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221</v>
      </c>
      <c r="N2" t="n">
        <v>39.4</v>
      </c>
      <c r="O2" t="n">
        <v>24256.19</v>
      </c>
      <c r="P2" t="n">
        <v>306.93</v>
      </c>
      <c r="Q2" t="n">
        <v>467.25</v>
      </c>
      <c r="R2" t="n">
        <v>266.97</v>
      </c>
      <c r="S2" t="n">
        <v>39.61</v>
      </c>
      <c r="T2" t="n">
        <v>107661.29</v>
      </c>
      <c r="U2" t="n">
        <v>0.15</v>
      </c>
      <c r="V2" t="n">
        <v>0.53</v>
      </c>
      <c r="W2" t="n">
        <v>2.95</v>
      </c>
      <c r="X2" t="n">
        <v>6.62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3.4404</v>
      </c>
      <c r="E3" t="n">
        <v>29.07</v>
      </c>
      <c r="F3" t="n">
        <v>20.17</v>
      </c>
      <c r="G3" t="n">
        <v>7.38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281.62</v>
      </c>
      <c r="Q3" t="n">
        <v>467.27</v>
      </c>
      <c r="R3" t="n">
        <v>207.9</v>
      </c>
      <c r="S3" t="n">
        <v>39.61</v>
      </c>
      <c r="T3" t="n">
        <v>78419.75</v>
      </c>
      <c r="U3" t="n">
        <v>0.19</v>
      </c>
      <c r="V3" t="n">
        <v>0.58</v>
      </c>
      <c r="W3" t="n">
        <v>2.88</v>
      </c>
      <c r="X3" t="n">
        <v>4.83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3.7525</v>
      </c>
      <c r="E4" t="n">
        <v>26.65</v>
      </c>
      <c r="F4" t="n">
        <v>19.12</v>
      </c>
      <c r="G4" t="n">
        <v>8.890000000000001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266.46</v>
      </c>
      <c r="Q4" t="n">
        <v>467.24</v>
      </c>
      <c r="R4" t="n">
        <v>173.09</v>
      </c>
      <c r="S4" t="n">
        <v>39.61</v>
      </c>
      <c r="T4" t="n">
        <v>61188.54</v>
      </c>
      <c r="U4" t="n">
        <v>0.23</v>
      </c>
      <c r="V4" t="n">
        <v>0.61</v>
      </c>
      <c r="W4" t="n">
        <v>2.82</v>
      </c>
      <c r="X4" t="n">
        <v>3.78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3.9814</v>
      </c>
      <c r="E5" t="n">
        <v>25.12</v>
      </c>
      <c r="F5" t="n">
        <v>18.44</v>
      </c>
      <c r="G5" t="n">
        <v>10.34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256.65</v>
      </c>
      <c r="Q5" t="n">
        <v>467.12</v>
      </c>
      <c r="R5" t="n">
        <v>150.91</v>
      </c>
      <c r="S5" t="n">
        <v>39.61</v>
      </c>
      <c r="T5" t="n">
        <v>50208.57</v>
      </c>
      <c r="U5" t="n">
        <v>0.26</v>
      </c>
      <c r="V5" t="n">
        <v>0.63</v>
      </c>
      <c r="W5" t="n">
        <v>2.79</v>
      </c>
      <c r="X5" t="n">
        <v>3.1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4.1647</v>
      </c>
      <c r="E6" t="n">
        <v>24.01</v>
      </c>
      <c r="F6" t="n">
        <v>17.96</v>
      </c>
      <c r="G6" t="n">
        <v>11.84</v>
      </c>
      <c r="H6" t="n">
        <v>0.18</v>
      </c>
      <c r="I6" t="n">
        <v>91</v>
      </c>
      <c r="J6" t="n">
        <v>196.32</v>
      </c>
      <c r="K6" t="n">
        <v>54.38</v>
      </c>
      <c r="L6" t="n">
        <v>2</v>
      </c>
      <c r="M6" t="n">
        <v>89</v>
      </c>
      <c r="N6" t="n">
        <v>39.95</v>
      </c>
      <c r="O6" t="n">
        <v>24447.22</v>
      </c>
      <c r="P6" t="n">
        <v>249.53</v>
      </c>
      <c r="Q6" t="n">
        <v>467.19</v>
      </c>
      <c r="R6" t="n">
        <v>135.68</v>
      </c>
      <c r="S6" t="n">
        <v>39.61</v>
      </c>
      <c r="T6" t="n">
        <v>42675.67</v>
      </c>
      <c r="U6" t="n">
        <v>0.29</v>
      </c>
      <c r="V6" t="n">
        <v>0.65</v>
      </c>
      <c r="W6" t="n">
        <v>2.75</v>
      </c>
      <c r="X6" t="n">
        <v>2.62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4.2951</v>
      </c>
      <c r="E7" t="n">
        <v>23.28</v>
      </c>
      <c r="F7" t="n">
        <v>17.65</v>
      </c>
      <c r="G7" t="n">
        <v>13.24</v>
      </c>
      <c r="H7" t="n">
        <v>0.2</v>
      </c>
      <c r="I7" t="n">
        <v>80</v>
      </c>
      <c r="J7" t="n">
        <v>196.71</v>
      </c>
      <c r="K7" t="n">
        <v>54.38</v>
      </c>
      <c r="L7" t="n">
        <v>2.25</v>
      </c>
      <c r="M7" t="n">
        <v>78</v>
      </c>
      <c r="N7" t="n">
        <v>40.08</v>
      </c>
      <c r="O7" t="n">
        <v>24495.09</v>
      </c>
      <c r="P7" t="n">
        <v>244.97</v>
      </c>
      <c r="Q7" t="n">
        <v>467.17</v>
      </c>
      <c r="R7" t="n">
        <v>125.52</v>
      </c>
      <c r="S7" t="n">
        <v>39.61</v>
      </c>
      <c r="T7" t="n">
        <v>37652.91</v>
      </c>
      <c r="U7" t="n">
        <v>0.32</v>
      </c>
      <c r="V7" t="n">
        <v>0.66</v>
      </c>
      <c r="W7" t="n">
        <v>2.74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4.4291</v>
      </c>
      <c r="E8" t="n">
        <v>22.58</v>
      </c>
      <c r="F8" t="n">
        <v>17.34</v>
      </c>
      <c r="G8" t="n">
        <v>14.86</v>
      </c>
      <c r="H8" t="n">
        <v>0.23</v>
      </c>
      <c r="I8" t="n">
        <v>70</v>
      </c>
      <c r="J8" t="n">
        <v>197.1</v>
      </c>
      <c r="K8" t="n">
        <v>54.38</v>
      </c>
      <c r="L8" t="n">
        <v>2.5</v>
      </c>
      <c r="M8" t="n">
        <v>68</v>
      </c>
      <c r="N8" t="n">
        <v>40.22</v>
      </c>
      <c r="O8" t="n">
        <v>24543.01</v>
      </c>
      <c r="P8" t="n">
        <v>240.21</v>
      </c>
      <c r="Q8" t="n">
        <v>467.18</v>
      </c>
      <c r="R8" t="n">
        <v>114.79</v>
      </c>
      <c r="S8" t="n">
        <v>39.61</v>
      </c>
      <c r="T8" t="n">
        <v>32337.64</v>
      </c>
      <c r="U8" t="n">
        <v>0.35</v>
      </c>
      <c r="V8" t="n">
        <v>0.67</v>
      </c>
      <c r="W8" t="n">
        <v>2.74</v>
      </c>
      <c r="X8" t="n">
        <v>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4.5227</v>
      </c>
      <c r="E9" t="n">
        <v>22.11</v>
      </c>
      <c r="F9" t="n">
        <v>17.14</v>
      </c>
      <c r="G9" t="n">
        <v>16.33</v>
      </c>
      <c r="H9" t="n">
        <v>0.25</v>
      </c>
      <c r="I9" t="n">
        <v>63</v>
      </c>
      <c r="J9" t="n">
        <v>197.49</v>
      </c>
      <c r="K9" t="n">
        <v>54.38</v>
      </c>
      <c r="L9" t="n">
        <v>2.75</v>
      </c>
      <c r="M9" t="n">
        <v>61</v>
      </c>
      <c r="N9" t="n">
        <v>40.36</v>
      </c>
      <c r="O9" t="n">
        <v>24590.98</v>
      </c>
      <c r="P9" t="n">
        <v>237.16</v>
      </c>
      <c r="Q9" t="n">
        <v>467.15</v>
      </c>
      <c r="R9" t="n">
        <v>108.83</v>
      </c>
      <c r="S9" t="n">
        <v>39.61</v>
      </c>
      <c r="T9" t="n">
        <v>29391.34</v>
      </c>
      <c r="U9" t="n">
        <v>0.36</v>
      </c>
      <c r="V9" t="n">
        <v>0.68</v>
      </c>
      <c r="W9" t="n">
        <v>2.72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4.5937</v>
      </c>
      <c r="E10" t="n">
        <v>21.77</v>
      </c>
      <c r="F10" t="n">
        <v>17</v>
      </c>
      <c r="G10" t="n">
        <v>17.58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234.85</v>
      </c>
      <c r="Q10" t="n">
        <v>467.12</v>
      </c>
      <c r="R10" t="n">
        <v>104.15</v>
      </c>
      <c r="S10" t="n">
        <v>39.61</v>
      </c>
      <c r="T10" t="n">
        <v>27078.24</v>
      </c>
      <c r="U10" t="n">
        <v>0.38</v>
      </c>
      <c r="V10" t="n">
        <v>0.6899999999999999</v>
      </c>
      <c r="W10" t="n">
        <v>2.7</v>
      </c>
      <c r="X10" t="n">
        <v>1.66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4.6704</v>
      </c>
      <c r="E11" t="n">
        <v>21.41</v>
      </c>
      <c r="F11" t="n">
        <v>16.83</v>
      </c>
      <c r="G11" t="n">
        <v>19.06</v>
      </c>
      <c r="H11" t="n">
        <v>0.29</v>
      </c>
      <c r="I11" t="n">
        <v>53</v>
      </c>
      <c r="J11" t="n">
        <v>198.27</v>
      </c>
      <c r="K11" t="n">
        <v>54.38</v>
      </c>
      <c r="L11" t="n">
        <v>3.25</v>
      </c>
      <c r="M11" t="n">
        <v>51</v>
      </c>
      <c r="N11" t="n">
        <v>40.64</v>
      </c>
      <c r="O11" t="n">
        <v>24687.06</v>
      </c>
      <c r="P11" t="n">
        <v>232.12</v>
      </c>
      <c r="Q11" t="n">
        <v>467.1</v>
      </c>
      <c r="R11" t="n">
        <v>98.91</v>
      </c>
      <c r="S11" t="n">
        <v>39.61</v>
      </c>
      <c r="T11" t="n">
        <v>24482.35</v>
      </c>
      <c r="U11" t="n">
        <v>0.4</v>
      </c>
      <c r="V11" t="n">
        <v>0.6899999999999999</v>
      </c>
      <c r="W11" t="n">
        <v>2.69</v>
      </c>
      <c r="X11" t="n">
        <v>1.5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4.7224</v>
      </c>
      <c r="E12" t="n">
        <v>21.18</v>
      </c>
      <c r="F12" t="n">
        <v>16.75</v>
      </c>
      <c r="G12" t="n">
        <v>20.51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230.72</v>
      </c>
      <c r="Q12" t="n">
        <v>467.1</v>
      </c>
      <c r="R12" t="n">
        <v>96.13</v>
      </c>
      <c r="S12" t="n">
        <v>39.61</v>
      </c>
      <c r="T12" t="n">
        <v>23112.03</v>
      </c>
      <c r="U12" t="n">
        <v>0.41</v>
      </c>
      <c r="V12" t="n">
        <v>0.7</v>
      </c>
      <c r="W12" t="n">
        <v>2.69</v>
      </c>
      <c r="X12" t="n">
        <v>1.42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4.7918</v>
      </c>
      <c r="E13" t="n">
        <v>20.87</v>
      </c>
      <c r="F13" t="n">
        <v>16.6</v>
      </c>
      <c r="G13" t="n">
        <v>22.14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228.24</v>
      </c>
      <c r="Q13" t="n">
        <v>467.16</v>
      </c>
      <c r="R13" t="n">
        <v>91.43000000000001</v>
      </c>
      <c r="S13" t="n">
        <v>39.61</v>
      </c>
      <c r="T13" t="n">
        <v>20779.45</v>
      </c>
      <c r="U13" t="n">
        <v>0.43</v>
      </c>
      <c r="V13" t="n">
        <v>0.7</v>
      </c>
      <c r="W13" t="n">
        <v>2.68</v>
      </c>
      <c r="X13" t="n">
        <v>1.27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4.8424</v>
      </c>
      <c r="E14" t="n">
        <v>20.65</v>
      </c>
      <c r="F14" t="n">
        <v>16.5</v>
      </c>
      <c r="G14" t="n">
        <v>23.57</v>
      </c>
      <c r="H14" t="n">
        <v>0.36</v>
      </c>
      <c r="I14" t="n">
        <v>42</v>
      </c>
      <c r="J14" t="n">
        <v>199.44</v>
      </c>
      <c r="K14" t="n">
        <v>54.38</v>
      </c>
      <c r="L14" t="n">
        <v>4</v>
      </c>
      <c r="M14" t="n">
        <v>40</v>
      </c>
      <c r="N14" t="n">
        <v>41.06</v>
      </c>
      <c r="O14" t="n">
        <v>24831.54</v>
      </c>
      <c r="P14" t="n">
        <v>226.5</v>
      </c>
      <c r="Q14" t="n">
        <v>467.09</v>
      </c>
      <c r="R14" t="n">
        <v>88.01000000000001</v>
      </c>
      <c r="S14" t="n">
        <v>39.61</v>
      </c>
      <c r="T14" t="n">
        <v>19084.14</v>
      </c>
      <c r="U14" t="n">
        <v>0.45</v>
      </c>
      <c r="V14" t="n">
        <v>0.71</v>
      </c>
      <c r="W14" t="n">
        <v>2.67</v>
      </c>
      <c r="X14" t="n">
        <v>1.17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4.8892</v>
      </c>
      <c r="E15" t="n">
        <v>20.45</v>
      </c>
      <c r="F15" t="n">
        <v>16.42</v>
      </c>
      <c r="G15" t="n">
        <v>25.26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37</v>
      </c>
      <c r="N15" t="n">
        <v>41.2</v>
      </c>
      <c r="O15" t="n">
        <v>24879.79</v>
      </c>
      <c r="P15" t="n">
        <v>225.03</v>
      </c>
      <c r="Q15" t="n">
        <v>467.12</v>
      </c>
      <c r="R15" t="n">
        <v>85.28</v>
      </c>
      <c r="S15" t="n">
        <v>39.61</v>
      </c>
      <c r="T15" t="n">
        <v>17733.49</v>
      </c>
      <c r="U15" t="n">
        <v>0.46</v>
      </c>
      <c r="V15" t="n">
        <v>0.71</v>
      </c>
      <c r="W15" t="n">
        <v>2.67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4.919</v>
      </c>
      <c r="E16" t="n">
        <v>20.33</v>
      </c>
      <c r="F16" t="n">
        <v>16.37</v>
      </c>
      <c r="G16" t="n">
        <v>26.55</v>
      </c>
      <c r="H16" t="n">
        <v>0.4</v>
      </c>
      <c r="I16" t="n">
        <v>37</v>
      </c>
      <c r="J16" t="n">
        <v>200.22</v>
      </c>
      <c r="K16" t="n">
        <v>54.38</v>
      </c>
      <c r="L16" t="n">
        <v>4.5</v>
      </c>
      <c r="M16" t="n">
        <v>35</v>
      </c>
      <c r="N16" t="n">
        <v>41.35</v>
      </c>
      <c r="O16" t="n">
        <v>24928.09</v>
      </c>
      <c r="P16" t="n">
        <v>224.18</v>
      </c>
      <c r="Q16" t="n">
        <v>467.11</v>
      </c>
      <c r="R16" t="n">
        <v>83.7</v>
      </c>
      <c r="S16" t="n">
        <v>39.61</v>
      </c>
      <c r="T16" t="n">
        <v>16957.5</v>
      </c>
      <c r="U16" t="n">
        <v>0.47</v>
      </c>
      <c r="V16" t="n">
        <v>0.71</v>
      </c>
      <c r="W16" t="n">
        <v>2.67</v>
      </c>
      <c r="X16" t="n">
        <v>1.04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4.948</v>
      </c>
      <c r="E17" t="n">
        <v>20.21</v>
      </c>
      <c r="F17" t="n">
        <v>16.33</v>
      </c>
      <c r="G17" t="n">
        <v>28</v>
      </c>
      <c r="H17" t="n">
        <v>0.42</v>
      </c>
      <c r="I17" t="n">
        <v>35</v>
      </c>
      <c r="J17" t="n">
        <v>200.61</v>
      </c>
      <c r="K17" t="n">
        <v>54.38</v>
      </c>
      <c r="L17" t="n">
        <v>4.75</v>
      </c>
      <c r="M17" t="n">
        <v>33</v>
      </c>
      <c r="N17" t="n">
        <v>41.49</v>
      </c>
      <c r="O17" t="n">
        <v>24976.45</v>
      </c>
      <c r="P17" t="n">
        <v>223.23</v>
      </c>
      <c r="Q17" t="n">
        <v>467.09</v>
      </c>
      <c r="R17" t="n">
        <v>82.56999999999999</v>
      </c>
      <c r="S17" t="n">
        <v>39.61</v>
      </c>
      <c r="T17" t="n">
        <v>16401.53</v>
      </c>
      <c r="U17" t="n">
        <v>0.48</v>
      </c>
      <c r="V17" t="n">
        <v>0.71</v>
      </c>
      <c r="W17" t="n">
        <v>2.66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4.985</v>
      </c>
      <c r="E18" t="n">
        <v>20.06</v>
      </c>
      <c r="F18" t="n">
        <v>16.26</v>
      </c>
      <c r="G18" t="n">
        <v>29.56</v>
      </c>
      <c r="H18" t="n">
        <v>0.44</v>
      </c>
      <c r="I18" t="n">
        <v>33</v>
      </c>
      <c r="J18" t="n">
        <v>201.01</v>
      </c>
      <c r="K18" t="n">
        <v>54.38</v>
      </c>
      <c r="L18" t="n">
        <v>5</v>
      </c>
      <c r="M18" t="n">
        <v>31</v>
      </c>
      <c r="N18" t="n">
        <v>41.63</v>
      </c>
      <c r="O18" t="n">
        <v>25024.84</v>
      </c>
      <c r="P18" t="n">
        <v>221.83</v>
      </c>
      <c r="Q18" t="n">
        <v>467.12</v>
      </c>
      <c r="R18" t="n">
        <v>80.31999999999999</v>
      </c>
      <c r="S18" t="n">
        <v>39.61</v>
      </c>
      <c r="T18" t="n">
        <v>15287.78</v>
      </c>
      <c r="U18" t="n">
        <v>0.49</v>
      </c>
      <c r="V18" t="n">
        <v>0.72</v>
      </c>
      <c r="W18" t="n">
        <v>2.66</v>
      </c>
      <c r="X18" t="n">
        <v>0.93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4.9994</v>
      </c>
      <c r="E19" t="n">
        <v>20</v>
      </c>
      <c r="F19" t="n">
        <v>16.24</v>
      </c>
      <c r="G19" t="n">
        <v>30.45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221.32</v>
      </c>
      <c r="Q19" t="n">
        <v>467.07</v>
      </c>
      <c r="R19" t="n">
        <v>79.45</v>
      </c>
      <c r="S19" t="n">
        <v>39.61</v>
      </c>
      <c r="T19" t="n">
        <v>14855.14</v>
      </c>
      <c r="U19" t="n">
        <v>0.5</v>
      </c>
      <c r="V19" t="n">
        <v>0.72</v>
      </c>
      <c r="W19" t="n">
        <v>2.66</v>
      </c>
      <c r="X19" t="n">
        <v>0.91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5.0337</v>
      </c>
      <c r="E20" t="n">
        <v>19.87</v>
      </c>
      <c r="F20" t="n">
        <v>16.18</v>
      </c>
      <c r="G20" t="n">
        <v>32.37</v>
      </c>
      <c r="H20" t="n">
        <v>0.48</v>
      </c>
      <c r="I20" t="n">
        <v>30</v>
      </c>
      <c r="J20" t="n">
        <v>201.79</v>
      </c>
      <c r="K20" t="n">
        <v>54.38</v>
      </c>
      <c r="L20" t="n">
        <v>5.5</v>
      </c>
      <c r="M20" t="n">
        <v>28</v>
      </c>
      <c r="N20" t="n">
        <v>41.92</v>
      </c>
      <c r="O20" t="n">
        <v>25121.79</v>
      </c>
      <c r="P20" t="n">
        <v>220.07</v>
      </c>
      <c r="Q20" t="n">
        <v>467.07</v>
      </c>
      <c r="R20" t="n">
        <v>77.72</v>
      </c>
      <c r="S20" t="n">
        <v>39.61</v>
      </c>
      <c r="T20" t="n">
        <v>14002.47</v>
      </c>
      <c r="U20" t="n">
        <v>0.51</v>
      </c>
      <c r="V20" t="n">
        <v>0.72</v>
      </c>
      <c r="W20" t="n">
        <v>2.65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5.0523</v>
      </c>
      <c r="E21" t="n">
        <v>19.79</v>
      </c>
      <c r="F21" t="n">
        <v>16.15</v>
      </c>
      <c r="G21" t="n">
        <v>33.41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219.09</v>
      </c>
      <c r="Q21" t="n">
        <v>467.15</v>
      </c>
      <c r="R21" t="n">
        <v>76.38</v>
      </c>
      <c r="S21" t="n">
        <v>39.61</v>
      </c>
      <c r="T21" t="n">
        <v>13333.95</v>
      </c>
      <c r="U21" t="n">
        <v>0.52</v>
      </c>
      <c r="V21" t="n">
        <v>0.72</v>
      </c>
      <c r="W21" t="n">
        <v>2.66</v>
      </c>
      <c r="X21" t="n">
        <v>0.8100000000000001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5.0886</v>
      </c>
      <c r="E22" t="n">
        <v>19.65</v>
      </c>
      <c r="F22" t="n">
        <v>16.09</v>
      </c>
      <c r="G22" t="n">
        <v>35.74</v>
      </c>
      <c r="H22" t="n">
        <v>0.53</v>
      </c>
      <c r="I22" t="n">
        <v>27</v>
      </c>
      <c r="J22" t="n">
        <v>202.58</v>
      </c>
      <c r="K22" t="n">
        <v>54.38</v>
      </c>
      <c r="L22" t="n">
        <v>6</v>
      </c>
      <c r="M22" t="n">
        <v>25</v>
      </c>
      <c r="N22" t="n">
        <v>42.2</v>
      </c>
      <c r="O22" t="n">
        <v>25218.93</v>
      </c>
      <c r="P22" t="n">
        <v>217.86</v>
      </c>
      <c r="Q22" t="n">
        <v>467.07</v>
      </c>
      <c r="R22" t="n">
        <v>74.41</v>
      </c>
      <c r="S22" t="n">
        <v>39.61</v>
      </c>
      <c r="T22" t="n">
        <v>12358.58</v>
      </c>
      <c r="U22" t="n">
        <v>0.53</v>
      </c>
      <c r="V22" t="n">
        <v>0.73</v>
      </c>
      <c r="W22" t="n">
        <v>2.65</v>
      </c>
      <c r="X22" t="n">
        <v>0.75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5.1104</v>
      </c>
      <c r="E23" t="n">
        <v>19.57</v>
      </c>
      <c r="F23" t="n">
        <v>16.04</v>
      </c>
      <c r="G23" t="n">
        <v>37.02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217.14</v>
      </c>
      <c r="Q23" t="n">
        <v>467.08</v>
      </c>
      <c r="R23" t="n">
        <v>73.06999999999999</v>
      </c>
      <c r="S23" t="n">
        <v>39.61</v>
      </c>
      <c r="T23" t="n">
        <v>11697.19</v>
      </c>
      <c r="U23" t="n">
        <v>0.54</v>
      </c>
      <c r="V23" t="n">
        <v>0.73</v>
      </c>
      <c r="W23" t="n">
        <v>2.65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5.1235</v>
      </c>
      <c r="E24" t="n">
        <v>19.52</v>
      </c>
      <c r="F24" t="n">
        <v>16.03</v>
      </c>
      <c r="G24" t="n">
        <v>38.47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216.53</v>
      </c>
      <c r="Q24" t="n">
        <v>467.09</v>
      </c>
      <c r="R24" t="n">
        <v>72.48</v>
      </c>
      <c r="S24" t="n">
        <v>39.61</v>
      </c>
      <c r="T24" t="n">
        <v>11405.89</v>
      </c>
      <c r="U24" t="n">
        <v>0.55</v>
      </c>
      <c r="V24" t="n">
        <v>0.73</v>
      </c>
      <c r="W24" t="n">
        <v>2.65</v>
      </c>
      <c r="X24" t="n">
        <v>0.6899999999999999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5.1432</v>
      </c>
      <c r="E25" t="n">
        <v>19.44</v>
      </c>
      <c r="F25" t="n">
        <v>15.99</v>
      </c>
      <c r="G25" t="n">
        <v>39.98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215.77</v>
      </c>
      <c r="Q25" t="n">
        <v>467.12</v>
      </c>
      <c r="R25" t="n">
        <v>71.19</v>
      </c>
      <c r="S25" t="n">
        <v>39.61</v>
      </c>
      <c r="T25" t="n">
        <v>10764.19</v>
      </c>
      <c r="U25" t="n">
        <v>0.5600000000000001</v>
      </c>
      <c r="V25" t="n">
        <v>0.73</v>
      </c>
      <c r="W25" t="n">
        <v>2.65</v>
      </c>
      <c r="X25" t="n">
        <v>0.66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5.1626</v>
      </c>
      <c r="E26" t="n">
        <v>19.37</v>
      </c>
      <c r="F26" t="n">
        <v>15.96</v>
      </c>
      <c r="G26" t="n">
        <v>41.63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214.83</v>
      </c>
      <c r="Q26" t="n">
        <v>467.08</v>
      </c>
      <c r="R26" t="n">
        <v>70.26000000000001</v>
      </c>
      <c r="S26" t="n">
        <v>39.61</v>
      </c>
      <c r="T26" t="n">
        <v>10305.95</v>
      </c>
      <c r="U26" t="n">
        <v>0.5600000000000001</v>
      </c>
      <c r="V26" t="n">
        <v>0.73</v>
      </c>
      <c r="W26" t="n">
        <v>2.65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5.1579</v>
      </c>
      <c r="E27" t="n">
        <v>19.39</v>
      </c>
      <c r="F27" t="n">
        <v>15.98</v>
      </c>
      <c r="G27" t="n">
        <v>41.68</v>
      </c>
      <c r="H27" t="n">
        <v>0.63</v>
      </c>
      <c r="I27" t="n">
        <v>23</v>
      </c>
      <c r="J27" t="n">
        <v>204.56</v>
      </c>
      <c r="K27" t="n">
        <v>54.38</v>
      </c>
      <c r="L27" t="n">
        <v>7.25</v>
      </c>
      <c r="M27" t="n">
        <v>21</v>
      </c>
      <c r="N27" t="n">
        <v>42.93</v>
      </c>
      <c r="O27" t="n">
        <v>25462.78</v>
      </c>
      <c r="P27" t="n">
        <v>214.62</v>
      </c>
      <c r="Q27" t="n">
        <v>467.07</v>
      </c>
      <c r="R27" t="n">
        <v>70.55</v>
      </c>
      <c r="S27" t="n">
        <v>39.61</v>
      </c>
      <c r="T27" t="n">
        <v>10449.95</v>
      </c>
      <c r="U27" t="n">
        <v>0.5600000000000001</v>
      </c>
      <c r="V27" t="n">
        <v>0.73</v>
      </c>
      <c r="W27" t="n">
        <v>2.66</v>
      </c>
      <c r="X27" t="n">
        <v>0.64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5.1775</v>
      </c>
      <c r="E28" t="n">
        <v>19.31</v>
      </c>
      <c r="F28" t="n">
        <v>15.94</v>
      </c>
      <c r="G28" t="n">
        <v>43.48</v>
      </c>
      <c r="H28" t="n">
        <v>0.65</v>
      </c>
      <c r="I28" t="n">
        <v>22</v>
      </c>
      <c r="J28" t="n">
        <v>204.95</v>
      </c>
      <c r="K28" t="n">
        <v>54.38</v>
      </c>
      <c r="L28" t="n">
        <v>7.5</v>
      </c>
      <c r="M28" t="n">
        <v>20</v>
      </c>
      <c r="N28" t="n">
        <v>43.08</v>
      </c>
      <c r="O28" t="n">
        <v>25511.67</v>
      </c>
      <c r="P28" t="n">
        <v>213.82</v>
      </c>
      <c r="Q28" t="n">
        <v>467.12</v>
      </c>
      <c r="R28" t="n">
        <v>69.67</v>
      </c>
      <c r="S28" t="n">
        <v>39.61</v>
      </c>
      <c r="T28" t="n">
        <v>10016.63</v>
      </c>
      <c r="U28" t="n">
        <v>0.57</v>
      </c>
      <c r="V28" t="n">
        <v>0.73</v>
      </c>
      <c r="W28" t="n">
        <v>2.65</v>
      </c>
      <c r="X28" t="n">
        <v>0.61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5.1974</v>
      </c>
      <c r="E29" t="n">
        <v>19.24</v>
      </c>
      <c r="F29" t="n">
        <v>15.91</v>
      </c>
      <c r="G29" t="n">
        <v>45.45</v>
      </c>
      <c r="H29" t="n">
        <v>0.67</v>
      </c>
      <c r="I29" t="n">
        <v>21</v>
      </c>
      <c r="J29" t="n">
        <v>205.35</v>
      </c>
      <c r="K29" t="n">
        <v>54.38</v>
      </c>
      <c r="L29" t="n">
        <v>7.75</v>
      </c>
      <c r="M29" t="n">
        <v>19</v>
      </c>
      <c r="N29" t="n">
        <v>43.22</v>
      </c>
      <c r="O29" t="n">
        <v>25560.62</v>
      </c>
      <c r="P29" t="n">
        <v>213.01</v>
      </c>
      <c r="Q29" t="n">
        <v>467.07</v>
      </c>
      <c r="R29" t="n">
        <v>68.48</v>
      </c>
      <c r="S29" t="n">
        <v>39.61</v>
      </c>
      <c r="T29" t="n">
        <v>9425.530000000001</v>
      </c>
      <c r="U29" t="n">
        <v>0.58</v>
      </c>
      <c r="V29" t="n">
        <v>0.73</v>
      </c>
      <c r="W29" t="n">
        <v>2.65</v>
      </c>
      <c r="X29" t="n">
        <v>0.57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5.2149</v>
      </c>
      <c r="E30" t="n">
        <v>19.18</v>
      </c>
      <c r="F30" t="n">
        <v>15.88</v>
      </c>
      <c r="G30" t="n">
        <v>47.64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211.91</v>
      </c>
      <c r="Q30" t="n">
        <v>467.07</v>
      </c>
      <c r="R30" t="n">
        <v>67.75</v>
      </c>
      <c r="S30" t="n">
        <v>39.61</v>
      </c>
      <c r="T30" t="n">
        <v>9068.18</v>
      </c>
      <c r="U30" t="n">
        <v>0.58</v>
      </c>
      <c r="V30" t="n">
        <v>0.73</v>
      </c>
      <c r="W30" t="n">
        <v>2.64</v>
      </c>
      <c r="X30" t="n">
        <v>0.55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5.2174</v>
      </c>
      <c r="E31" t="n">
        <v>19.17</v>
      </c>
      <c r="F31" t="n">
        <v>15.87</v>
      </c>
      <c r="G31" t="n">
        <v>47.62</v>
      </c>
      <c r="H31" t="n">
        <v>0.71</v>
      </c>
      <c r="I31" t="n">
        <v>20</v>
      </c>
      <c r="J31" t="n">
        <v>206.15</v>
      </c>
      <c r="K31" t="n">
        <v>54.38</v>
      </c>
      <c r="L31" t="n">
        <v>8.25</v>
      </c>
      <c r="M31" t="n">
        <v>18</v>
      </c>
      <c r="N31" t="n">
        <v>43.52</v>
      </c>
      <c r="O31" t="n">
        <v>25658.66</v>
      </c>
      <c r="P31" t="n">
        <v>211.98</v>
      </c>
      <c r="Q31" t="n">
        <v>467.09</v>
      </c>
      <c r="R31" t="n">
        <v>67.45</v>
      </c>
      <c r="S31" t="n">
        <v>39.61</v>
      </c>
      <c r="T31" t="n">
        <v>8913.68</v>
      </c>
      <c r="U31" t="n">
        <v>0.59</v>
      </c>
      <c r="V31" t="n">
        <v>0.73</v>
      </c>
      <c r="W31" t="n">
        <v>2.64</v>
      </c>
      <c r="X31" t="n">
        <v>0.54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5.2307</v>
      </c>
      <c r="E32" t="n">
        <v>19.12</v>
      </c>
      <c r="F32" t="n">
        <v>15.86</v>
      </c>
      <c r="G32" t="n">
        <v>50.09</v>
      </c>
      <c r="H32" t="n">
        <v>0.73</v>
      </c>
      <c r="I32" t="n">
        <v>19</v>
      </c>
      <c r="J32" t="n">
        <v>206.54</v>
      </c>
      <c r="K32" t="n">
        <v>54.38</v>
      </c>
      <c r="L32" t="n">
        <v>8.5</v>
      </c>
      <c r="M32" t="n">
        <v>17</v>
      </c>
      <c r="N32" t="n">
        <v>43.67</v>
      </c>
      <c r="O32" t="n">
        <v>25707.76</v>
      </c>
      <c r="P32" t="n">
        <v>211.57</v>
      </c>
      <c r="Q32" t="n">
        <v>467.1</v>
      </c>
      <c r="R32" t="n">
        <v>67.12</v>
      </c>
      <c r="S32" t="n">
        <v>39.61</v>
      </c>
      <c r="T32" t="n">
        <v>8755.25</v>
      </c>
      <c r="U32" t="n">
        <v>0.59</v>
      </c>
      <c r="V32" t="n">
        <v>0.74</v>
      </c>
      <c r="W32" t="n">
        <v>2.64</v>
      </c>
      <c r="X32" t="n">
        <v>0.53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5.2312</v>
      </c>
      <c r="E33" t="n">
        <v>19.12</v>
      </c>
      <c r="F33" t="n">
        <v>15.86</v>
      </c>
      <c r="G33" t="n">
        <v>50.09</v>
      </c>
      <c r="H33" t="n">
        <v>0.75</v>
      </c>
      <c r="I33" t="n">
        <v>19</v>
      </c>
      <c r="J33" t="n">
        <v>206.94</v>
      </c>
      <c r="K33" t="n">
        <v>54.38</v>
      </c>
      <c r="L33" t="n">
        <v>8.75</v>
      </c>
      <c r="M33" t="n">
        <v>17</v>
      </c>
      <c r="N33" t="n">
        <v>43.81</v>
      </c>
      <c r="O33" t="n">
        <v>25756.9</v>
      </c>
      <c r="P33" t="n">
        <v>211.15</v>
      </c>
      <c r="Q33" t="n">
        <v>467.07</v>
      </c>
      <c r="R33" t="n">
        <v>67.09</v>
      </c>
      <c r="S33" t="n">
        <v>39.61</v>
      </c>
      <c r="T33" t="n">
        <v>8741.42</v>
      </c>
      <c r="U33" t="n">
        <v>0.59</v>
      </c>
      <c r="V33" t="n">
        <v>0.74</v>
      </c>
      <c r="W33" t="n">
        <v>2.64</v>
      </c>
      <c r="X33" t="n">
        <v>0.53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5.2499</v>
      </c>
      <c r="E34" t="n">
        <v>19.05</v>
      </c>
      <c r="F34" t="n">
        <v>15.83</v>
      </c>
      <c r="G34" t="n">
        <v>52.77</v>
      </c>
      <c r="H34" t="n">
        <v>0.77</v>
      </c>
      <c r="I34" t="n">
        <v>18</v>
      </c>
      <c r="J34" t="n">
        <v>207.34</v>
      </c>
      <c r="K34" t="n">
        <v>54.38</v>
      </c>
      <c r="L34" t="n">
        <v>9</v>
      </c>
      <c r="M34" t="n">
        <v>16</v>
      </c>
      <c r="N34" t="n">
        <v>43.96</v>
      </c>
      <c r="O34" t="n">
        <v>25806.1</v>
      </c>
      <c r="P34" t="n">
        <v>210.56</v>
      </c>
      <c r="Q34" t="n">
        <v>467.08</v>
      </c>
      <c r="R34" t="n">
        <v>66.26000000000001</v>
      </c>
      <c r="S34" t="n">
        <v>39.61</v>
      </c>
      <c r="T34" t="n">
        <v>8329.07</v>
      </c>
      <c r="U34" t="n">
        <v>0.6</v>
      </c>
      <c r="V34" t="n">
        <v>0.74</v>
      </c>
      <c r="W34" t="n">
        <v>2.64</v>
      </c>
      <c r="X34" t="n">
        <v>0.5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5.2568</v>
      </c>
      <c r="E35" t="n">
        <v>19.02</v>
      </c>
      <c r="F35" t="n">
        <v>15.81</v>
      </c>
      <c r="G35" t="n">
        <v>52.69</v>
      </c>
      <c r="H35" t="n">
        <v>0.79</v>
      </c>
      <c r="I35" t="n">
        <v>18</v>
      </c>
      <c r="J35" t="n">
        <v>207.74</v>
      </c>
      <c r="K35" t="n">
        <v>54.38</v>
      </c>
      <c r="L35" t="n">
        <v>9.25</v>
      </c>
      <c r="M35" t="n">
        <v>16</v>
      </c>
      <c r="N35" t="n">
        <v>44.11</v>
      </c>
      <c r="O35" t="n">
        <v>25855.35</v>
      </c>
      <c r="P35" t="n">
        <v>209.31</v>
      </c>
      <c r="Q35" t="n">
        <v>467.07</v>
      </c>
      <c r="R35" t="n">
        <v>65.37</v>
      </c>
      <c r="S35" t="n">
        <v>39.61</v>
      </c>
      <c r="T35" t="n">
        <v>7885.76</v>
      </c>
      <c r="U35" t="n">
        <v>0.61</v>
      </c>
      <c r="V35" t="n">
        <v>0.74</v>
      </c>
      <c r="W35" t="n">
        <v>2.64</v>
      </c>
      <c r="X35" t="n">
        <v>0.47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5.272</v>
      </c>
      <c r="E36" t="n">
        <v>18.97</v>
      </c>
      <c r="F36" t="n">
        <v>15.79</v>
      </c>
      <c r="G36" t="n">
        <v>55.73</v>
      </c>
      <c r="H36" t="n">
        <v>0.8100000000000001</v>
      </c>
      <c r="I36" t="n">
        <v>17</v>
      </c>
      <c r="J36" t="n">
        <v>208.14</v>
      </c>
      <c r="K36" t="n">
        <v>54.38</v>
      </c>
      <c r="L36" t="n">
        <v>9.5</v>
      </c>
      <c r="M36" t="n">
        <v>15</v>
      </c>
      <c r="N36" t="n">
        <v>44.26</v>
      </c>
      <c r="O36" t="n">
        <v>25904.65</v>
      </c>
      <c r="P36" t="n">
        <v>208.79</v>
      </c>
      <c r="Q36" t="n">
        <v>467.07</v>
      </c>
      <c r="R36" t="n">
        <v>64.89</v>
      </c>
      <c r="S36" t="n">
        <v>39.61</v>
      </c>
      <c r="T36" t="n">
        <v>7649.25</v>
      </c>
      <c r="U36" t="n">
        <v>0.61</v>
      </c>
      <c r="V36" t="n">
        <v>0.74</v>
      </c>
      <c r="W36" t="n">
        <v>2.63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5.2716</v>
      </c>
      <c r="E37" t="n">
        <v>18.97</v>
      </c>
      <c r="F37" t="n">
        <v>15.79</v>
      </c>
      <c r="G37" t="n">
        <v>55.74</v>
      </c>
      <c r="H37" t="n">
        <v>0.83</v>
      </c>
      <c r="I37" t="n">
        <v>17</v>
      </c>
      <c r="J37" t="n">
        <v>208.54</v>
      </c>
      <c r="K37" t="n">
        <v>54.38</v>
      </c>
      <c r="L37" t="n">
        <v>9.75</v>
      </c>
      <c r="M37" t="n">
        <v>15</v>
      </c>
      <c r="N37" t="n">
        <v>44.41</v>
      </c>
      <c r="O37" t="n">
        <v>25954</v>
      </c>
      <c r="P37" t="n">
        <v>208.84</v>
      </c>
      <c r="Q37" t="n">
        <v>467.12</v>
      </c>
      <c r="R37" t="n">
        <v>64.7</v>
      </c>
      <c r="S37" t="n">
        <v>39.61</v>
      </c>
      <c r="T37" t="n">
        <v>7554.31</v>
      </c>
      <c r="U37" t="n">
        <v>0.61</v>
      </c>
      <c r="V37" t="n">
        <v>0.74</v>
      </c>
      <c r="W37" t="n">
        <v>2.64</v>
      </c>
      <c r="X37" t="n">
        <v>0.46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5.2869</v>
      </c>
      <c r="E38" t="n">
        <v>18.91</v>
      </c>
      <c r="F38" t="n">
        <v>15.78</v>
      </c>
      <c r="G38" t="n">
        <v>59.16</v>
      </c>
      <c r="H38" t="n">
        <v>0.85</v>
      </c>
      <c r="I38" t="n">
        <v>16</v>
      </c>
      <c r="J38" t="n">
        <v>208.94</v>
      </c>
      <c r="K38" t="n">
        <v>54.38</v>
      </c>
      <c r="L38" t="n">
        <v>10</v>
      </c>
      <c r="M38" t="n">
        <v>14</v>
      </c>
      <c r="N38" t="n">
        <v>44.56</v>
      </c>
      <c r="O38" t="n">
        <v>26003.41</v>
      </c>
      <c r="P38" t="n">
        <v>208.14</v>
      </c>
      <c r="Q38" t="n">
        <v>467.07</v>
      </c>
      <c r="R38" t="n">
        <v>64.38</v>
      </c>
      <c r="S38" t="n">
        <v>39.61</v>
      </c>
      <c r="T38" t="n">
        <v>7400.72</v>
      </c>
      <c r="U38" t="n">
        <v>0.62</v>
      </c>
      <c r="V38" t="n">
        <v>0.74</v>
      </c>
      <c r="W38" t="n">
        <v>2.64</v>
      </c>
      <c r="X38" t="n">
        <v>0.44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5.2895</v>
      </c>
      <c r="E39" t="n">
        <v>18.91</v>
      </c>
      <c r="F39" t="n">
        <v>15.77</v>
      </c>
      <c r="G39" t="n">
        <v>59.12</v>
      </c>
      <c r="H39" t="n">
        <v>0.87</v>
      </c>
      <c r="I39" t="n">
        <v>16</v>
      </c>
      <c r="J39" t="n">
        <v>209.34</v>
      </c>
      <c r="K39" t="n">
        <v>54.38</v>
      </c>
      <c r="L39" t="n">
        <v>10.25</v>
      </c>
      <c r="M39" t="n">
        <v>14</v>
      </c>
      <c r="N39" t="n">
        <v>44.71</v>
      </c>
      <c r="O39" t="n">
        <v>26052.86</v>
      </c>
      <c r="P39" t="n">
        <v>207.91</v>
      </c>
      <c r="Q39" t="n">
        <v>467.07</v>
      </c>
      <c r="R39" t="n">
        <v>64.04000000000001</v>
      </c>
      <c r="S39" t="n">
        <v>39.61</v>
      </c>
      <c r="T39" t="n">
        <v>7230.68</v>
      </c>
      <c r="U39" t="n">
        <v>0.62</v>
      </c>
      <c r="V39" t="n">
        <v>0.74</v>
      </c>
      <c r="W39" t="n">
        <v>2.64</v>
      </c>
      <c r="X39" t="n">
        <v>0.43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5.2851</v>
      </c>
      <c r="E40" t="n">
        <v>18.92</v>
      </c>
      <c r="F40" t="n">
        <v>15.78</v>
      </c>
      <c r="G40" t="n">
        <v>59.18</v>
      </c>
      <c r="H40" t="n">
        <v>0.89</v>
      </c>
      <c r="I40" t="n">
        <v>16</v>
      </c>
      <c r="J40" t="n">
        <v>209.74</v>
      </c>
      <c r="K40" t="n">
        <v>54.38</v>
      </c>
      <c r="L40" t="n">
        <v>10.5</v>
      </c>
      <c r="M40" t="n">
        <v>14</v>
      </c>
      <c r="N40" t="n">
        <v>44.87</v>
      </c>
      <c r="O40" t="n">
        <v>26102.37</v>
      </c>
      <c r="P40" t="n">
        <v>207.62</v>
      </c>
      <c r="Q40" t="n">
        <v>467.09</v>
      </c>
      <c r="R40" t="n">
        <v>64.48999999999999</v>
      </c>
      <c r="S40" t="n">
        <v>39.61</v>
      </c>
      <c r="T40" t="n">
        <v>7453.57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5.3114</v>
      </c>
      <c r="E41" t="n">
        <v>18.83</v>
      </c>
      <c r="F41" t="n">
        <v>15.73</v>
      </c>
      <c r="G41" t="n">
        <v>62.91</v>
      </c>
      <c r="H41" t="n">
        <v>0.91</v>
      </c>
      <c r="I41" t="n">
        <v>15</v>
      </c>
      <c r="J41" t="n">
        <v>210.14</v>
      </c>
      <c r="K41" t="n">
        <v>54.38</v>
      </c>
      <c r="L41" t="n">
        <v>10.75</v>
      </c>
      <c r="M41" t="n">
        <v>13</v>
      </c>
      <c r="N41" t="n">
        <v>45.02</v>
      </c>
      <c r="O41" t="n">
        <v>26151.93</v>
      </c>
      <c r="P41" t="n">
        <v>206.29</v>
      </c>
      <c r="Q41" t="n">
        <v>467.08</v>
      </c>
      <c r="R41" t="n">
        <v>62.79</v>
      </c>
      <c r="S41" t="n">
        <v>39.61</v>
      </c>
      <c r="T41" t="n">
        <v>6610.82</v>
      </c>
      <c r="U41" t="n">
        <v>0.63</v>
      </c>
      <c r="V41" t="n">
        <v>0.74</v>
      </c>
      <c r="W41" t="n">
        <v>2.63</v>
      </c>
      <c r="X41" t="n">
        <v>0.39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5.31</v>
      </c>
      <c r="E42" t="n">
        <v>18.83</v>
      </c>
      <c r="F42" t="n">
        <v>15.73</v>
      </c>
      <c r="G42" t="n">
        <v>62.93</v>
      </c>
      <c r="H42" t="n">
        <v>0.93</v>
      </c>
      <c r="I42" t="n">
        <v>15</v>
      </c>
      <c r="J42" t="n">
        <v>210.55</v>
      </c>
      <c r="K42" t="n">
        <v>54.38</v>
      </c>
      <c r="L42" t="n">
        <v>11</v>
      </c>
      <c r="M42" t="n">
        <v>13</v>
      </c>
      <c r="N42" t="n">
        <v>45.17</v>
      </c>
      <c r="O42" t="n">
        <v>26201.54</v>
      </c>
      <c r="P42" t="n">
        <v>206.16</v>
      </c>
      <c r="Q42" t="n">
        <v>467.12</v>
      </c>
      <c r="R42" t="n">
        <v>62.93</v>
      </c>
      <c r="S42" t="n">
        <v>39.61</v>
      </c>
      <c r="T42" t="n">
        <v>6681.25</v>
      </c>
      <c r="U42" t="n">
        <v>0.63</v>
      </c>
      <c r="V42" t="n">
        <v>0.74</v>
      </c>
      <c r="W42" t="n">
        <v>2.63</v>
      </c>
      <c r="X42" t="n">
        <v>0.4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5.3102</v>
      </c>
      <c r="E43" t="n">
        <v>18.83</v>
      </c>
      <c r="F43" t="n">
        <v>15.73</v>
      </c>
      <c r="G43" t="n">
        <v>62.93</v>
      </c>
      <c r="H43" t="n">
        <v>0.95</v>
      </c>
      <c r="I43" t="n">
        <v>15</v>
      </c>
      <c r="J43" t="n">
        <v>210.95</v>
      </c>
      <c r="K43" t="n">
        <v>54.38</v>
      </c>
      <c r="L43" t="n">
        <v>11.25</v>
      </c>
      <c r="M43" t="n">
        <v>13</v>
      </c>
      <c r="N43" t="n">
        <v>45.32</v>
      </c>
      <c r="O43" t="n">
        <v>26251.2</v>
      </c>
      <c r="P43" t="n">
        <v>205.94</v>
      </c>
      <c r="Q43" t="n">
        <v>467.07</v>
      </c>
      <c r="R43" t="n">
        <v>62.99</v>
      </c>
      <c r="S43" t="n">
        <v>39.61</v>
      </c>
      <c r="T43" t="n">
        <v>6712.18</v>
      </c>
      <c r="U43" t="n">
        <v>0.63</v>
      </c>
      <c r="V43" t="n">
        <v>0.74</v>
      </c>
      <c r="W43" t="n">
        <v>2.63</v>
      </c>
      <c r="X43" t="n">
        <v>0.4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5.3272</v>
      </c>
      <c r="E44" t="n">
        <v>18.77</v>
      </c>
      <c r="F44" t="n">
        <v>15.71</v>
      </c>
      <c r="G44" t="n">
        <v>67.33</v>
      </c>
      <c r="H44" t="n">
        <v>0.97</v>
      </c>
      <c r="I44" t="n">
        <v>14</v>
      </c>
      <c r="J44" t="n">
        <v>211.35</v>
      </c>
      <c r="K44" t="n">
        <v>54.38</v>
      </c>
      <c r="L44" t="n">
        <v>11.5</v>
      </c>
      <c r="M44" t="n">
        <v>12</v>
      </c>
      <c r="N44" t="n">
        <v>45.48</v>
      </c>
      <c r="O44" t="n">
        <v>26300.92</v>
      </c>
      <c r="P44" t="n">
        <v>205.47</v>
      </c>
      <c r="Q44" t="n">
        <v>467.1</v>
      </c>
      <c r="R44" t="n">
        <v>62.13</v>
      </c>
      <c r="S44" t="n">
        <v>39.61</v>
      </c>
      <c r="T44" t="n">
        <v>6284.04</v>
      </c>
      <c r="U44" t="n">
        <v>0.64</v>
      </c>
      <c r="V44" t="n">
        <v>0.74</v>
      </c>
      <c r="W44" t="n">
        <v>2.63</v>
      </c>
      <c r="X44" t="n">
        <v>0.38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5.3289</v>
      </c>
      <c r="E45" t="n">
        <v>18.77</v>
      </c>
      <c r="F45" t="n">
        <v>15.7</v>
      </c>
      <c r="G45" t="n">
        <v>67.3</v>
      </c>
      <c r="H45" t="n">
        <v>0.99</v>
      </c>
      <c r="I45" t="n">
        <v>14</v>
      </c>
      <c r="J45" t="n">
        <v>211.76</v>
      </c>
      <c r="K45" t="n">
        <v>54.38</v>
      </c>
      <c r="L45" t="n">
        <v>11.75</v>
      </c>
      <c r="M45" t="n">
        <v>12</v>
      </c>
      <c r="N45" t="n">
        <v>45.63</v>
      </c>
      <c r="O45" t="n">
        <v>26350.68</v>
      </c>
      <c r="P45" t="n">
        <v>204.64</v>
      </c>
      <c r="Q45" t="n">
        <v>467.07</v>
      </c>
      <c r="R45" t="n">
        <v>62.01</v>
      </c>
      <c r="S45" t="n">
        <v>39.61</v>
      </c>
      <c r="T45" t="n">
        <v>6224.8</v>
      </c>
      <c r="U45" t="n">
        <v>0.64</v>
      </c>
      <c r="V45" t="n">
        <v>0.74</v>
      </c>
      <c r="W45" t="n">
        <v>2.63</v>
      </c>
      <c r="X45" t="n">
        <v>0.37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5.3323</v>
      </c>
      <c r="E46" t="n">
        <v>18.75</v>
      </c>
      <c r="F46" t="n">
        <v>15.69</v>
      </c>
      <c r="G46" t="n">
        <v>67.25</v>
      </c>
      <c r="H46" t="n">
        <v>1</v>
      </c>
      <c r="I46" t="n">
        <v>14</v>
      </c>
      <c r="J46" t="n">
        <v>212.16</v>
      </c>
      <c r="K46" t="n">
        <v>54.38</v>
      </c>
      <c r="L46" t="n">
        <v>12</v>
      </c>
      <c r="M46" t="n">
        <v>12</v>
      </c>
      <c r="N46" t="n">
        <v>45.78</v>
      </c>
      <c r="O46" t="n">
        <v>26400.51</v>
      </c>
      <c r="P46" t="n">
        <v>203.69</v>
      </c>
      <c r="Q46" t="n">
        <v>467.07</v>
      </c>
      <c r="R46" t="n">
        <v>61.85</v>
      </c>
      <c r="S46" t="n">
        <v>39.61</v>
      </c>
      <c r="T46" t="n">
        <v>6148.19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5.3462</v>
      </c>
      <c r="E47" t="n">
        <v>18.7</v>
      </c>
      <c r="F47" t="n">
        <v>15.68</v>
      </c>
      <c r="G47" t="n">
        <v>72.38</v>
      </c>
      <c r="H47" t="n">
        <v>1.02</v>
      </c>
      <c r="I47" t="n">
        <v>13</v>
      </c>
      <c r="J47" t="n">
        <v>212.56</v>
      </c>
      <c r="K47" t="n">
        <v>54.38</v>
      </c>
      <c r="L47" t="n">
        <v>12.25</v>
      </c>
      <c r="M47" t="n">
        <v>11</v>
      </c>
      <c r="N47" t="n">
        <v>45.94</v>
      </c>
      <c r="O47" t="n">
        <v>26450.38</v>
      </c>
      <c r="P47" t="n">
        <v>203.62</v>
      </c>
      <c r="Q47" t="n">
        <v>467.07</v>
      </c>
      <c r="R47" t="n">
        <v>61.34</v>
      </c>
      <c r="S47" t="n">
        <v>39.61</v>
      </c>
      <c r="T47" t="n">
        <v>5894.92</v>
      </c>
      <c r="U47" t="n">
        <v>0.65</v>
      </c>
      <c r="V47" t="n">
        <v>0.74</v>
      </c>
      <c r="W47" t="n">
        <v>2.63</v>
      </c>
      <c r="X47" t="n">
        <v>0.35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5.3498</v>
      </c>
      <c r="E48" t="n">
        <v>18.69</v>
      </c>
      <c r="F48" t="n">
        <v>15.67</v>
      </c>
      <c r="G48" t="n">
        <v>72.31999999999999</v>
      </c>
      <c r="H48" t="n">
        <v>1.04</v>
      </c>
      <c r="I48" t="n">
        <v>13</v>
      </c>
      <c r="J48" t="n">
        <v>212.97</v>
      </c>
      <c r="K48" t="n">
        <v>54.38</v>
      </c>
      <c r="L48" t="n">
        <v>12.5</v>
      </c>
      <c r="M48" t="n">
        <v>11</v>
      </c>
      <c r="N48" t="n">
        <v>46.09</v>
      </c>
      <c r="O48" t="n">
        <v>26500.31</v>
      </c>
      <c r="P48" t="n">
        <v>203.89</v>
      </c>
      <c r="Q48" t="n">
        <v>467.08</v>
      </c>
      <c r="R48" t="n">
        <v>60.95</v>
      </c>
      <c r="S48" t="n">
        <v>39.61</v>
      </c>
      <c r="T48" t="n">
        <v>5699.05</v>
      </c>
      <c r="U48" t="n">
        <v>0.65</v>
      </c>
      <c r="V48" t="n">
        <v>0.74</v>
      </c>
      <c r="W48" t="n">
        <v>2.63</v>
      </c>
      <c r="X48" t="n">
        <v>0.34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5.3472</v>
      </c>
      <c r="E49" t="n">
        <v>18.7</v>
      </c>
      <c r="F49" t="n">
        <v>15.68</v>
      </c>
      <c r="G49" t="n">
        <v>72.37</v>
      </c>
      <c r="H49" t="n">
        <v>1.06</v>
      </c>
      <c r="I49" t="n">
        <v>13</v>
      </c>
      <c r="J49" t="n">
        <v>213.37</v>
      </c>
      <c r="K49" t="n">
        <v>54.38</v>
      </c>
      <c r="L49" t="n">
        <v>12.75</v>
      </c>
      <c r="M49" t="n">
        <v>11</v>
      </c>
      <c r="N49" t="n">
        <v>46.25</v>
      </c>
      <c r="O49" t="n">
        <v>26550.29</v>
      </c>
      <c r="P49" t="n">
        <v>204.01</v>
      </c>
      <c r="Q49" t="n">
        <v>467.11</v>
      </c>
      <c r="R49" t="n">
        <v>61.25</v>
      </c>
      <c r="S49" t="n">
        <v>39.61</v>
      </c>
      <c r="T49" t="n">
        <v>5848.62</v>
      </c>
      <c r="U49" t="n">
        <v>0.65</v>
      </c>
      <c r="V49" t="n">
        <v>0.74</v>
      </c>
      <c r="W49" t="n">
        <v>2.63</v>
      </c>
      <c r="X49" t="n">
        <v>0.35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5.3435</v>
      </c>
      <c r="E50" t="n">
        <v>18.71</v>
      </c>
      <c r="F50" t="n">
        <v>15.69</v>
      </c>
      <c r="G50" t="n">
        <v>72.42</v>
      </c>
      <c r="H50" t="n">
        <v>1.08</v>
      </c>
      <c r="I50" t="n">
        <v>13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203.1</v>
      </c>
      <c r="Q50" t="n">
        <v>467.07</v>
      </c>
      <c r="R50" t="n">
        <v>61.63</v>
      </c>
      <c r="S50" t="n">
        <v>39.61</v>
      </c>
      <c r="T50" t="n">
        <v>6039.86</v>
      </c>
      <c r="U50" t="n">
        <v>0.64</v>
      </c>
      <c r="V50" t="n">
        <v>0.74</v>
      </c>
      <c r="W50" t="n">
        <v>2.63</v>
      </c>
      <c r="X50" t="n">
        <v>0.36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5.3694</v>
      </c>
      <c r="E51" t="n">
        <v>18.62</v>
      </c>
      <c r="F51" t="n">
        <v>15.64</v>
      </c>
      <c r="G51" t="n">
        <v>78.2</v>
      </c>
      <c r="H51" t="n">
        <v>1.1</v>
      </c>
      <c r="I51" t="n">
        <v>12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201.58</v>
      </c>
      <c r="Q51" t="n">
        <v>467.07</v>
      </c>
      <c r="R51" t="n">
        <v>60.01</v>
      </c>
      <c r="S51" t="n">
        <v>39.61</v>
      </c>
      <c r="T51" t="n">
        <v>5235.82</v>
      </c>
      <c r="U51" t="n">
        <v>0.66</v>
      </c>
      <c r="V51" t="n">
        <v>0.75</v>
      </c>
      <c r="W51" t="n">
        <v>2.63</v>
      </c>
      <c r="X51" t="n">
        <v>0.31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5.3679</v>
      </c>
      <c r="E52" t="n">
        <v>18.63</v>
      </c>
      <c r="F52" t="n">
        <v>15.65</v>
      </c>
      <c r="G52" t="n">
        <v>78.23</v>
      </c>
      <c r="H52" t="n">
        <v>1.12</v>
      </c>
      <c r="I52" t="n">
        <v>12</v>
      </c>
      <c r="J52" t="n">
        <v>214.59</v>
      </c>
      <c r="K52" t="n">
        <v>54.38</v>
      </c>
      <c r="L52" t="n">
        <v>13.5</v>
      </c>
      <c r="M52" t="n">
        <v>10</v>
      </c>
      <c r="N52" t="n">
        <v>46.72</v>
      </c>
      <c r="O52" t="n">
        <v>26700.55</v>
      </c>
      <c r="P52" t="n">
        <v>201.74</v>
      </c>
      <c r="Q52" t="n">
        <v>467.07</v>
      </c>
      <c r="R52" t="n">
        <v>60.24</v>
      </c>
      <c r="S52" t="n">
        <v>39.61</v>
      </c>
      <c r="T52" t="n">
        <v>5350.35</v>
      </c>
      <c r="U52" t="n">
        <v>0.66</v>
      </c>
      <c r="V52" t="n">
        <v>0.75</v>
      </c>
      <c r="W52" t="n">
        <v>2.62</v>
      </c>
      <c r="X52" t="n">
        <v>0.31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5.3699</v>
      </c>
      <c r="E53" t="n">
        <v>18.62</v>
      </c>
      <c r="F53" t="n">
        <v>15.64</v>
      </c>
      <c r="G53" t="n">
        <v>78.19</v>
      </c>
      <c r="H53" t="n">
        <v>1.14</v>
      </c>
      <c r="I53" t="n">
        <v>12</v>
      </c>
      <c r="J53" t="n">
        <v>215</v>
      </c>
      <c r="K53" t="n">
        <v>54.38</v>
      </c>
      <c r="L53" t="n">
        <v>13.75</v>
      </c>
      <c r="M53" t="n">
        <v>10</v>
      </c>
      <c r="N53" t="n">
        <v>46.87</v>
      </c>
      <c r="O53" t="n">
        <v>26750.75</v>
      </c>
      <c r="P53" t="n">
        <v>201.42</v>
      </c>
      <c r="Q53" t="n">
        <v>467.07</v>
      </c>
      <c r="R53" t="n">
        <v>59.95</v>
      </c>
      <c r="S53" t="n">
        <v>39.61</v>
      </c>
      <c r="T53" t="n">
        <v>5206.89</v>
      </c>
      <c r="U53" t="n">
        <v>0.66</v>
      </c>
      <c r="V53" t="n">
        <v>0.75</v>
      </c>
      <c r="W53" t="n">
        <v>2.63</v>
      </c>
      <c r="X53" t="n">
        <v>0.31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5.3659</v>
      </c>
      <c r="E54" t="n">
        <v>18.64</v>
      </c>
      <c r="F54" t="n">
        <v>15.65</v>
      </c>
      <c r="G54" t="n">
        <v>78.26000000000001</v>
      </c>
      <c r="H54" t="n">
        <v>1.15</v>
      </c>
      <c r="I54" t="n">
        <v>12</v>
      </c>
      <c r="J54" t="n">
        <v>215.41</v>
      </c>
      <c r="K54" t="n">
        <v>54.38</v>
      </c>
      <c r="L54" t="n">
        <v>14</v>
      </c>
      <c r="M54" t="n">
        <v>10</v>
      </c>
      <c r="N54" t="n">
        <v>47.03</v>
      </c>
      <c r="O54" t="n">
        <v>26801</v>
      </c>
      <c r="P54" t="n">
        <v>201.3</v>
      </c>
      <c r="Q54" t="n">
        <v>467.08</v>
      </c>
      <c r="R54" t="n">
        <v>60.44</v>
      </c>
      <c r="S54" t="n">
        <v>39.61</v>
      </c>
      <c r="T54" t="n">
        <v>5451.17</v>
      </c>
      <c r="U54" t="n">
        <v>0.66</v>
      </c>
      <c r="V54" t="n">
        <v>0.75</v>
      </c>
      <c r="W54" t="n">
        <v>2.63</v>
      </c>
      <c r="X54" t="n">
        <v>0.32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5.3674</v>
      </c>
      <c r="E55" t="n">
        <v>18.63</v>
      </c>
      <c r="F55" t="n">
        <v>15.65</v>
      </c>
      <c r="G55" t="n">
        <v>78.23999999999999</v>
      </c>
      <c r="H55" t="n">
        <v>1.17</v>
      </c>
      <c r="I55" t="n">
        <v>12</v>
      </c>
      <c r="J55" t="n">
        <v>215.82</v>
      </c>
      <c r="K55" t="n">
        <v>54.38</v>
      </c>
      <c r="L55" t="n">
        <v>14.25</v>
      </c>
      <c r="M55" t="n">
        <v>10</v>
      </c>
      <c r="N55" t="n">
        <v>47.19</v>
      </c>
      <c r="O55" t="n">
        <v>26851.31</v>
      </c>
      <c r="P55" t="n">
        <v>200.29</v>
      </c>
      <c r="Q55" t="n">
        <v>467.07</v>
      </c>
      <c r="R55" t="n">
        <v>60.2</v>
      </c>
      <c r="S55" t="n">
        <v>39.61</v>
      </c>
      <c r="T55" t="n">
        <v>5328.93</v>
      </c>
      <c r="U55" t="n">
        <v>0.66</v>
      </c>
      <c r="V55" t="n">
        <v>0.75</v>
      </c>
      <c r="W55" t="n">
        <v>2.63</v>
      </c>
      <c r="X55" t="n">
        <v>0.31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5.3911</v>
      </c>
      <c r="E56" t="n">
        <v>18.55</v>
      </c>
      <c r="F56" t="n">
        <v>15.6</v>
      </c>
      <c r="G56" t="n">
        <v>85.12</v>
      </c>
      <c r="H56" t="n">
        <v>1.19</v>
      </c>
      <c r="I56" t="n">
        <v>11</v>
      </c>
      <c r="J56" t="n">
        <v>216.22</v>
      </c>
      <c r="K56" t="n">
        <v>54.38</v>
      </c>
      <c r="L56" t="n">
        <v>14.5</v>
      </c>
      <c r="M56" t="n">
        <v>9</v>
      </c>
      <c r="N56" t="n">
        <v>47.35</v>
      </c>
      <c r="O56" t="n">
        <v>26901.66</v>
      </c>
      <c r="P56" t="n">
        <v>199.39</v>
      </c>
      <c r="Q56" t="n">
        <v>467.1</v>
      </c>
      <c r="R56" t="n">
        <v>58.8</v>
      </c>
      <c r="S56" t="n">
        <v>39.61</v>
      </c>
      <c r="T56" t="n">
        <v>4635.99</v>
      </c>
      <c r="U56" t="n">
        <v>0.67</v>
      </c>
      <c r="V56" t="n">
        <v>0.75</v>
      </c>
      <c r="W56" t="n">
        <v>2.63</v>
      </c>
      <c r="X56" t="n">
        <v>0.27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5.3861</v>
      </c>
      <c r="E57" t="n">
        <v>18.57</v>
      </c>
      <c r="F57" t="n">
        <v>15.62</v>
      </c>
      <c r="G57" t="n">
        <v>85.20999999999999</v>
      </c>
      <c r="H57" t="n">
        <v>1.21</v>
      </c>
      <c r="I57" t="n">
        <v>11</v>
      </c>
      <c r="J57" t="n">
        <v>216.63</v>
      </c>
      <c r="K57" t="n">
        <v>54.38</v>
      </c>
      <c r="L57" t="n">
        <v>14.75</v>
      </c>
      <c r="M57" t="n">
        <v>9</v>
      </c>
      <c r="N57" t="n">
        <v>47.51</v>
      </c>
      <c r="O57" t="n">
        <v>26952.08</v>
      </c>
      <c r="P57" t="n">
        <v>199.41</v>
      </c>
      <c r="Q57" t="n">
        <v>467.07</v>
      </c>
      <c r="R57" t="n">
        <v>59.3</v>
      </c>
      <c r="S57" t="n">
        <v>39.61</v>
      </c>
      <c r="T57" t="n">
        <v>4885.32</v>
      </c>
      <c r="U57" t="n">
        <v>0.67</v>
      </c>
      <c r="V57" t="n">
        <v>0.75</v>
      </c>
      <c r="W57" t="n">
        <v>2.63</v>
      </c>
      <c r="X57" t="n">
        <v>0.29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5.3869</v>
      </c>
      <c r="E58" t="n">
        <v>18.56</v>
      </c>
      <c r="F58" t="n">
        <v>15.62</v>
      </c>
      <c r="G58" t="n">
        <v>85.2</v>
      </c>
      <c r="H58" t="n">
        <v>1.23</v>
      </c>
      <c r="I58" t="n">
        <v>11</v>
      </c>
      <c r="J58" t="n">
        <v>217.04</v>
      </c>
      <c r="K58" t="n">
        <v>54.38</v>
      </c>
      <c r="L58" t="n">
        <v>15</v>
      </c>
      <c r="M58" t="n">
        <v>9</v>
      </c>
      <c r="N58" t="n">
        <v>47.66</v>
      </c>
      <c r="O58" t="n">
        <v>27002.55</v>
      </c>
      <c r="P58" t="n">
        <v>199.18</v>
      </c>
      <c r="Q58" t="n">
        <v>467.07</v>
      </c>
      <c r="R58" t="n">
        <v>59.28</v>
      </c>
      <c r="S58" t="n">
        <v>39.61</v>
      </c>
      <c r="T58" t="n">
        <v>4877.09</v>
      </c>
      <c r="U58" t="n">
        <v>0.67</v>
      </c>
      <c r="V58" t="n">
        <v>0.75</v>
      </c>
      <c r="W58" t="n">
        <v>2.63</v>
      </c>
      <c r="X58" t="n">
        <v>0.29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5.3892</v>
      </c>
      <c r="E59" t="n">
        <v>18.56</v>
      </c>
      <c r="F59" t="n">
        <v>15.61</v>
      </c>
      <c r="G59" t="n">
        <v>85.15000000000001</v>
      </c>
      <c r="H59" t="n">
        <v>1.25</v>
      </c>
      <c r="I59" t="n">
        <v>11</v>
      </c>
      <c r="J59" t="n">
        <v>217.45</v>
      </c>
      <c r="K59" t="n">
        <v>54.38</v>
      </c>
      <c r="L59" t="n">
        <v>15.25</v>
      </c>
      <c r="M59" t="n">
        <v>9</v>
      </c>
      <c r="N59" t="n">
        <v>47.82</v>
      </c>
      <c r="O59" t="n">
        <v>27053.07</v>
      </c>
      <c r="P59" t="n">
        <v>199.15</v>
      </c>
      <c r="Q59" t="n">
        <v>467.07</v>
      </c>
      <c r="R59" t="n">
        <v>59</v>
      </c>
      <c r="S59" t="n">
        <v>39.61</v>
      </c>
      <c r="T59" t="n">
        <v>4735.98</v>
      </c>
      <c r="U59" t="n">
        <v>0.67</v>
      </c>
      <c r="V59" t="n">
        <v>0.75</v>
      </c>
      <c r="W59" t="n">
        <v>2.63</v>
      </c>
      <c r="X59" t="n">
        <v>0.28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5.3894</v>
      </c>
      <c r="E60" t="n">
        <v>18.56</v>
      </c>
      <c r="F60" t="n">
        <v>15.61</v>
      </c>
      <c r="G60" t="n">
        <v>85.15000000000001</v>
      </c>
      <c r="H60" t="n">
        <v>1.26</v>
      </c>
      <c r="I60" t="n">
        <v>11</v>
      </c>
      <c r="J60" t="n">
        <v>217.86</v>
      </c>
      <c r="K60" t="n">
        <v>54.38</v>
      </c>
      <c r="L60" t="n">
        <v>15.5</v>
      </c>
      <c r="M60" t="n">
        <v>9</v>
      </c>
      <c r="N60" t="n">
        <v>47.98</v>
      </c>
      <c r="O60" t="n">
        <v>27103.65</v>
      </c>
      <c r="P60" t="n">
        <v>198.38</v>
      </c>
      <c r="Q60" t="n">
        <v>467.08</v>
      </c>
      <c r="R60" t="n">
        <v>59.12</v>
      </c>
      <c r="S60" t="n">
        <v>39.61</v>
      </c>
      <c r="T60" t="n">
        <v>4797.59</v>
      </c>
      <c r="U60" t="n">
        <v>0.67</v>
      </c>
      <c r="V60" t="n">
        <v>0.75</v>
      </c>
      <c r="W60" t="n">
        <v>2.62</v>
      </c>
      <c r="X60" t="n">
        <v>0.28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5.4069</v>
      </c>
      <c r="E61" t="n">
        <v>18.5</v>
      </c>
      <c r="F61" t="n">
        <v>15.59</v>
      </c>
      <c r="G61" t="n">
        <v>93.54000000000001</v>
      </c>
      <c r="H61" t="n">
        <v>1.28</v>
      </c>
      <c r="I61" t="n">
        <v>10</v>
      </c>
      <c r="J61" t="n">
        <v>218.27</v>
      </c>
      <c r="K61" t="n">
        <v>54.38</v>
      </c>
      <c r="L61" t="n">
        <v>15.75</v>
      </c>
      <c r="M61" t="n">
        <v>8</v>
      </c>
      <c r="N61" t="n">
        <v>48.15</v>
      </c>
      <c r="O61" t="n">
        <v>27154.29</v>
      </c>
      <c r="P61" t="n">
        <v>197.18</v>
      </c>
      <c r="Q61" t="n">
        <v>467.07</v>
      </c>
      <c r="R61" t="n">
        <v>58.36</v>
      </c>
      <c r="S61" t="n">
        <v>39.61</v>
      </c>
      <c r="T61" t="n">
        <v>4420.18</v>
      </c>
      <c r="U61" t="n">
        <v>0.68</v>
      </c>
      <c r="V61" t="n">
        <v>0.75</v>
      </c>
      <c r="W61" t="n">
        <v>2.62</v>
      </c>
      <c r="X61" t="n">
        <v>0.26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5.4057</v>
      </c>
      <c r="E62" t="n">
        <v>18.5</v>
      </c>
      <c r="F62" t="n">
        <v>15.59</v>
      </c>
      <c r="G62" t="n">
        <v>93.56</v>
      </c>
      <c r="H62" t="n">
        <v>1.3</v>
      </c>
      <c r="I62" t="n">
        <v>10</v>
      </c>
      <c r="J62" t="n">
        <v>218.68</v>
      </c>
      <c r="K62" t="n">
        <v>54.38</v>
      </c>
      <c r="L62" t="n">
        <v>16</v>
      </c>
      <c r="M62" t="n">
        <v>8</v>
      </c>
      <c r="N62" t="n">
        <v>48.31</v>
      </c>
      <c r="O62" t="n">
        <v>27204.98</v>
      </c>
      <c r="P62" t="n">
        <v>197.27</v>
      </c>
      <c r="Q62" t="n">
        <v>467.07</v>
      </c>
      <c r="R62" t="n">
        <v>58.32</v>
      </c>
      <c r="S62" t="n">
        <v>39.61</v>
      </c>
      <c r="T62" t="n">
        <v>4401.75</v>
      </c>
      <c r="U62" t="n">
        <v>0.68</v>
      </c>
      <c r="V62" t="n">
        <v>0.75</v>
      </c>
      <c r="W62" t="n">
        <v>2.63</v>
      </c>
      <c r="X62" t="n">
        <v>0.26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5.4063</v>
      </c>
      <c r="E63" t="n">
        <v>18.5</v>
      </c>
      <c r="F63" t="n">
        <v>15.59</v>
      </c>
      <c r="G63" t="n">
        <v>93.55</v>
      </c>
      <c r="H63" t="n">
        <v>1.32</v>
      </c>
      <c r="I63" t="n">
        <v>10</v>
      </c>
      <c r="J63" t="n">
        <v>219.09</v>
      </c>
      <c r="K63" t="n">
        <v>54.38</v>
      </c>
      <c r="L63" t="n">
        <v>16.25</v>
      </c>
      <c r="M63" t="n">
        <v>8</v>
      </c>
      <c r="N63" t="n">
        <v>48.47</v>
      </c>
      <c r="O63" t="n">
        <v>27255.72</v>
      </c>
      <c r="P63" t="n">
        <v>197.01</v>
      </c>
      <c r="Q63" t="n">
        <v>467.08</v>
      </c>
      <c r="R63" t="n">
        <v>58.35</v>
      </c>
      <c r="S63" t="n">
        <v>39.61</v>
      </c>
      <c r="T63" t="n">
        <v>4415.65</v>
      </c>
      <c r="U63" t="n">
        <v>0.68</v>
      </c>
      <c r="V63" t="n">
        <v>0.75</v>
      </c>
      <c r="W63" t="n">
        <v>2.63</v>
      </c>
      <c r="X63" t="n">
        <v>0.26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5.4061</v>
      </c>
      <c r="E64" t="n">
        <v>18.5</v>
      </c>
      <c r="F64" t="n">
        <v>15.59</v>
      </c>
      <c r="G64" t="n">
        <v>93.55</v>
      </c>
      <c r="H64" t="n">
        <v>1.34</v>
      </c>
      <c r="I64" t="n">
        <v>10</v>
      </c>
      <c r="J64" t="n">
        <v>219.51</v>
      </c>
      <c r="K64" t="n">
        <v>54.38</v>
      </c>
      <c r="L64" t="n">
        <v>16.5</v>
      </c>
      <c r="M64" t="n">
        <v>8</v>
      </c>
      <c r="N64" t="n">
        <v>48.63</v>
      </c>
      <c r="O64" t="n">
        <v>27306.53</v>
      </c>
      <c r="P64" t="n">
        <v>197.05</v>
      </c>
      <c r="Q64" t="n">
        <v>467.07</v>
      </c>
      <c r="R64" t="n">
        <v>58.55</v>
      </c>
      <c r="S64" t="n">
        <v>39.61</v>
      </c>
      <c r="T64" t="n">
        <v>4517.49</v>
      </c>
      <c r="U64" t="n">
        <v>0.68</v>
      </c>
      <c r="V64" t="n">
        <v>0.75</v>
      </c>
      <c r="W64" t="n">
        <v>2.62</v>
      </c>
      <c r="X64" t="n">
        <v>0.26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5.4065</v>
      </c>
      <c r="E65" t="n">
        <v>18.5</v>
      </c>
      <c r="F65" t="n">
        <v>15.59</v>
      </c>
      <c r="G65" t="n">
        <v>93.54000000000001</v>
      </c>
      <c r="H65" t="n">
        <v>1.35</v>
      </c>
      <c r="I65" t="n">
        <v>10</v>
      </c>
      <c r="J65" t="n">
        <v>219.92</v>
      </c>
      <c r="K65" t="n">
        <v>54.38</v>
      </c>
      <c r="L65" t="n">
        <v>16.75</v>
      </c>
      <c r="M65" t="n">
        <v>8</v>
      </c>
      <c r="N65" t="n">
        <v>48.79</v>
      </c>
      <c r="O65" t="n">
        <v>27357.38</v>
      </c>
      <c r="P65" t="n">
        <v>196.05</v>
      </c>
      <c r="Q65" t="n">
        <v>467.07</v>
      </c>
      <c r="R65" t="n">
        <v>58.41</v>
      </c>
      <c r="S65" t="n">
        <v>39.61</v>
      </c>
      <c r="T65" t="n">
        <v>4443.97</v>
      </c>
      <c r="U65" t="n">
        <v>0.68</v>
      </c>
      <c r="V65" t="n">
        <v>0.75</v>
      </c>
      <c r="W65" t="n">
        <v>2.62</v>
      </c>
      <c r="X65" t="n">
        <v>0.26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5.4076</v>
      </c>
      <c r="E66" t="n">
        <v>18.49</v>
      </c>
      <c r="F66" t="n">
        <v>15.59</v>
      </c>
      <c r="G66" t="n">
        <v>93.52</v>
      </c>
      <c r="H66" t="n">
        <v>1.37</v>
      </c>
      <c r="I66" t="n">
        <v>10</v>
      </c>
      <c r="J66" t="n">
        <v>220.33</v>
      </c>
      <c r="K66" t="n">
        <v>54.38</v>
      </c>
      <c r="L66" t="n">
        <v>17</v>
      </c>
      <c r="M66" t="n">
        <v>8</v>
      </c>
      <c r="N66" t="n">
        <v>48.95</v>
      </c>
      <c r="O66" t="n">
        <v>27408.3</v>
      </c>
      <c r="P66" t="n">
        <v>194.9</v>
      </c>
      <c r="Q66" t="n">
        <v>467.07</v>
      </c>
      <c r="R66" t="n">
        <v>58.19</v>
      </c>
      <c r="S66" t="n">
        <v>39.61</v>
      </c>
      <c r="T66" t="n">
        <v>4335.92</v>
      </c>
      <c r="U66" t="n">
        <v>0.68</v>
      </c>
      <c r="V66" t="n">
        <v>0.75</v>
      </c>
      <c r="W66" t="n">
        <v>2.62</v>
      </c>
      <c r="X66" t="n">
        <v>0.25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5.4069</v>
      </c>
      <c r="E67" t="n">
        <v>18.5</v>
      </c>
      <c r="F67" t="n">
        <v>15.59</v>
      </c>
      <c r="G67" t="n">
        <v>93.54000000000001</v>
      </c>
      <c r="H67" t="n">
        <v>1.39</v>
      </c>
      <c r="I67" t="n">
        <v>10</v>
      </c>
      <c r="J67" t="n">
        <v>220.74</v>
      </c>
      <c r="K67" t="n">
        <v>54.38</v>
      </c>
      <c r="L67" t="n">
        <v>17.25</v>
      </c>
      <c r="M67" t="n">
        <v>8</v>
      </c>
      <c r="N67" t="n">
        <v>49.12</v>
      </c>
      <c r="O67" t="n">
        <v>27459.27</v>
      </c>
      <c r="P67" t="n">
        <v>193.88</v>
      </c>
      <c r="Q67" t="n">
        <v>467.07</v>
      </c>
      <c r="R67" t="n">
        <v>58.37</v>
      </c>
      <c r="S67" t="n">
        <v>39.61</v>
      </c>
      <c r="T67" t="n">
        <v>4427.02</v>
      </c>
      <c r="U67" t="n">
        <v>0.68</v>
      </c>
      <c r="V67" t="n">
        <v>0.75</v>
      </c>
      <c r="W67" t="n">
        <v>2.62</v>
      </c>
      <c r="X67" t="n">
        <v>0.26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5.4299</v>
      </c>
      <c r="E68" t="n">
        <v>18.42</v>
      </c>
      <c r="F68" t="n">
        <v>15.55</v>
      </c>
      <c r="G68" t="n">
        <v>103.66</v>
      </c>
      <c r="H68" t="n">
        <v>1.41</v>
      </c>
      <c r="I68" t="n">
        <v>9</v>
      </c>
      <c r="J68" t="n">
        <v>221.16</v>
      </c>
      <c r="K68" t="n">
        <v>54.38</v>
      </c>
      <c r="L68" t="n">
        <v>17.5</v>
      </c>
      <c r="M68" t="n">
        <v>7</v>
      </c>
      <c r="N68" t="n">
        <v>49.28</v>
      </c>
      <c r="O68" t="n">
        <v>27510.3</v>
      </c>
      <c r="P68" t="n">
        <v>193.33</v>
      </c>
      <c r="Q68" t="n">
        <v>467.07</v>
      </c>
      <c r="R68" t="n">
        <v>56.98</v>
      </c>
      <c r="S68" t="n">
        <v>39.61</v>
      </c>
      <c r="T68" t="n">
        <v>3734.54</v>
      </c>
      <c r="U68" t="n">
        <v>0.7</v>
      </c>
      <c r="V68" t="n">
        <v>0.75</v>
      </c>
      <c r="W68" t="n">
        <v>2.62</v>
      </c>
      <c r="X68" t="n">
        <v>0.22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5.4265</v>
      </c>
      <c r="E69" t="n">
        <v>18.43</v>
      </c>
      <c r="F69" t="n">
        <v>15.56</v>
      </c>
      <c r="G69" t="n">
        <v>103.74</v>
      </c>
      <c r="H69" t="n">
        <v>1.42</v>
      </c>
      <c r="I69" t="n">
        <v>9</v>
      </c>
      <c r="J69" t="n">
        <v>221.57</v>
      </c>
      <c r="K69" t="n">
        <v>54.38</v>
      </c>
      <c r="L69" t="n">
        <v>17.75</v>
      </c>
      <c r="M69" t="n">
        <v>7</v>
      </c>
      <c r="N69" t="n">
        <v>49.45</v>
      </c>
      <c r="O69" t="n">
        <v>27561.39</v>
      </c>
      <c r="P69" t="n">
        <v>193.73</v>
      </c>
      <c r="Q69" t="n">
        <v>467.07</v>
      </c>
      <c r="R69" t="n">
        <v>57.37</v>
      </c>
      <c r="S69" t="n">
        <v>39.61</v>
      </c>
      <c r="T69" t="n">
        <v>3932.12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5.4295</v>
      </c>
      <c r="E70" t="n">
        <v>18.42</v>
      </c>
      <c r="F70" t="n">
        <v>15.55</v>
      </c>
      <c r="G70" t="n">
        <v>103.68</v>
      </c>
      <c r="H70" t="n">
        <v>1.44</v>
      </c>
      <c r="I70" t="n">
        <v>9</v>
      </c>
      <c r="J70" t="n">
        <v>221.99</v>
      </c>
      <c r="K70" t="n">
        <v>54.38</v>
      </c>
      <c r="L70" t="n">
        <v>18</v>
      </c>
      <c r="M70" t="n">
        <v>7</v>
      </c>
      <c r="N70" t="n">
        <v>49.61</v>
      </c>
      <c r="O70" t="n">
        <v>27612.53</v>
      </c>
      <c r="P70" t="n">
        <v>193.93</v>
      </c>
      <c r="Q70" t="n">
        <v>467.08</v>
      </c>
      <c r="R70" t="n">
        <v>57.07</v>
      </c>
      <c r="S70" t="n">
        <v>39.61</v>
      </c>
      <c r="T70" t="n">
        <v>3782.38</v>
      </c>
      <c r="U70" t="n">
        <v>0.6899999999999999</v>
      </c>
      <c r="V70" t="n">
        <v>0.75</v>
      </c>
      <c r="W70" t="n">
        <v>2.62</v>
      </c>
      <c r="X70" t="n">
        <v>0.22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5.4271</v>
      </c>
      <c r="E71" t="n">
        <v>18.43</v>
      </c>
      <c r="F71" t="n">
        <v>15.56</v>
      </c>
      <c r="G71" t="n">
        <v>103.73</v>
      </c>
      <c r="H71" t="n">
        <v>1.46</v>
      </c>
      <c r="I71" t="n">
        <v>9</v>
      </c>
      <c r="J71" t="n">
        <v>222.4</v>
      </c>
      <c r="K71" t="n">
        <v>54.38</v>
      </c>
      <c r="L71" t="n">
        <v>18.25</v>
      </c>
      <c r="M71" t="n">
        <v>7</v>
      </c>
      <c r="N71" t="n">
        <v>49.78</v>
      </c>
      <c r="O71" t="n">
        <v>27663.85</v>
      </c>
      <c r="P71" t="n">
        <v>194.16</v>
      </c>
      <c r="Q71" t="n">
        <v>467.07</v>
      </c>
      <c r="R71" t="n">
        <v>57.3</v>
      </c>
      <c r="S71" t="n">
        <v>39.61</v>
      </c>
      <c r="T71" t="n">
        <v>3894.68</v>
      </c>
      <c r="U71" t="n">
        <v>0.6899999999999999</v>
      </c>
      <c r="V71" t="n">
        <v>0.75</v>
      </c>
      <c r="W71" t="n">
        <v>2.62</v>
      </c>
      <c r="X71" t="n">
        <v>0.23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5.4255</v>
      </c>
      <c r="E72" t="n">
        <v>18.43</v>
      </c>
      <c r="F72" t="n">
        <v>15.56</v>
      </c>
      <c r="G72" t="n">
        <v>103.76</v>
      </c>
      <c r="H72" t="n">
        <v>1.48</v>
      </c>
      <c r="I72" t="n">
        <v>9</v>
      </c>
      <c r="J72" t="n">
        <v>222.82</v>
      </c>
      <c r="K72" t="n">
        <v>54.38</v>
      </c>
      <c r="L72" t="n">
        <v>18.5</v>
      </c>
      <c r="M72" t="n">
        <v>7</v>
      </c>
      <c r="N72" t="n">
        <v>49.94</v>
      </c>
      <c r="O72" t="n">
        <v>27715.11</v>
      </c>
      <c r="P72" t="n">
        <v>193.7</v>
      </c>
      <c r="Q72" t="n">
        <v>467.08</v>
      </c>
      <c r="R72" t="n">
        <v>57.56</v>
      </c>
      <c r="S72" t="n">
        <v>39.61</v>
      </c>
      <c r="T72" t="n">
        <v>4027.35</v>
      </c>
      <c r="U72" t="n">
        <v>0.6899999999999999</v>
      </c>
      <c r="V72" t="n">
        <v>0.75</v>
      </c>
      <c r="W72" t="n">
        <v>2.62</v>
      </c>
      <c r="X72" t="n">
        <v>0.23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5.4263</v>
      </c>
      <c r="E73" t="n">
        <v>18.43</v>
      </c>
      <c r="F73" t="n">
        <v>15.56</v>
      </c>
      <c r="G73" t="n">
        <v>103.75</v>
      </c>
      <c r="H73" t="n">
        <v>1.49</v>
      </c>
      <c r="I73" t="n">
        <v>9</v>
      </c>
      <c r="J73" t="n">
        <v>223.23</v>
      </c>
      <c r="K73" t="n">
        <v>54.38</v>
      </c>
      <c r="L73" t="n">
        <v>18.75</v>
      </c>
      <c r="M73" t="n">
        <v>7</v>
      </c>
      <c r="N73" t="n">
        <v>50.11</v>
      </c>
      <c r="O73" t="n">
        <v>27766.43</v>
      </c>
      <c r="P73" t="n">
        <v>193.12</v>
      </c>
      <c r="Q73" t="n">
        <v>467.07</v>
      </c>
      <c r="R73" t="n">
        <v>57.44</v>
      </c>
      <c r="S73" t="n">
        <v>39.61</v>
      </c>
      <c r="T73" t="n">
        <v>3968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5.4236</v>
      </c>
      <c r="E74" t="n">
        <v>18.44</v>
      </c>
      <c r="F74" t="n">
        <v>15.57</v>
      </c>
      <c r="G74" t="n">
        <v>103.81</v>
      </c>
      <c r="H74" t="n">
        <v>1.51</v>
      </c>
      <c r="I74" t="n">
        <v>9</v>
      </c>
      <c r="J74" t="n">
        <v>223.65</v>
      </c>
      <c r="K74" t="n">
        <v>54.38</v>
      </c>
      <c r="L74" t="n">
        <v>19</v>
      </c>
      <c r="M74" t="n">
        <v>7</v>
      </c>
      <c r="N74" t="n">
        <v>50.27</v>
      </c>
      <c r="O74" t="n">
        <v>27817.81</v>
      </c>
      <c r="P74" t="n">
        <v>192.01</v>
      </c>
      <c r="Q74" t="n">
        <v>467.07</v>
      </c>
      <c r="R74" t="n">
        <v>57.81</v>
      </c>
      <c r="S74" t="n">
        <v>39.61</v>
      </c>
      <c r="T74" t="n">
        <v>4151.75</v>
      </c>
      <c r="U74" t="n">
        <v>0.6899999999999999</v>
      </c>
      <c r="V74" t="n">
        <v>0.75</v>
      </c>
      <c r="W74" t="n">
        <v>2.62</v>
      </c>
      <c r="X74" t="n">
        <v>0.24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5.4261</v>
      </c>
      <c r="E75" t="n">
        <v>18.43</v>
      </c>
      <c r="F75" t="n">
        <v>15.56</v>
      </c>
      <c r="G75" t="n">
        <v>103.75</v>
      </c>
      <c r="H75" t="n">
        <v>1.53</v>
      </c>
      <c r="I75" t="n">
        <v>9</v>
      </c>
      <c r="J75" t="n">
        <v>224.07</v>
      </c>
      <c r="K75" t="n">
        <v>54.38</v>
      </c>
      <c r="L75" t="n">
        <v>19.25</v>
      </c>
      <c r="M75" t="n">
        <v>7</v>
      </c>
      <c r="N75" t="n">
        <v>50.44</v>
      </c>
      <c r="O75" t="n">
        <v>27869.24</v>
      </c>
      <c r="P75" t="n">
        <v>191.38</v>
      </c>
      <c r="Q75" t="n">
        <v>467.07</v>
      </c>
      <c r="R75" t="n">
        <v>57.43</v>
      </c>
      <c r="S75" t="n">
        <v>39.61</v>
      </c>
      <c r="T75" t="n">
        <v>3960.36</v>
      </c>
      <c r="U75" t="n">
        <v>0.6899999999999999</v>
      </c>
      <c r="V75" t="n">
        <v>0.75</v>
      </c>
      <c r="W75" t="n">
        <v>2.62</v>
      </c>
      <c r="X75" t="n">
        <v>0.23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5.4506</v>
      </c>
      <c r="E76" t="n">
        <v>18.35</v>
      </c>
      <c r="F76" t="n">
        <v>15.52</v>
      </c>
      <c r="G76" t="n">
        <v>116.39</v>
      </c>
      <c r="H76" t="n">
        <v>1.54</v>
      </c>
      <c r="I76" t="n">
        <v>8</v>
      </c>
      <c r="J76" t="n">
        <v>224.49</v>
      </c>
      <c r="K76" t="n">
        <v>54.38</v>
      </c>
      <c r="L76" t="n">
        <v>19.5</v>
      </c>
      <c r="M76" t="n">
        <v>6</v>
      </c>
      <c r="N76" t="n">
        <v>50.61</v>
      </c>
      <c r="O76" t="n">
        <v>27920.73</v>
      </c>
      <c r="P76" t="n">
        <v>190.15</v>
      </c>
      <c r="Q76" t="n">
        <v>467.07</v>
      </c>
      <c r="R76" t="n">
        <v>55.95</v>
      </c>
      <c r="S76" t="n">
        <v>39.61</v>
      </c>
      <c r="T76" t="n">
        <v>3228.1</v>
      </c>
      <c r="U76" t="n">
        <v>0.71</v>
      </c>
      <c r="V76" t="n">
        <v>0.75</v>
      </c>
      <c r="W76" t="n">
        <v>2.62</v>
      </c>
      <c r="X76" t="n">
        <v>0.19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5.4483</v>
      </c>
      <c r="E77" t="n">
        <v>18.35</v>
      </c>
      <c r="F77" t="n">
        <v>15.53</v>
      </c>
      <c r="G77" t="n">
        <v>116.45</v>
      </c>
      <c r="H77" t="n">
        <v>1.56</v>
      </c>
      <c r="I77" t="n">
        <v>8</v>
      </c>
      <c r="J77" t="n">
        <v>224.9</v>
      </c>
      <c r="K77" t="n">
        <v>54.38</v>
      </c>
      <c r="L77" t="n">
        <v>19.75</v>
      </c>
      <c r="M77" t="n">
        <v>6</v>
      </c>
      <c r="N77" t="n">
        <v>50.78</v>
      </c>
      <c r="O77" t="n">
        <v>27972.28</v>
      </c>
      <c r="P77" t="n">
        <v>190.19</v>
      </c>
      <c r="Q77" t="n">
        <v>467.08</v>
      </c>
      <c r="R77" t="n">
        <v>56.29</v>
      </c>
      <c r="S77" t="n">
        <v>39.61</v>
      </c>
      <c r="T77" t="n">
        <v>3394.42</v>
      </c>
      <c r="U77" t="n">
        <v>0.7</v>
      </c>
      <c r="V77" t="n">
        <v>0.75</v>
      </c>
      <c r="W77" t="n">
        <v>2.62</v>
      </c>
      <c r="X77" t="n">
        <v>0.19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5.4482</v>
      </c>
      <c r="E78" t="n">
        <v>18.35</v>
      </c>
      <c r="F78" t="n">
        <v>15.53</v>
      </c>
      <c r="G78" t="n">
        <v>116.45</v>
      </c>
      <c r="H78" t="n">
        <v>1.58</v>
      </c>
      <c r="I78" t="n">
        <v>8</v>
      </c>
      <c r="J78" t="n">
        <v>225.32</v>
      </c>
      <c r="K78" t="n">
        <v>54.38</v>
      </c>
      <c r="L78" t="n">
        <v>20</v>
      </c>
      <c r="M78" t="n">
        <v>6</v>
      </c>
      <c r="N78" t="n">
        <v>50.95</v>
      </c>
      <c r="O78" t="n">
        <v>28023.89</v>
      </c>
      <c r="P78" t="n">
        <v>190.05</v>
      </c>
      <c r="Q78" t="n">
        <v>467.07</v>
      </c>
      <c r="R78" t="n">
        <v>56.23</v>
      </c>
      <c r="S78" t="n">
        <v>39.61</v>
      </c>
      <c r="T78" t="n">
        <v>3367.44</v>
      </c>
      <c r="U78" t="n">
        <v>0.7</v>
      </c>
      <c r="V78" t="n">
        <v>0.75</v>
      </c>
      <c r="W78" t="n">
        <v>2.62</v>
      </c>
      <c r="X78" t="n">
        <v>0.19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5.4467</v>
      </c>
      <c r="E79" t="n">
        <v>18.36</v>
      </c>
      <c r="F79" t="n">
        <v>15.53</v>
      </c>
      <c r="G79" t="n">
        <v>116.49</v>
      </c>
      <c r="H79" t="n">
        <v>1.59</v>
      </c>
      <c r="I79" t="n">
        <v>8</v>
      </c>
      <c r="J79" t="n">
        <v>225.74</v>
      </c>
      <c r="K79" t="n">
        <v>54.38</v>
      </c>
      <c r="L79" t="n">
        <v>20.25</v>
      </c>
      <c r="M79" t="n">
        <v>6</v>
      </c>
      <c r="N79" t="n">
        <v>51.11</v>
      </c>
      <c r="O79" t="n">
        <v>28075.56</v>
      </c>
      <c r="P79" t="n">
        <v>189.93</v>
      </c>
      <c r="Q79" t="n">
        <v>467.07</v>
      </c>
      <c r="R79" t="n">
        <v>56.44</v>
      </c>
      <c r="S79" t="n">
        <v>39.61</v>
      </c>
      <c r="T79" t="n">
        <v>3470.04</v>
      </c>
      <c r="U79" t="n">
        <v>0.7</v>
      </c>
      <c r="V79" t="n">
        <v>0.75</v>
      </c>
      <c r="W79" t="n">
        <v>2.62</v>
      </c>
      <c r="X79" t="n">
        <v>0.2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5.45</v>
      </c>
      <c r="E80" t="n">
        <v>18.35</v>
      </c>
      <c r="F80" t="n">
        <v>15.52</v>
      </c>
      <c r="G80" t="n">
        <v>116.41</v>
      </c>
      <c r="H80" t="n">
        <v>1.61</v>
      </c>
      <c r="I80" t="n">
        <v>8</v>
      </c>
      <c r="J80" t="n">
        <v>226.16</v>
      </c>
      <c r="K80" t="n">
        <v>54.38</v>
      </c>
      <c r="L80" t="n">
        <v>20.5</v>
      </c>
      <c r="M80" t="n">
        <v>6</v>
      </c>
      <c r="N80" t="n">
        <v>51.28</v>
      </c>
      <c r="O80" t="n">
        <v>28127.29</v>
      </c>
      <c r="P80" t="n">
        <v>189.82</v>
      </c>
      <c r="Q80" t="n">
        <v>467.07</v>
      </c>
      <c r="R80" t="n">
        <v>56.03</v>
      </c>
      <c r="S80" t="n">
        <v>39.61</v>
      </c>
      <c r="T80" t="n">
        <v>3266.59</v>
      </c>
      <c r="U80" t="n">
        <v>0.71</v>
      </c>
      <c r="V80" t="n">
        <v>0.75</v>
      </c>
      <c r="W80" t="n">
        <v>2.62</v>
      </c>
      <c r="X80" t="n">
        <v>0.19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5.4488</v>
      </c>
      <c r="E81" t="n">
        <v>18.35</v>
      </c>
      <c r="F81" t="n">
        <v>15.53</v>
      </c>
      <c r="G81" t="n">
        <v>116.44</v>
      </c>
      <c r="H81" t="n">
        <v>1.63</v>
      </c>
      <c r="I81" t="n">
        <v>8</v>
      </c>
      <c r="J81" t="n">
        <v>226.58</v>
      </c>
      <c r="K81" t="n">
        <v>54.38</v>
      </c>
      <c r="L81" t="n">
        <v>20.75</v>
      </c>
      <c r="M81" t="n">
        <v>6</v>
      </c>
      <c r="N81" t="n">
        <v>51.45</v>
      </c>
      <c r="O81" t="n">
        <v>28179.08</v>
      </c>
      <c r="P81" t="n">
        <v>189.75</v>
      </c>
      <c r="Q81" t="n">
        <v>467.08</v>
      </c>
      <c r="R81" t="n">
        <v>56.28</v>
      </c>
      <c r="S81" t="n">
        <v>39.61</v>
      </c>
      <c r="T81" t="n">
        <v>3389.96</v>
      </c>
      <c r="U81" t="n">
        <v>0.7</v>
      </c>
      <c r="V81" t="n">
        <v>0.75</v>
      </c>
      <c r="W81" t="n">
        <v>2.62</v>
      </c>
      <c r="X81" t="n">
        <v>0.19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5.4443</v>
      </c>
      <c r="E82" t="n">
        <v>18.37</v>
      </c>
      <c r="F82" t="n">
        <v>15.54</v>
      </c>
      <c r="G82" t="n">
        <v>116.55</v>
      </c>
      <c r="H82" t="n">
        <v>1.64</v>
      </c>
      <c r="I82" t="n">
        <v>8</v>
      </c>
      <c r="J82" t="n">
        <v>227</v>
      </c>
      <c r="K82" t="n">
        <v>54.38</v>
      </c>
      <c r="L82" t="n">
        <v>21</v>
      </c>
      <c r="M82" t="n">
        <v>6</v>
      </c>
      <c r="N82" t="n">
        <v>51.62</v>
      </c>
      <c r="O82" t="n">
        <v>28230.92</v>
      </c>
      <c r="P82" t="n">
        <v>189.37</v>
      </c>
      <c r="Q82" t="n">
        <v>467.07</v>
      </c>
      <c r="R82" t="n">
        <v>56.6</v>
      </c>
      <c r="S82" t="n">
        <v>39.61</v>
      </c>
      <c r="T82" t="n">
        <v>3550.83</v>
      </c>
      <c r="U82" t="n">
        <v>0.7</v>
      </c>
      <c r="V82" t="n">
        <v>0.75</v>
      </c>
      <c r="W82" t="n">
        <v>2.62</v>
      </c>
      <c r="X82" t="n">
        <v>0.21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5.445</v>
      </c>
      <c r="E83" t="n">
        <v>18.37</v>
      </c>
      <c r="F83" t="n">
        <v>15.54</v>
      </c>
      <c r="G83" t="n">
        <v>116.53</v>
      </c>
      <c r="H83" t="n">
        <v>1.66</v>
      </c>
      <c r="I83" t="n">
        <v>8</v>
      </c>
      <c r="J83" t="n">
        <v>227.42</v>
      </c>
      <c r="K83" t="n">
        <v>54.38</v>
      </c>
      <c r="L83" t="n">
        <v>21.25</v>
      </c>
      <c r="M83" t="n">
        <v>6</v>
      </c>
      <c r="N83" t="n">
        <v>51.8</v>
      </c>
      <c r="O83" t="n">
        <v>28282.83</v>
      </c>
      <c r="P83" t="n">
        <v>188.14</v>
      </c>
      <c r="Q83" t="n">
        <v>467.08</v>
      </c>
      <c r="R83" t="n">
        <v>56.64</v>
      </c>
      <c r="S83" t="n">
        <v>39.61</v>
      </c>
      <c r="T83" t="n">
        <v>3573.22</v>
      </c>
      <c r="U83" t="n">
        <v>0.7</v>
      </c>
      <c r="V83" t="n">
        <v>0.75</v>
      </c>
      <c r="W83" t="n">
        <v>2.62</v>
      </c>
      <c r="X83" t="n">
        <v>0.2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5.447</v>
      </c>
      <c r="E84" t="n">
        <v>18.36</v>
      </c>
      <c r="F84" t="n">
        <v>15.53</v>
      </c>
      <c r="G84" t="n">
        <v>116.48</v>
      </c>
      <c r="H84" t="n">
        <v>1.68</v>
      </c>
      <c r="I84" t="n">
        <v>8</v>
      </c>
      <c r="J84" t="n">
        <v>227.84</v>
      </c>
      <c r="K84" t="n">
        <v>54.38</v>
      </c>
      <c r="L84" t="n">
        <v>21.5</v>
      </c>
      <c r="M84" t="n">
        <v>6</v>
      </c>
      <c r="N84" t="n">
        <v>51.97</v>
      </c>
      <c r="O84" t="n">
        <v>28334.8</v>
      </c>
      <c r="P84" t="n">
        <v>187.9</v>
      </c>
      <c r="Q84" t="n">
        <v>467.07</v>
      </c>
      <c r="R84" t="n">
        <v>56.45</v>
      </c>
      <c r="S84" t="n">
        <v>39.61</v>
      </c>
      <c r="T84" t="n">
        <v>3474.32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5.4478</v>
      </c>
      <c r="E85" t="n">
        <v>18.36</v>
      </c>
      <c r="F85" t="n">
        <v>15.53</v>
      </c>
      <c r="G85" t="n">
        <v>116.46</v>
      </c>
      <c r="H85" t="n">
        <v>1.69</v>
      </c>
      <c r="I85" t="n">
        <v>8</v>
      </c>
      <c r="J85" t="n">
        <v>228.27</v>
      </c>
      <c r="K85" t="n">
        <v>54.38</v>
      </c>
      <c r="L85" t="n">
        <v>21.75</v>
      </c>
      <c r="M85" t="n">
        <v>6</v>
      </c>
      <c r="N85" t="n">
        <v>52.14</v>
      </c>
      <c r="O85" t="n">
        <v>28386.82</v>
      </c>
      <c r="P85" t="n">
        <v>187.06</v>
      </c>
      <c r="Q85" t="n">
        <v>467.07</v>
      </c>
      <c r="R85" t="n">
        <v>56.37</v>
      </c>
      <c r="S85" t="n">
        <v>39.61</v>
      </c>
      <c r="T85" t="n">
        <v>3434.39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5.4408</v>
      </c>
      <c r="E86" t="n">
        <v>18.38</v>
      </c>
      <c r="F86" t="n">
        <v>15.55</v>
      </c>
      <c r="G86" t="n">
        <v>116.64</v>
      </c>
      <c r="H86" t="n">
        <v>1.71</v>
      </c>
      <c r="I86" t="n">
        <v>8</v>
      </c>
      <c r="J86" t="n">
        <v>228.69</v>
      </c>
      <c r="K86" t="n">
        <v>54.38</v>
      </c>
      <c r="L86" t="n">
        <v>22</v>
      </c>
      <c r="M86" t="n">
        <v>6</v>
      </c>
      <c r="N86" t="n">
        <v>52.31</v>
      </c>
      <c r="O86" t="n">
        <v>28438.91</v>
      </c>
      <c r="P86" t="n">
        <v>185.85</v>
      </c>
      <c r="Q86" t="n">
        <v>467.07</v>
      </c>
      <c r="R86" t="n">
        <v>57.17</v>
      </c>
      <c r="S86" t="n">
        <v>39.61</v>
      </c>
      <c r="T86" t="n">
        <v>3836.35</v>
      </c>
      <c r="U86" t="n">
        <v>0.6899999999999999</v>
      </c>
      <c r="V86" t="n">
        <v>0.75</v>
      </c>
      <c r="W86" t="n">
        <v>2.62</v>
      </c>
      <c r="X86" t="n">
        <v>0.22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5.4642</v>
      </c>
      <c r="E87" t="n">
        <v>18.3</v>
      </c>
      <c r="F87" t="n">
        <v>15.51</v>
      </c>
      <c r="G87" t="n">
        <v>132.96</v>
      </c>
      <c r="H87" t="n">
        <v>1.73</v>
      </c>
      <c r="I87" t="n">
        <v>7</v>
      </c>
      <c r="J87" t="n">
        <v>229.11</v>
      </c>
      <c r="K87" t="n">
        <v>54.38</v>
      </c>
      <c r="L87" t="n">
        <v>22.25</v>
      </c>
      <c r="M87" t="n">
        <v>5</v>
      </c>
      <c r="N87" t="n">
        <v>52.48</v>
      </c>
      <c r="O87" t="n">
        <v>28491.06</v>
      </c>
      <c r="P87" t="n">
        <v>185.38</v>
      </c>
      <c r="Q87" t="n">
        <v>467.07</v>
      </c>
      <c r="R87" t="n">
        <v>55.89</v>
      </c>
      <c r="S87" t="n">
        <v>39.61</v>
      </c>
      <c r="T87" t="n">
        <v>3198.53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5.4631</v>
      </c>
      <c r="E88" t="n">
        <v>18.3</v>
      </c>
      <c r="F88" t="n">
        <v>15.52</v>
      </c>
      <c r="G88" t="n">
        <v>132.99</v>
      </c>
      <c r="H88" t="n">
        <v>1.74</v>
      </c>
      <c r="I88" t="n">
        <v>7</v>
      </c>
      <c r="J88" t="n">
        <v>229.53</v>
      </c>
      <c r="K88" t="n">
        <v>54.38</v>
      </c>
      <c r="L88" t="n">
        <v>22.5</v>
      </c>
      <c r="M88" t="n">
        <v>5</v>
      </c>
      <c r="N88" t="n">
        <v>52.66</v>
      </c>
      <c r="O88" t="n">
        <v>28543.27</v>
      </c>
      <c r="P88" t="n">
        <v>185.82</v>
      </c>
      <c r="Q88" t="n">
        <v>467.07</v>
      </c>
      <c r="R88" t="n">
        <v>55.98</v>
      </c>
      <c r="S88" t="n">
        <v>39.61</v>
      </c>
      <c r="T88" t="n">
        <v>3246.74</v>
      </c>
      <c r="U88" t="n">
        <v>0.71</v>
      </c>
      <c r="V88" t="n">
        <v>0.75</v>
      </c>
      <c r="W88" t="n">
        <v>2.62</v>
      </c>
      <c r="X88" t="n">
        <v>0.18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5.4637</v>
      </c>
      <c r="E89" t="n">
        <v>18.3</v>
      </c>
      <c r="F89" t="n">
        <v>15.51</v>
      </c>
      <c r="G89" t="n">
        <v>132.98</v>
      </c>
      <c r="H89" t="n">
        <v>1.76</v>
      </c>
      <c r="I89" t="n">
        <v>7</v>
      </c>
      <c r="J89" t="n">
        <v>229.96</v>
      </c>
      <c r="K89" t="n">
        <v>54.38</v>
      </c>
      <c r="L89" t="n">
        <v>22.75</v>
      </c>
      <c r="M89" t="n">
        <v>5</v>
      </c>
      <c r="N89" t="n">
        <v>52.83</v>
      </c>
      <c r="O89" t="n">
        <v>28595.54</v>
      </c>
      <c r="P89" t="n">
        <v>186.28</v>
      </c>
      <c r="Q89" t="n">
        <v>467.07</v>
      </c>
      <c r="R89" t="n">
        <v>55.91</v>
      </c>
      <c r="S89" t="n">
        <v>39.61</v>
      </c>
      <c r="T89" t="n">
        <v>3209.56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5.4646</v>
      </c>
      <c r="E90" t="n">
        <v>18.3</v>
      </c>
      <c r="F90" t="n">
        <v>15.51</v>
      </c>
      <c r="G90" t="n">
        <v>132.95</v>
      </c>
      <c r="H90" t="n">
        <v>1.77</v>
      </c>
      <c r="I90" t="n">
        <v>7</v>
      </c>
      <c r="J90" t="n">
        <v>230.38</v>
      </c>
      <c r="K90" t="n">
        <v>54.38</v>
      </c>
      <c r="L90" t="n">
        <v>23</v>
      </c>
      <c r="M90" t="n">
        <v>5</v>
      </c>
      <c r="N90" t="n">
        <v>53</v>
      </c>
      <c r="O90" t="n">
        <v>28647.87</v>
      </c>
      <c r="P90" t="n">
        <v>186.15</v>
      </c>
      <c r="Q90" t="n">
        <v>467.19</v>
      </c>
      <c r="R90" t="n">
        <v>55.82</v>
      </c>
      <c r="S90" t="n">
        <v>39.61</v>
      </c>
      <c r="T90" t="n">
        <v>3166.58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5.4646</v>
      </c>
      <c r="E91" t="n">
        <v>18.3</v>
      </c>
      <c r="F91" t="n">
        <v>15.51</v>
      </c>
      <c r="G91" t="n">
        <v>132.95</v>
      </c>
      <c r="H91" t="n">
        <v>1.79</v>
      </c>
      <c r="I91" t="n">
        <v>7</v>
      </c>
      <c r="J91" t="n">
        <v>230.81</v>
      </c>
      <c r="K91" t="n">
        <v>54.38</v>
      </c>
      <c r="L91" t="n">
        <v>23.25</v>
      </c>
      <c r="M91" t="n">
        <v>5</v>
      </c>
      <c r="N91" t="n">
        <v>53.18</v>
      </c>
      <c r="O91" t="n">
        <v>28700.26</v>
      </c>
      <c r="P91" t="n">
        <v>186.48</v>
      </c>
      <c r="Q91" t="n">
        <v>467.07</v>
      </c>
      <c r="R91" t="n">
        <v>55.79</v>
      </c>
      <c r="S91" t="n">
        <v>39.61</v>
      </c>
      <c r="T91" t="n">
        <v>3151.71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5.4644</v>
      </c>
      <c r="E92" t="n">
        <v>18.3</v>
      </c>
      <c r="F92" t="n">
        <v>15.51</v>
      </c>
      <c r="G92" t="n">
        <v>132.95</v>
      </c>
      <c r="H92" t="n">
        <v>1.81</v>
      </c>
      <c r="I92" t="n">
        <v>7</v>
      </c>
      <c r="J92" t="n">
        <v>231.23</v>
      </c>
      <c r="K92" t="n">
        <v>54.38</v>
      </c>
      <c r="L92" t="n">
        <v>23.5</v>
      </c>
      <c r="M92" t="n">
        <v>5</v>
      </c>
      <c r="N92" t="n">
        <v>53.36</v>
      </c>
      <c r="O92" t="n">
        <v>28752.71</v>
      </c>
      <c r="P92" t="n">
        <v>186.22</v>
      </c>
      <c r="Q92" t="n">
        <v>467.07</v>
      </c>
      <c r="R92" t="n">
        <v>55.66</v>
      </c>
      <c r="S92" t="n">
        <v>39.61</v>
      </c>
      <c r="T92" t="n">
        <v>3086.5</v>
      </c>
      <c r="U92" t="n">
        <v>0.71</v>
      </c>
      <c r="V92" t="n">
        <v>0.75</v>
      </c>
      <c r="W92" t="n">
        <v>2.62</v>
      </c>
      <c r="X92" t="n">
        <v>0.18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5.4679</v>
      </c>
      <c r="E93" t="n">
        <v>18.29</v>
      </c>
      <c r="F93" t="n">
        <v>15.5</v>
      </c>
      <c r="G93" t="n">
        <v>132.85</v>
      </c>
      <c r="H93" t="n">
        <v>1.82</v>
      </c>
      <c r="I93" t="n">
        <v>7</v>
      </c>
      <c r="J93" t="n">
        <v>231.66</v>
      </c>
      <c r="K93" t="n">
        <v>54.38</v>
      </c>
      <c r="L93" t="n">
        <v>23.75</v>
      </c>
      <c r="M93" t="n">
        <v>5</v>
      </c>
      <c r="N93" t="n">
        <v>53.53</v>
      </c>
      <c r="O93" t="n">
        <v>28805.23</v>
      </c>
      <c r="P93" t="n">
        <v>185.06</v>
      </c>
      <c r="Q93" t="n">
        <v>467.08</v>
      </c>
      <c r="R93" t="n">
        <v>55.38</v>
      </c>
      <c r="S93" t="n">
        <v>39.61</v>
      </c>
      <c r="T93" t="n">
        <v>2946.5</v>
      </c>
      <c r="U93" t="n">
        <v>0.72</v>
      </c>
      <c r="V93" t="n">
        <v>0.75</v>
      </c>
      <c r="W93" t="n">
        <v>2.62</v>
      </c>
      <c r="X93" t="n">
        <v>0.17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5.4685</v>
      </c>
      <c r="E94" t="n">
        <v>18.29</v>
      </c>
      <c r="F94" t="n">
        <v>15.5</v>
      </c>
      <c r="G94" t="n">
        <v>132.84</v>
      </c>
      <c r="H94" t="n">
        <v>1.84</v>
      </c>
      <c r="I94" t="n">
        <v>7</v>
      </c>
      <c r="J94" t="n">
        <v>232.08</v>
      </c>
      <c r="K94" t="n">
        <v>54.38</v>
      </c>
      <c r="L94" t="n">
        <v>24</v>
      </c>
      <c r="M94" t="n">
        <v>5</v>
      </c>
      <c r="N94" t="n">
        <v>53.71</v>
      </c>
      <c r="O94" t="n">
        <v>28857.81</v>
      </c>
      <c r="P94" t="n">
        <v>184.53</v>
      </c>
      <c r="Q94" t="n">
        <v>467.07</v>
      </c>
      <c r="R94" t="n">
        <v>55.33</v>
      </c>
      <c r="S94" t="n">
        <v>39.61</v>
      </c>
      <c r="T94" t="n">
        <v>2920.66</v>
      </c>
      <c r="U94" t="n">
        <v>0.72</v>
      </c>
      <c r="V94" t="n">
        <v>0.75</v>
      </c>
      <c r="W94" t="n">
        <v>2.62</v>
      </c>
      <c r="X94" t="n">
        <v>0.16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5.4677</v>
      </c>
      <c r="E95" t="n">
        <v>18.29</v>
      </c>
      <c r="F95" t="n">
        <v>15.5</v>
      </c>
      <c r="G95" t="n">
        <v>132.86</v>
      </c>
      <c r="H95" t="n">
        <v>1.85</v>
      </c>
      <c r="I95" t="n">
        <v>7</v>
      </c>
      <c r="J95" t="n">
        <v>232.51</v>
      </c>
      <c r="K95" t="n">
        <v>54.38</v>
      </c>
      <c r="L95" t="n">
        <v>24.25</v>
      </c>
      <c r="M95" t="n">
        <v>5</v>
      </c>
      <c r="N95" t="n">
        <v>53.88</v>
      </c>
      <c r="O95" t="n">
        <v>28910.45</v>
      </c>
      <c r="P95" t="n">
        <v>184.43</v>
      </c>
      <c r="Q95" t="n">
        <v>467.07</v>
      </c>
      <c r="R95" t="n">
        <v>55.36</v>
      </c>
      <c r="S95" t="n">
        <v>39.61</v>
      </c>
      <c r="T95" t="n">
        <v>2936.97</v>
      </c>
      <c r="U95" t="n">
        <v>0.72</v>
      </c>
      <c r="V95" t="n">
        <v>0.75</v>
      </c>
      <c r="W95" t="n">
        <v>2.62</v>
      </c>
      <c r="X95" t="n">
        <v>0.17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5.4703</v>
      </c>
      <c r="E96" t="n">
        <v>18.28</v>
      </c>
      <c r="F96" t="n">
        <v>15.49</v>
      </c>
      <c r="G96" t="n">
        <v>132.79</v>
      </c>
      <c r="H96" t="n">
        <v>1.87</v>
      </c>
      <c r="I96" t="n">
        <v>7</v>
      </c>
      <c r="J96" t="n">
        <v>232.94</v>
      </c>
      <c r="K96" t="n">
        <v>54.38</v>
      </c>
      <c r="L96" t="n">
        <v>24.5</v>
      </c>
      <c r="M96" t="n">
        <v>5</v>
      </c>
      <c r="N96" t="n">
        <v>54.06</v>
      </c>
      <c r="O96" t="n">
        <v>28963.15</v>
      </c>
      <c r="P96" t="n">
        <v>183.4</v>
      </c>
      <c r="Q96" t="n">
        <v>467.07</v>
      </c>
      <c r="R96" t="n">
        <v>55.13</v>
      </c>
      <c r="S96" t="n">
        <v>39.61</v>
      </c>
      <c r="T96" t="n">
        <v>2820.73</v>
      </c>
      <c r="U96" t="n">
        <v>0.72</v>
      </c>
      <c r="V96" t="n">
        <v>0.75</v>
      </c>
      <c r="W96" t="n">
        <v>2.62</v>
      </c>
      <c r="X96" t="n">
        <v>0.16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5.4712</v>
      </c>
      <c r="E97" t="n">
        <v>18.28</v>
      </c>
      <c r="F97" t="n">
        <v>15.49</v>
      </c>
      <c r="G97" t="n">
        <v>132.76</v>
      </c>
      <c r="H97" t="n">
        <v>1.89</v>
      </c>
      <c r="I97" t="n">
        <v>7</v>
      </c>
      <c r="J97" t="n">
        <v>233.37</v>
      </c>
      <c r="K97" t="n">
        <v>54.38</v>
      </c>
      <c r="L97" t="n">
        <v>24.75</v>
      </c>
      <c r="M97" t="n">
        <v>5</v>
      </c>
      <c r="N97" t="n">
        <v>54.24</v>
      </c>
      <c r="O97" t="n">
        <v>29015.91</v>
      </c>
      <c r="P97" t="n">
        <v>183.16</v>
      </c>
      <c r="Q97" t="n">
        <v>467.1</v>
      </c>
      <c r="R97" t="n">
        <v>55.05</v>
      </c>
      <c r="S97" t="n">
        <v>39.61</v>
      </c>
      <c r="T97" t="n">
        <v>2779.52</v>
      </c>
      <c r="U97" t="n">
        <v>0.72</v>
      </c>
      <c r="V97" t="n">
        <v>0.75</v>
      </c>
      <c r="W97" t="n">
        <v>2.62</v>
      </c>
      <c r="X97" t="n">
        <v>0.16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5.4658</v>
      </c>
      <c r="E98" t="n">
        <v>18.3</v>
      </c>
      <c r="F98" t="n">
        <v>15.51</v>
      </c>
      <c r="G98" t="n">
        <v>132.91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4</v>
      </c>
      <c r="N98" t="n">
        <v>54.42</v>
      </c>
      <c r="O98" t="n">
        <v>29068.74</v>
      </c>
      <c r="P98" t="n">
        <v>183.07</v>
      </c>
      <c r="Q98" t="n">
        <v>467.07</v>
      </c>
      <c r="R98" t="n">
        <v>55.44</v>
      </c>
      <c r="S98" t="n">
        <v>39.61</v>
      </c>
      <c r="T98" t="n">
        <v>2976.93</v>
      </c>
      <c r="U98" t="n">
        <v>0.71</v>
      </c>
      <c r="V98" t="n">
        <v>0.75</v>
      </c>
      <c r="W98" t="n">
        <v>2.62</v>
      </c>
      <c r="X98" t="n">
        <v>0.17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5.4658</v>
      </c>
      <c r="E99" t="n">
        <v>18.3</v>
      </c>
      <c r="F99" t="n">
        <v>15.51</v>
      </c>
      <c r="G99" t="n">
        <v>132.91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4</v>
      </c>
      <c r="N99" t="n">
        <v>54.6</v>
      </c>
      <c r="O99" t="n">
        <v>29121.63</v>
      </c>
      <c r="P99" t="n">
        <v>182.55</v>
      </c>
      <c r="Q99" t="n">
        <v>467.07</v>
      </c>
      <c r="R99" t="n">
        <v>55.55</v>
      </c>
      <c r="S99" t="n">
        <v>39.61</v>
      </c>
      <c r="T99" t="n">
        <v>3029.72</v>
      </c>
      <c r="U99" t="n">
        <v>0.71</v>
      </c>
      <c r="V99" t="n">
        <v>0.75</v>
      </c>
      <c r="W99" t="n">
        <v>2.62</v>
      </c>
      <c r="X99" t="n">
        <v>0.17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5.4682</v>
      </c>
      <c r="E100" t="n">
        <v>18.29</v>
      </c>
      <c r="F100" t="n">
        <v>15.5</v>
      </c>
      <c r="G100" t="n">
        <v>132.85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4</v>
      </c>
      <c r="N100" t="n">
        <v>54.78</v>
      </c>
      <c r="O100" t="n">
        <v>29174.59</v>
      </c>
      <c r="P100" t="n">
        <v>182.02</v>
      </c>
      <c r="Q100" t="n">
        <v>467.07</v>
      </c>
      <c r="R100" t="n">
        <v>55.29</v>
      </c>
      <c r="S100" t="n">
        <v>39.61</v>
      </c>
      <c r="T100" t="n">
        <v>2898.92</v>
      </c>
      <c r="U100" t="n">
        <v>0.72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5.4675</v>
      </c>
      <c r="E101" t="n">
        <v>18.29</v>
      </c>
      <c r="F101" t="n">
        <v>15.5</v>
      </c>
      <c r="G101" t="n">
        <v>132.87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4</v>
      </c>
      <c r="N101" t="n">
        <v>54.96</v>
      </c>
      <c r="O101" t="n">
        <v>29227.61</v>
      </c>
      <c r="P101" t="n">
        <v>181.48</v>
      </c>
      <c r="Q101" t="n">
        <v>467.07</v>
      </c>
      <c r="R101" t="n">
        <v>55.38</v>
      </c>
      <c r="S101" t="n">
        <v>39.61</v>
      </c>
      <c r="T101" t="n">
        <v>2945.79</v>
      </c>
      <c r="U101" t="n">
        <v>0.72</v>
      </c>
      <c r="V101" t="n">
        <v>0.75</v>
      </c>
      <c r="W101" t="n">
        <v>2.62</v>
      </c>
      <c r="X101" t="n">
        <v>0.17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5.4881</v>
      </c>
      <c r="E102" t="n">
        <v>18.22</v>
      </c>
      <c r="F102" t="n">
        <v>15.47</v>
      </c>
      <c r="G102" t="n">
        <v>154.71</v>
      </c>
      <c r="H102" t="n">
        <v>1.96</v>
      </c>
      <c r="I102" t="n">
        <v>6</v>
      </c>
      <c r="J102" t="n">
        <v>235.51</v>
      </c>
      <c r="K102" t="n">
        <v>54.38</v>
      </c>
      <c r="L102" t="n">
        <v>26</v>
      </c>
      <c r="M102" t="n">
        <v>3</v>
      </c>
      <c r="N102" t="n">
        <v>55.14</v>
      </c>
      <c r="O102" t="n">
        <v>29280.69</v>
      </c>
      <c r="P102" t="n">
        <v>180.05</v>
      </c>
      <c r="Q102" t="n">
        <v>467.07</v>
      </c>
      <c r="R102" t="n">
        <v>54.41</v>
      </c>
      <c r="S102" t="n">
        <v>39.61</v>
      </c>
      <c r="T102" t="n">
        <v>2467.36</v>
      </c>
      <c r="U102" t="n">
        <v>0.73</v>
      </c>
      <c r="V102" t="n">
        <v>0.75</v>
      </c>
      <c r="W102" t="n">
        <v>2.62</v>
      </c>
      <c r="X102" t="n">
        <v>0.14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5.4896</v>
      </c>
      <c r="E103" t="n">
        <v>18.22</v>
      </c>
      <c r="F103" t="n">
        <v>15.47</v>
      </c>
      <c r="G103" t="n">
        <v>154.66</v>
      </c>
      <c r="H103" t="n">
        <v>1.98</v>
      </c>
      <c r="I103" t="n">
        <v>6</v>
      </c>
      <c r="J103" t="n">
        <v>235.94</v>
      </c>
      <c r="K103" t="n">
        <v>54.38</v>
      </c>
      <c r="L103" t="n">
        <v>26.25</v>
      </c>
      <c r="M103" t="n">
        <v>3</v>
      </c>
      <c r="N103" t="n">
        <v>55.32</v>
      </c>
      <c r="O103" t="n">
        <v>29333.84</v>
      </c>
      <c r="P103" t="n">
        <v>180.21</v>
      </c>
      <c r="Q103" t="n">
        <v>467.07</v>
      </c>
      <c r="R103" t="n">
        <v>54.17</v>
      </c>
      <c r="S103" t="n">
        <v>39.61</v>
      </c>
      <c r="T103" t="n">
        <v>2348.23</v>
      </c>
      <c r="U103" t="n">
        <v>0.73</v>
      </c>
      <c r="V103" t="n">
        <v>0.75</v>
      </c>
      <c r="W103" t="n">
        <v>2.62</v>
      </c>
      <c r="X103" t="n">
        <v>0.13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5.4892</v>
      </c>
      <c r="E104" t="n">
        <v>18.22</v>
      </c>
      <c r="F104" t="n">
        <v>15.47</v>
      </c>
      <c r="G104" t="n">
        <v>154.68</v>
      </c>
      <c r="H104" t="n">
        <v>1.99</v>
      </c>
      <c r="I104" t="n">
        <v>6</v>
      </c>
      <c r="J104" t="n">
        <v>236.37</v>
      </c>
      <c r="K104" t="n">
        <v>54.38</v>
      </c>
      <c r="L104" t="n">
        <v>26.5</v>
      </c>
      <c r="M104" t="n">
        <v>3</v>
      </c>
      <c r="N104" t="n">
        <v>55.5</v>
      </c>
      <c r="O104" t="n">
        <v>29387.05</v>
      </c>
      <c r="P104" t="n">
        <v>180.25</v>
      </c>
      <c r="Q104" t="n">
        <v>467.07</v>
      </c>
      <c r="R104" t="n">
        <v>54.21</v>
      </c>
      <c r="S104" t="n">
        <v>39.61</v>
      </c>
      <c r="T104" t="n">
        <v>2364.34</v>
      </c>
      <c r="U104" t="n">
        <v>0.73</v>
      </c>
      <c r="V104" t="n">
        <v>0.75</v>
      </c>
      <c r="W104" t="n">
        <v>2.62</v>
      </c>
      <c r="X104" t="n">
        <v>0.13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5.4889</v>
      </c>
      <c r="E105" t="n">
        <v>18.22</v>
      </c>
      <c r="F105" t="n">
        <v>15.47</v>
      </c>
      <c r="G105" t="n">
        <v>154.69</v>
      </c>
      <c r="H105" t="n">
        <v>2.01</v>
      </c>
      <c r="I105" t="n">
        <v>6</v>
      </c>
      <c r="J105" t="n">
        <v>236.81</v>
      </c>
      <c r="K105" t="n">
        <v>54.38</v>
      </c>
      <c r="L105" t="n">
        <v>26.75</v>
      </c>
      <c r="M105" t="n">
        <v>3</v>
      </c>
      <c r="N105" t="n">
        <v>55.68</v>
      </c>
      <c r="O105" t="n">
        <v>29440.33</v>
      </c>
      <c r="P105" t="n">
        <v>180.42</v>
      </c>
      <c r="Q105" t="n">
        <v>467.07</v>
      </c>
      <c r="R105" t="n">
        <v>54.19</v>
      </c>
      <c r="S105" t="n">
        <v>39.61</v>
      </c>
      <c r="T105" t="n">
        <v>2356.29</v>
      </c>
      <c r="U105" t="n">
        <v>0.73</v>
      </c>
      <c r="V105" t="n">
        <v>0.75</v>
      </c>
      <c r="W105" t="n">
        <v>2.62</v>
      </c>
      <c r="X105" t="n">
        <v>0.14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5.4872</v>
      </c>
      <c r="E106" t="n">
        <v>18.22</v>
      </c>
      <c r="F106" t="n">
        <v>15.47</v>
      </c>
      <c r="G106" t="n">
        <v>154.74</v>
      </c>
      <c r="H106" t="n">
        <v>2.02</v>
      </c>
      <c r="I106" t="n">
        <v>6</v>
      </c>
      <c r="J106" t="n">
        <v>237.24</v>
      </c>
      <c r="K106" t="n">
        <v>54.38</v>
      </c>
      <c r="L106" t="n">
        <v>27</v>
      </c>
      <c r="M106" t="n">
        <v>2</v>
      </c>
      <c r="N106" t="n">
        <v>55.86</v>
      </c>
      <c r="O106" t="n">
        <v>29493.67</v>
      </c>
      <c r="P106" t="n">
        <v>180.26</v>
      </c>
      <c r="Q106" t="n">
        <v>467.07</v>
      </c>
      <c r="R106" t="n">
        <v>54.46</v>
      </c>
      <c r="S106" t="n">
        <v>39.61</v>
      </c>
      <c r="T106" t="n">
        <v>2490.77</v>
      </c>
      <c r="U106" t="n">
        <v>0.73</v>
      </c>
      <c r="V106" t="n">
        <v>0.75</v>
      </c>
      <c r="W106" t="n">
        <v>2.62</v>
      </c>
      <c r="X106" t="n">
        <v>0.14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5.4855</v>
      </c>
      <c r="E107" t="n">
        <v>18.23</v>
      </c>
      <c r="F107" t="n">
        <v>15.48</v>
      </c>
      <c r="G107" t="n">
        <v>154.8</v>
      </c>
      <c r="H107" t="n">
        <v>2.04</v>
      </c>
      <c r="I107" t="n">
        <v>6</v>
      </c>
      <c r="J107" t="n">
        <v>237.67</v>
      </c>
      <c r="K107" t="n">
        <v>54.38</v>
      </c>
      <c r="L107" t="n">
        <v>27.25</v>
      </c>
      <c r="M107" t="n">
        <v>2</v>
      </c>
      <c r="N107" t="n">
        <v>56.05</v>
      </c>
      <c r="O107" t="n">
        <v>29547.07</v>
      </c>
      <c r="P107" t="n">
        <v>180.53</v>
      </c>
      <c r="Q107" t="n">
        <v>467.07</v>
      </c>
      <c r="R107" t="n">
        <v>54.63</v>
      </c>
      <c r="S107" t="n">
        <v>39.61</v>
      </c>
      <c r="T107" t="n">
        <v>2577.95</v>
      </c>
      <c r="U107" t="n">
        <v>0.72</v>
      </c>
      <c r="V107" t="n">
        <v>0.75</v>
      </c>
      <c r="W107" t="n">
        <v>2.62</v>
      </c>
      <c r="X107" t="n">
        <v>0.15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5.4859</v>
      </c>
      <c r="E108" t="n">
        <v>18.23</v>
      </c>
      <c r="F108" t="n">
        <v>15.48</v>
      </c>
      <c r="G108" t="n">
        <v>154.79</v>
      </c>
      <c r="H108" t="n">
        <v>2.05</v>
      </c>
      <c r="I108" t="n">
        <v>6</v>
      </c>
      <c r="J108" t="n">
        <v>238.11</v>
      </c>
      <c r="K108" t="n">
        <v>54.38</v>
      </c>
      <c r="L108" t="n">
        <v>27.5</v>
      </c>
      <c r="M108" t="n">
        <v>2</v>
      </c>
      <c r="N108" t="n">
        <v>56.23</v>
      </c>
      <c r="O108" t="n">
        <v>29600.54</v>
      </c>
      <c r="P108" t="n">
        <v>180.7</v>
      </c>
      <c r="Q108" t="n">
        <v>467.07</v>
      </c>
      <c r="R108" t="n">
        <v>54.59</v>
      </c>
      <c r="S108" t="n">
        <v>39.61</v>
      </c>
      <c r="T108" t="n">
        <v>2555.59</v>
      </c>
      <c r="U108" t="n">
        <v>0.73</v>
      </c>
      <c r="V108" t="n">
        <v>0.75</v>
      </c>
      <c r="W108" t="n">
        <v>2.62</v>
      </c>
      <c r="X108" t="n">
        <v>0.15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5.4842</v>
      </c>
      <c r="E109" t="n">
        <v>18.23</v>
      </c>
      <c r="F109" t="n">
        <v>15.48</v>
      </c>
      <c r="G109" t="n">
        <v>154.84</v>
      </c>
      <c r="H109" t="n">
        <v>2.07</v>
      </c>
      <c r="I109" t="n">
        <v>6</v>
      </c>
      <c r="J109" t="n">
        <v>238.54</v>
      </c>
      <c r="K109" t="n">
        <v>54.38</v>
      </c>
      <c r="L109" t="n">
        <v>27.75</v>
      </c>
      <c r="M109" t="n">
        <v>0</v>
      </c>
      <c r="N109" t="n">
        <v>56.41</v>
      </c>
      <c r="O109" t="n">
        <v>29654.08</v>
      </c>
      <c r="P109" t="n">
        <v>180.78</v>
      </c>
      <c r="Q109" t="n">
        <v>467.07</v>
      </c>
      <c r="R109" t="n">
        <v>54.53</v>
      </c>
      <c r="S109" t="n">
        <v>39.61</v>
      </c>
      <c r="T109" t="n">
        <v>2526.03</v>
      </c>
      <c r="U109" t="n">
        <v>0.73</v>
      </c>
      <c r="V109" t="n">
        <v>0.75</v>
      </c>
      <c r="W109" t="n">
        <v>2.63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140</v>
      </c>
      <c r="C110" t="inlineStr">
        <is>
          <t xml:space="preserve">CONCLUIDO	</t>
        </is>
      </c>
      <c r="D110" t="n">
        <v>2.2573</v>
      </c>
      <c r="E110" t="n">
        <v>44.3</v>
      </c>
      <c r="F110" t="n">
        <v>24.95</v>
      </c>
      <c r="G110" t="n">
        <v>4.75</v>
      </c>
      <c r="H110" t="n">
        <v>0.06</v>
      </c>
      <c r="I110" t="n">
        <v>315</v>
      </c>
      <c r="J110" t="n">
        <v>274.09</v>
      </c>
      <c r="K110" t="n">
        <v>60.56</v>
      </c>
      <c r="L110" t="n">
        <v>1</v>
      </c>
      <c r="M110" t="n">
        <v>313</v>
      </c>
      <c r="N110" t="n">
        <v>72.53</v>
      </c>
      <c r="O110" t="n">
        <v>34038.11</v>
      </c>
      <c r="P110" t="n">
        <v>433.13</v>
      </c>
      <c r="Q110" t="n">
        <v>467.32</v>
      </c>
      <c r="R110" t="n">
        <v>363.92</v>
      </c>
      <c r="S110" t="n">
        <v>39.61</v>
      </c>
      <c r="T110" t="n">
        <v>155675.7</v>
      </c>
      <c r="U110" t="n">
        <v>0.11</v>
      </c>
      <c r="V110" t="n">
        <v>0.47</v>
      </c>
      <c r="W110" t="n">
        <v>3.14</v>
      </c>
      <c r="X110" t="n">
        <v>9.609999999999999</v>
      </c>
      <c r="Y110" t="n">
        <v>1</v>
      </c>
      <c r="Z110" t="n">
        <v>10</v>
      </c>
    </row>
    <row r="111">
      <c r="A111" t="n">
        <v>1</v>
      </c>
      <c r="B111" t="n">
        <v>140</v>
      </c>
      <c r="C111" t="inlineStr">
        <is>
          <t xml:space="preserve">CONCLUIDO	</t>
        </is>
      </c>
      <c r="D111" t="n">
        <v>2.7495</v>
      </c>
      <c r="E111" t="n">
        <v>36.37</v>
      </c>
      <c r="F111" t="n">
        <v>21.93</v>
      </c>
      <c r="G111" t="n">
        <v>5.95</v>
      </c>
      <c r="H111" t="n">
        <v>0.08</v>
      </c>
      <c r="I111" t="n">
        <v>221</v>
      </c>
      <c r="J111" t="n">
        <v>274.57</v>
      </c>
      <c r="K111" t="n">
        <v>60.56</v>
      </c>
      <c r="L111" t="n">
        <v>1.25</v>
      </c>
      <c r="M111" t="n">
        <v>219</v>
      </c>
      <c r="N111" t="n">
        <v>72.76000000000001</v>
      </c>
      <c r="O111" t="n">
        <v>34097.72</v>
      </c>
      <c r="P111" t="n">
        <v>380.49</v>
      </c>
      <c r="Q111" t="n">
        <v>467.36</v>
      </c>
      <c r="R111" t="n">
        <v>265.22</v>
      </c>
      <c r="S111" t="n">
        <v>39.61</v>
      </c>
      <c r="T111" t="n">
        <v>106795.84</v>
      </c>
      <c r="U111" t="n">
        <v>0.15</v>
      </c>
      <c r="V111" t="n">
        <v>0.53</v>
      </c>
      <c r="W111" t="n">
        <v>2.98</v>
      </c>
      <c r="X111" t="n">
        <v>6.59</v>
      </c>
      <c r="Y111" t="n">
        <v>1</v>
      </c>
      <c r="Z111" t="n">
        <v>10</v>
      </c>
    </row>
    <row r="112">
      <c r="A112" t="n">
        <v>2</v>
      </c>
      <c r="B112" t="n">
        <v>140</v>
      </c>
      <c r="C112" t="inlineStr">
        <is>
          <t xml:space="preserve">CONCLUIDO	</t>
        </is>
      </c>
      <c r="D112" t="n">
        <v>3.1044</v>
      </c>
      <c r="E112" t="n">
        <v>32.21</v>
      </c>
      <c r="F112" t="n">
        <v>20.38</v>
      </c>
      <c r="G112" t="n">
        <v>7.15</v>
      </c>
      <c r="H112" t="n">
        <v>0.1</v>
      </c>
      <c r="I112" t="n">
        <v>171</v>
      </c>
      <c r="J112" t="n">
        <v>275.05</v>
      </c>
      <c r="K112" t="n">
        <v>60.56</v>
      </c>
      <c r="L112" t="n">
        <v>1.5</v>
      </c>
      <c r="M112" t="n">
        <v>169</v>
      </c>
      <c r="N112" t="n">
        <v>73</v>
      </c>
      <c r="O112" t="n">
        <v>34157.42</v>
      </c>
      <c r="P112" t="n">
        <v>353.47</v>
      </c>
      <c r="Q112" t="n">
        <v>467.18</v>
      </c>
      <c r="R112" t="n">
        <v>214.35</v>
      </c>
      <c r="S112" t="n">
        <v>39.61</v>
      </c>
      <c r="T112" t="n">
        <v>81610.39</v>
      </c>
      <c r="U112" t="n">
        <v>0.18</v>
      </c>
      <c r="V112" t="n">
        <v>0.57</v>
      </c>
      <c r="W112" t="n">
        <v>2.9</v>
      </c>
      <c r="X112" t="n">
        <v>5.04</v>
      </c>
      <c r="Y112" t="n">
        <v>1</v>
      </c>
      <c r="Z112" t="n">
        <v>10</v>
      </c>
    </row>
    <row r="113">
      <c r="A113" t="n">
        <v>3</v>
      </c>
      <c r="B113" t="n">
        <v>140</v>
      </c>
      <c r="C113" t="inlineStr">
        <is>
          <t xml:space="preserve">CONCLUIDO	</t>
        </is>
      </c>
      <c r="D113" t="n">
        <v>3.3728</v>
      </c>
      <c r="E113" t="n">
        <v>29.65</v>
      </c>
      <c r="F113" t="n">
        <v>19.44</v>
      </c>
      <c r="G113" t="n">
        <v>8.33</v>
      </c>
      <c r="H113" t="n">
        <v>0.11</v>
      </c>
      <c r="I113" t="n">
        <v>140</v>
      </c>
      <c r="J113" t="n">
        <v>275.54</v>
      </c>
      <c r="K113" t="n">
        <v>60.56</v>
      </c>
      <c r="L113" t="n">
        <v>1.75</v>
      </c>
      <c r="M113" t="n">
        <v>138</v>
      </c>
      <c r="N113" t="n">
        <v>73.23</v>
      </c>
      <c r="O113" t="n">
        <v>34217.22</v>
      </c>
      <c r="P113" t="n">
        <v>336.88</v>
      </c>
      <c r="Q113" t="n">
        <v>467.24</v>
      </c>
      <c r="R113" t="n">
        <v>183.5</v>
      </c>
      <c r="S113" t="n">
        <v>39.61</v>
      </c>
      <c r="T113" t="n">
        <v>66339.37</v>
      </c>
      <c r="U113" t="n">
        <v>0.22</v>
      </c>
      <c r="V113" t="n">
        <v>0.6</v>
      </c>
      <c r="W113" t="n">
        <v>2.85</v>
      </c>
      <c r="X113" t="n">
        <v>4.1</v>
      </c>
      <c r="Y113" t="n">
        <v>1</v>
      </c>
      <c r="Z113" t="n">
        <v>10</v>
      </c>
    </row>
    <row r="114">
      <c r="A114" t="n">
        <v>4</v>
      </c>
      <c r="B114" t="n">
        <v>140</v>
      </c>
      <c r="C114" t="inlineStr">
        <is>
          <t xml:space="preserve">CONCLUIDO	</t>
        </is>
      </c>
      <c r="D114" t="n">
        <v>3.593</v>
      </c>
      <c r="E114" t="n">
        <v>27.83</v>
      </c>
      <c r="F114" t="n">
        <v>18.77</v>
      </c>
      <c r="G114" t="n">
        <v>9.539999999999999</v>
      </c>
      <c r="H114" t="n">
        <v>0.13</v>
      </c>
      <c r="I114" t="n">
        <v>118</v>
      </c>
      <c r="J114" t="n">
        <v>276.02</v>
      </c>
      <c r="K114" t="n">
        <v>60.56</v>
      </c>
      <c r="L114" t="n">
        <v>2</v>
      </c>
      <c r="M114" t="n">
        <v>116</v>
      </c>
      <c r="N114" t="n">
        <v>73.47</v>
      </c>
      <c r="O114" t="n">
        <v>34277.1</v>
      </c>
      <c r="P114" t="n">
        <v>325.09</v>
      </c>
      <c r="Q114" t="n">
        <v>467.2</v>
      </c>
      <c r="R114" t="n">
        <v>161.73</v>
      </c>
      <c r="S114" t="n">
        <v>39.61</v>
      </c>
      <c r="T114" t="n">
        <v>55567.79</v>
      </c>
      <c r="U114" t="n">
        <v>0.24</v>
      </c>
      <c r="V114" t="n">
        <v>0.62</v>
      </c>
      <c r="W114" t="n">
        <v>2.81</v>
      </c>
      <c r="X114" t="n">
        <v>3.43</v>
      </c>
      <c r="Y114" t="n">
        <v>1</v>
      </c>
      <c r="Z114" t="n">
        <v>10</v>
      </c>
    </row>
    <row r="115">
      <c r="A115" t="n">
        <v>5</v>
      </c>
      <c r="B115" t="n">
        <v>140</v>
      </c>
      <c r="C115" t="inlineStr">
        <is>
          <t xml:space="preserve">CONCLUIDO	</t>
        </is>
      </c>
      <c r="D115" t="n">
        <v>3.7588</v>
      </c>
      <c r="E115" t="n">
        <v>26.6</v>
      </c>
      <c r="F115" t="n">
        <v>18.32</v>
      </c>
      <c r="G115" t="n">
        <v>10.67</v>
      </c>
      <c r="H115" t="n">
        <v>0.14</v>
      </c>
      <c r="I115" t="n">
        <v>103</v>
      </c>
      <c r="J115" t="n">
        <v>276.51</v>
      </c>
      <c r="K115" t="n">
        <v>60.56</v>
      </c>
      <c r="L115" t="n">
        <v>2.25</v>
      </c>
      <c r="M115" t="n">
        <v>101</v>
      </c>
      <c r="N115" t="n">
        <v>73.70999999999999</v>
      </c>
      <c r="O115" t="n">
        <v>34337.08</v>
      </c>
      <c r="P115" t="n">
        <v>317.23</v>
      </c>
      <c r="Q115" t="n">
        <v>467.2</v>
      </c>
      <c r="R115" t="n">
        <v>147.12</v>
      </c>
      <c r="S115" t="n">
        <v>39.61</v>
      </c>
      <c r="T115" t="n">
        <v>48337.96</v>
      </c>
      <c r="U115" t="n">
        <v>0.27</v>
      </c>
      <c r="V115" t="n">
        <v>0.64</v>
      </c>
      <c r="W115" t="n">
        <v>2.79</v>
      </c>
      <c r="X115" t="n">
        <v>2.99</v>
      </c>
      <c r="Y115" t="n">
        <v>1</v>
      </c>
      <c r="Z115" t="n">
        <v>10</v>
      </c>
    </row>
    <row r="116">
      <c r="A116" t="n">
        <v>6</v>
      </c>
      <c r="B116" t="n">
        <v>140</v>
      </c>
      <c r="C116" t="inlineStr">
        <is>
          <t xml:space="preserve">CONCLUIDO	</t>
        </is>
      </c>
      <c r="D116" t="n">
        <v>3.9057</v>
      </c>
      <c r="E116" t="n">
        <v>25.6</v>
      </c>
      <c r="F116" t="n">
        <v>17.95</v>
      </c>
      <c r="G116" t="n">
        <v>11.84</v>
      </c>
      <c r="H116" t="n">
        <v>0.16</v>
      </c>
      <c r="I116" t="n">
        <v>91</v>
      </c>
      <c r="J116" t="n">
        <v>277</v>
      </c>
      <c r="K116" t="n">
        <v>60.56</v>
      </c>
      <c r="L116" t="n">
        <v>2.5</v>
      </c>
      <c r="M116" t="n">
        <v>89</v>
      </c>
      <c r="N116" t="n">
        <v>73.94</v>
      </c>
      <c r="O116" t="n">
        <v>34397.15</v>
      </c>
      <c r="P116" t="n">
        <v>310.53</v>
      </c>
      <c r="Q116" t="n">
        <v>467.2</v>
      </c>
      <c r="R116" t="n">
        <v>135.36</v>
      </c>
      <c r="S116" t="n">
        <v>39.61</v>
      </c>
      <c r="T116" t="n">
        <v>42515.21</v>
      </c>
      <c r="U116" t="n">
        <v>0.29</v>
      </c>
      <c r="V116" t="n">
        <v>0.65</v>
      </c>
      <c r="W116" t="n">
        <v>2.75</v>
      </c>
      <c r="X116" t="n">
        <v>2.61</v>
      </c>
      <c r="Y116" t="n">
        <v>1</v>
      </c>
      <c r="Z116" t="n">
        <v>10</v>
      </c>
    </row>
    <row r="117">
      <c r="A117" t="n">
        <v>7</v>
      </c>
      <c r="B117" t="n">
        <v>140</v>
      </c>
      <c r="C117" t="inlineStr">
        <is>
          <t xml:space="preserve">CONCLUIDO	</t>
        </is>
      </c>
      <c r="D117" t="n">
        <v>4.0341</v>
      </c>
      <c r="E117" t="n">
        <v>24.79</v>
      </c>
      <c r="F117" t="n">
        <v>17.66</v>
      </c>
      <c r="G117" t="n">
        <v>13.08</v>
      </c>
      <c r="H117" t="n">
        <v>0.18</v>
      </c>
      <c r="I117" t="n">
        <v>81</v>
      </c>
      <c r="J117" t="n">
        <v>277.48</v>
      </c>
      <c r="K117" t="n">
        <v>60.56</v>
      </c>
      <c r="L117" t="n">
        <v>2.75</v>
      </c>
      <c r="M117" t="n">
        <v>79</v>
      </c>
      <c r="N117" t="n">
        <v>74.18000000000001</v>
      </c>
      <c r="O117" t="n">
        <v>34457.31</v>
      </c>
      <c r="P117" t="n">
        <v>305.33</v>
      </c>
      <c r="Q117" t="n">
        <v>467.12</v>
      </c>
      <c r="R117" t="n">
        <v>125.82</v>
      </c>
      <c r="S117" t="n">
        <v>39.61</v>
      </c>
      <c r="T117" t="n">
        <v>37796.64</v>
      </c>
      <c r="U117" t="n">
        <v>0.31</v>
      </c>
      <c r="V117" t="n">
        <v>0.66</v>
      </c>
      <c r="W117" t="n">
        <v>2.74</v>
      </c>
      <c r="X117" t="n">
        <v>2.32</v>
      </c>
      <c r="Y117" t="n">
        <v>1</v>
      </c>
      <c r="Z117" t="n">
        <v>10</v>
      </c>
    </row>
    <row r="118">
      <c r="A118" t="n">
        <v>8</v>
      </c>
      <c r="B118" t="n">
        <v>140</v>
      </c>
      <c r="C118" t="inlineStr">
        <is>
          <t xml:space="preserve">CONCLUIDO	</t>
        </is>
      </c>
      <c r="D118" t="n">
        <v>4.1256</v>
      </c>
      <c r="E118" t="n">
        <v>24.24</v>
      </c>
      <c r="F118" t="n">
        <v>17.47</v>
      </c>
      <c r="G118" t="n">
        <v>14.17</v>
      </c>
      <c r="H118" t="n">
        <v>0.19</v>
      </c>
      <c r="I118" t="n">
        <v>74</v>
      </c>
      <c r="J118" t="n">
        <v>277.97</v>
      </c>
      <c r="K118" t="n">
        <v>60.56</v>
      </c>
      <c r="L118" t="n">
        <v>3</v>
      </c>
      <c r="M118" t="n">
        <v>72</v>
      </c>
      <c r="N118" t="n">
        <v>74.42</v>
      </c>
      <c r="O118" t="n">
        <v>34517.57</v>
      </c>
      <c r="P118" t="n">
        <v>301.94</v>
      </c>
      <c r="Q118" t="n">
        <v>467.11</v>
      </c>
      <c r="R118" t="n">
        <v>119.33</v>
      </c>
      <c r="S118" t="n">
        <v>39.61</v>
      </c>
      <c r="T118" t="n">
        <v>34584.51</v>
      </c>
      <c r="U118" t="n">
        <v>0.33</v>
      </c>
      <c r="V118" t="n">
        <v>0.67</v>
      </c>
      <c r="W118" t="n">
        <v>2.74</v>
      </c>
      <c r="X118" t="n">
        <v>2.14</v>
      </c>
      <c r="Y118" t="n">
        <v>1</v>
      </c>
      <c r="Z118" t="n">
        <v>10</v>
      </c>
    </row>
    <row r="119">
      <c r="A119" t="n">
        <v>9</v>
      </c>
      <c r="B119" t="n">
        <v>140</v>
      </c>
      <c r="C119" t="inlineStr">
        <is>
          <t xml:space="preserve">CONCLUIDO	</t>
        </is>
      </c>
      <c r="D119" t="n">
        <v>4.2275</v>
      </c>
      <c r="E119" t="n">
        <v>23.65</v>
      </c>
      <c r="F119" t="n">
        <v>17.25</v>
      </c>
      <c r="G119" t="n">
        <v>15.45</v>
      </c>
      <c r="H119" t="n">
        <v>0.21</v>
      </c>
      <c r="I119" t="n">
        <v>67</v>
      </c>
      <c r="J119" t="n">
        <v>278.46</v>
      </c>
      <c r="K119" t="n">
        <v>60.56</v>
      </c>
      <c r="L119" t="n">
        <v>3.25</v>
      </c>
      <c r="M119" t="n">
        <v>65</v>
      </c>
      <c r="N119" t="n">
        <v>74.66</v>
      </c>
      <c r="O119" t="n">
        <v>34577.92</v>
      </c>
      <c r="P119" t="n">
        <v>297.96</v>
      </c>
      <c r="Q119" t="n">
        <v>467.11</v>
      </c>
      <c r="R119" t="n">
        <v>112.73</v>
      </c>
      <c r="S119" t="n">
        <v>39.61</v>
      </c>
      <c r="T119" t="n">
        <v>31319.77</v>
      </c>
      <c r="U119" t="n">
        <v>0.35</v>
      </c>
      <c r="V119" t="n">
        <v>0.68</v>
      </c>
      <c r="W119" t="n">
        <v>2.71</v>
      </c>
      <c r="X119" t="n">
        <v>1.92</v>
      </c>
      <c r="Y119" t="n">
        <v>1</v>
      </c>
      <c r="Z119" t="n">
        <v>10</v>
      </c>
    </row>
    <row r="120">
      <c r="A120" t="n">
        <v>10</v>
      </c>
      <c r="B120" t="n">
        <v>140</v>
      </c>
      <c r="C120" t="inlineStr">
        <is>
          <t xml:space="preserve">CONCLUIDO	</t>
        </is>
      </c>
      <c r="D120" t="n">
        <v>4.3013</v>
      </c>
      <c r="E120" t="n">
        <v>23.25</v>
      </c>
      <c r="F120" t="n">
        <v>17.11</v>
      </c>
      <c r="G120" t="n">
        <v>16.56</v>
      </c>
      <c r="H120" t="n">
        <v>0.22</v>
      </c>
      <c r="I120" t="n">
        <v>62</v>
      </c>
      <c r="J120" t="n">
        <v>278.95</v>
      </c>
      <c r="K120" t="n">
        <v>60.56</v>
      </c>
      <c r="L120" t="n">
        <v>3.5</v>
      </c>
      <c r="M120" t="n">
        <v>60</v>
      </c>
      <c r="N120" t="n">
        <v>74.90000000000001</v>
      </c>
      <c r="O120" t="n">
        <v>34638.36</v>
      </c>
      <c r="P120" t="n">
        <v>295.39</v>
      </c>
      <c r="Q120" t="n">
        <v>467.11</v>
      </c>
      <c r="R120" t="n">
        <v>107.71</v>
      </c>
      <c r="S120" t="n">
        <v>39.61</v>
      </c>
      <c r="T120" t="n">
        <v>28833.83</v>
      </c>
      <c r="U120" t="n">
        <v>0.37</v>
      </c>
      <c r="V120" t="n">
        <v>0.68</v>
      </c>
      <c r="W120" t="n">
        <v>2.72</v>
      </c>
      <c r="X120" t="n">
        <v>1.78</v>
      </c>
      <c r="Y120" t="n">
        <v>1</v>
      </c>
      <c r="Z120" t="n">
        <v>10</v>
      </c>
    </row>
    <row r="121">
      <c r="A121" t="n">
        <v>11</v>
      </c>
      <c r="B121" t="n">
        <v>140</v>
      </c>
      <c r="C121" t="inlineStr">
        <is>
          <t xml:space="preserve">CONCLUIDO	</t>
        </is>
      </c>
      <c r="D121" t="n">
        <v>4.378</v>
      </c>
      <c r="E121" t="n">
        <v>22.84</v>
      </c>
      <c r="F121" t="n">
        <v>16.96</v>
      </c>
      <c r="G121" t="n">
        <v>17.86</v>
      </c>
      <c r="H121" t="n">
        <v>0.24</v>
      </c>
      <c r="I121" t="n">
        <v>57</v>
      </c>
      <c r="J121" t="n">
        <v>279.44</v>
      </c>
      <c r="K121" t="n">
        <v>60.56</v>
      </c>
      <c r="L121" t="n">
        <v>3.75</v>
      </c>
      <c r="M121" t="n">
        <v>55</v>
      </c>
      <c r="N121" t="n">
        <v>75.14</v>
      </c>
      <c r="O121" t="n">
        <v>34698.9</v>
      </c>
      <c r="P121" t="n">
        <v>292.73</v>
      </c>
      <c r="Q121" t="n">
        <v>467.14</v>
      </c>
      <c r="R121" t="n">
        <v>103.13</v>
      </c>
      <c r="S121" t="n">
        <v>39.61</v>
      </c>
      <c r="T121" t="n">
        <v>26569.58</v>
      </c>
      <c r="U121" t="n">
        <v>0.38</v>
      </c>
      <c r="V121" t="n">
        <v>0.6899999999999999</v>
      </c>
      <c r="W121" t="n">
        <v>2.7</v>
      </c>
      <c r="X121" t="n">
        <v>1.63</v>
      </c>
      <c r="Y121" t="n">
        <v>1</v>
      </c>
      <c r="Z121" t="n">
        <v>10</v>
      </c>
    </row>
    <row r="122">
      <c r="A122" t="n">
        <v>12</v>
      </c>
      <c r="B122" t="n">
        <v>140</v>
      </c>
      <c r="C122" t="inlineStr">
        <is>
          <t xml:space="preserve">CONCLUIDO	</t>
        </is>
      </c>
      <c r="D122" t="n">
        <v>4.4233</v>
      </c>
      <c r="E122" t="n">
        <v>22.61</v>
      </c>
      <c r="F122" t="n">
        <v>16.89</v>
      </c>
      <c r="G122" t="n">
        <v>18.76</v>
      </c>
      <c r="H122" t="n">
        <v>0.25</v>
      </c>
      <c r="I122" t="n">
        <v>54</v>
      </c>
      <c r="J122" t="n">
        <v>279.94</v>
      </c>
      <c r="K122" t="n">
        <v>60.56</v>
      </c>
      <c r="L122" t="n">
        <v>4</v>
      </c>
      <c r="M122" t="n">
        <v>52</v>
      </c>
      <c r="N122" t="n">
        <v>75.38</v>
      </c>
      <c r="O122" t="n">
        <v>34759.54</v>
      </c>
      <c r="P122" t="n">
        <v>291.11</v>
      </c>
      <c r="Q122" t="n">
        <v>467.12</v>
      </c>
      <c r="R122" t="n">
        <v>100.86</v>
      </c>
      <c r="S122" t="n">
        <v>39.61</v>
      </c>
      <c r="T122" t="n">
        <v>25450.6</v>
      </c>
      <c r="U122" t="n">
        <v>0.39</v>
      </c>
      <c r="V122" t="n">
        <v>0.6899999999999999</v>
      </c>
      <c r="W122" t="n">
        <v>2.69</v>
      </c>
      <c r="X122" t="n">
        <v>1.55</v>
      </c>
      <c r="Y122" t="n">
        <v>1</v>
      </c>
      <c r="Z122" t="n">
        <v>10</v>
      </c>
    </row>
    <row r="123">
      <c r="A123" t="n">
        <v>13</v>
      </c>
      <c r="B123" t="n">
        <v>140</v>
      </c>
      <c r="C123" t="inlineStr">
        <is>
          <t xml:space="preserve">CONCLUIDO	</t>
        </is>
      </c>
      <c r="D123" t="n">
        <v>4.4963</v>
      </c>
      <c r="E123" t="n">
        <v>22.24</v>
      </c>
      <c r="F123" t="n">
        <v>16.73</v>
      </c>
      <c r="G123" t="n">
        <v>20.07</v>
      </c>
      <c r="H123" t="n">
        <v>0.27</v>
      </c>
      <c r="I123" t="n">
        <v>50</v>
      </c>
      <c r="J123" t="n">
        <v>280.43</v>
      </c>
      <c r="K123" t="n">
        <v>60.56</v>
      </c>
      <c r="L123" t="n">
        <v>4.25</v>
      </c>
      <c r="M123" t="n">
        <v>48</v>
      </c>
      <c r="N123" t="n">
        <v>75.62</v>
      </c>
      <c r="O123" t="n">
        <v>34820.27</v>
      </c>
      <c r="P123" t="n">
        <v>288.3</v>
      </c>
      <c r="Q123" t="n">
        <v>467.13</v>
      </c>
      <c r="R123" t="n">
        <v>95.31999999999999</v>
      </c>
      <c r="S123" t="n">
        <v>39.61</v>
      </c>
      <c r="T123" t="n">
        <v>22699.45</v>
      </c>
      <c r="U123" t="n">
        <v>0.42</v>
      </c>
      <c r="V123" t="n">
        <v>0.7</v>
      </c>
      <c r="W123" t="n">
        <v>2.69</v>
      </c>
      <c r="X123" t="n">
        <v>1.39</v>
      </c>
      <c r="Y123" t="n">
        <v>1</v>
      </c>
      <c r="Z123" t="n">
        <v>10</v>
      </c>
    </row>
    <row r="124">
      <c r="A124" t="n">
        <v>14</v>
      </c>
      <c r="B124" t="n">
        <v>140</v>
      </c>
      <c r="C124" t="inlineStr">
        <is>
          <t xml:space="preserve">CONCLUIDO	</t>
        </is>
      </c>
      <c r="D124" t="n">
        <v>4.5412</v>
      </c>
      <c r="E124" t="n">
        <v>22.02</v>
      </c>
      <c r="F124" t="n">
        <v>16.67</v>
      </c>
      <c r="G124" t="n">
        <v>21.27</v>
      </c>
      <c r="H124" t="n">
        <v>0.29</v>
      </c>
      <c r="I124" t="n">
        <v>47</v>
      </c>
      <c r="J124" t="n">
        <v>280.92</v>
      </c>
      <c r="K124" t="n">
        <v>60.56</v>
      </c>
      <c r="L124" t="n">
        <v>4.5</v>
      </c>
      <c r="M124" t="n">
        <v>45</v>
      </c>
      <c r="N124" t="n">
        <v>75.87</v>
      </c>
      <c r="O124" t="n">
        <v>34881.09</v>
      </c>
      <c r="P124" t="n">
        <v>287.11</v>
      </c>
      <c r="Q124" t="n">
        <v>467.21</v>
      </c>
      <c r="R124" t="n">
        <v>93.45999999999999</v>
      </c>
      <c r="S124" t="n">
        <v>39.61</v>
      </c>
      <c r="T124" t="n">
        <v>21783.54</v>
      </c>
      <c r="U124" t="n">
        <v>0.42</v>
      </c>
      <c r="V124" t="n">
        <v>0.7</v>
      </c>
      <c r="W124" t="n">
        <v>2.68</v>
      </c>
      <c r="X124" t="n">
        <v>1.33</v>
      </c>
      <c r="Y124" t="n">
        <v>1</v>
      </c>
      <c r="Z124" t="n">
        <v>10</v>
      </c>
    </row>
    <row r="125">
      <c r="A125" t="n">
        <v>15</v>
      </c>
      <c r="B125" t="n">
        <v>140</v>
      </c>
      <c r="C125" t="inlineStr">
        <is>
          <t xml:space="preserve">CONCLUIDO	</t>
        </is>
      </c>
      <c r="D125" t="n">
        <v>4.5749</v>
      </c>
      <c r="E125" t="n">
        <v>21.86</v>
      </c>
      <c r="F125" t="n">
        <v>16.61</v>
      </c>
      <c r="G125" t="n">
        <v>22.14</v>
      </c>
      <c r="H125" t="n">
        <v>0.3</v>
      </c>
      <c r="I125" t="n">
        <v>45</v>
      </c>
      <c r="J125" t="n">
        <v>281.41</v>
      </c>
      <c r="K125" t="n">
        <v>60.56</v>
      </c>
      <c r="L125" t="n">
        <v>4.75</v>
      </c>
      <c r="M125" t="n">
        <v>43</v>
      </c>
      <c r="N125" t="n">
        <v>76.11</v>
      </c>
      <c r="O125" t="n">
        <v>34942.02</v>
      </c>
      <c r="P125" t="n">
        <v>285.9</v>
      </c>
      <c r="Q125" t="n">
        <v>467.11</v>
      </c>
      <c r="R125" t="n">
        <v>91.08</v>
      </c>
      <c r="S125" t="n">
        <v>39.61</v>
      </c>
      <c r="T125" t="n">
        <v>20604.83</v>
      </c>
      <c r="U125" t="n">
        <v>0.43</v>
      </c>
      <c r="V125" t="n">
        <v>0.7</v>
      </c>
      <c r="W125" t="n">
        <v>2.69</v>
      </c>
      <c r="X125" t="n">
        <v>1.27</v>
      </c>
      <c r="Y125" t="n">
        <v>1</v>
      </c>
      <c r="Z125" t="n">
        <v>10</v>
      </c>
    </row>
    <row r="126">
      <c r="A126" t="n">
        <v>16</v>
      </c>
      <c r="B126" t="n">
        <v>140</v>
      </c>
      <c r="C126" t="inlineStr">
        <is>
          <t xml:space="preserve">CONCLUIDO	</t>
        </is>
      </c>
      <c r="D126" t="n">
        <v>4.63</v>
      </c>
      <c r="E126" t="n">
        <v>21.6</v>
      </c>
      <c r="F126" t="n">
        <v>16.5</v>
      </c>
      <c r="G126" t="n">
        <v>23.58</v>
      </c>
      <c r="H126" t="n">
        <v>0.32</v>
      </c>
      <c r="I126" t="n">
        <v>42</v>
      </c>
      <c r="J126" t="n">
        <v>281.91</v>
      </c>
      <c r="K126" t="n">
        <v>60.56</v>
      </c>
      <c r="L126" t="n">
        <v>5</v>
      </c>
      <c r="M126" t="n">
        <v>40</v>
      </c>
      <c r="N126" t="n">
        <v>76.34999999999999</v>
      </c>
      <c r="O126" t="n">
        <v>35003.04</v>
      </c>
      <c r="P126" t="n">
        <v>283.96</v>
      </c>
      <c r="Q126" t="n">
        <v>467.13</v>
      </c>
      <c r="R126" t="n">
        <v>88.23999999999999</v>
      </c>
      <c r="S126" t="n">
        <v>39.61</v>
      </c>
      <c r="T126" t="n">
        <v>19202.1</v>
      </c>
      <c r="U126" t="n">
        <v>0.45</v>
      </c>
      <c r="V126" t="n">
        <v>0.71</v>
      </c>
      <c r="W126" t="n">
        <v>2.67</v>
      </c>
      <c r="X126" t="n">
        <v>1.17</v>
      </c>
      <c r="Y126" t="n">
        <v>1</v>
      </c>
      <c r="Z126" t="n">
        <v>10</v>
      </c>
    </row>
    <row r="127">
      <c r="A127" t="n">
        <v>17</v>
      </c>
      <c r="B127" t="n">
        <v>140</v>
      </c>
      <c r="C127" t="inlineStr">
        <is>
          <t xml:space="preserve">CONCLUIDO	</t>
        </is>
      </c>
      <c r="D127" t="n">
        <v>4.6565</v>
      </c>
      <c r="E127" t="n">
        <v>21.48</v>
      </c>
      <c r="F127" t="n">
        <v>16.49</v>
      </c>
      <c r="G127" t="n">
        <v>24.73</v>
      </c>
      <c r="H127" t="n">
        <v>0.33</v>
      </c>
      <c r="I127" t="n">
        <v>40</v>
      </c>
      <c r="J127" t="n">
        <v>282.4</v>
      </c>
      <c r="K127" t="n">
        <v>60.56</v>
      </c>
      <c r="L127" t="n">
        <v>5.25</v>
      </c>
      <c r="M127" t="n">
        <v>38</v>
      </c>
      <c r="N127" t="n">
        <v>76.59999999999999</v>
      </c>
      <c r="O127" t="n">
        <v>35064.15</v>
      </c>
      <c r="P127" t="n">
        <v>283.47</v>
      </c>
      <c r="Q127" t="n">
        <v>467.15</v>
      </c>
      <c r="R127" t="n">
        <v>87.41</v>
      </c>
      <c r="S127" t="n">
        <v>39.61</v>
      </c>
      <c r="T127" t="n">
        <v>18794.45</v>
      </c>
      <c r="U127" t="n">
        <v>0.45</v>
      </c>
      <c r="V127" t="n">
        <v>0.71</v>
      </c>
      <c r="W127" t="n">
        <v>2.68</v>
      </c>
      <c r="X127" t="n">
        <v>1.15</v>
      </c>
      <c r="Y127" t="n">
        <v>1</v>
      </c>
      <c r="Z127" t="n">
        <v>10</v>
      </c>
    </row>
    <row r="128">
      <c r="A128" t="n">
        <v>18</v>
      </c>
      <c r="B128" t="n">
        <v>140</v>
      </c>
      <c r="C128" t="inlineStr">
        <is>
          <t xml:space="preserve">CONCLUIDO	</t>
        </is>
      </c>
      <c r="D128" t="n">
        <v>4.7038</v>
      </c>
      <c r="E128" t="n">
        <v>21.26</v>
      </c>
      <c r="F128" t="n">
        <v>16.37</v>
      </c>
      <c r="G128" t="n">
        <v>25.85</v>
      </c>
      <c r="H128" t="n">
        <v>0.35</v>
      </c>
      <c r="I128" t="n">
        <v>38</v>
      </c>
      <c r="J128" t="n">
        <v>282.9</v>
      </c>
      <c r="K128" t="n">
        <v>60.56</v>
      </c>
      <c r="L128" t="n">
        <v>5.5</v>
      </c>
      <c r="M128" t="n">
        <v>36</v>
      </c>
      <c r="N128" t="n">
        <v>76.84999999999999</v>
      </c>
      <c r="O128" t="n">
        <v>35125.37</v>
      </c>
      <c r="P128" t="n">
        <v>281.23</v>
      </c>
      <c r="Q128" t="n">
        <v>467.08</v>
      </c>
      <c r="R128" t="n">
        <v>84.20999999999999</v>
      </c>
      <c r="S128" t="n">
        <v>39.61</v>
      </c>
      <c r="T128" t="n">
        <v>17204.63</v>
      </c>
      <c r="U128" t="n">
        <v>0.47</v>
      </c>
      <c r="V128" t="n">
        <v>0.71</v>
      </c>
      <c r="W128" t="n">
        <v>2.66</v>
      </c>
      <c r="X128" t="n">
        <v>1.04</v>
      </c>
      <c r="Y128" t="n">
        <v>1</v>
      </c>
      <c r="Z128" t="n">
        <v>10</v>
      </c>
    </row>
    <row r="129">
      <c r="A129" t="n">
        <v>19</v>
      </c>
      <c r="B129" t="n">
        <v>140</v>
      </c>
      <c r="C129" t="inlineStr">
        <is>
          <t xml:space="preserve">CONCLUIDO	</t>
        </is>
      </c>
      <c r="D129" t="n">
        <v>4.7373</v>
      </c>
      <c r="E129" t="n">
        <v>21.11</v>
      </c>
      <c r="F129" t="n">
        <v>16.33</v>
      </c>
      <c r="G129" t="n">
        <v>27.21</v>
      </c>
      <c r="H129" t="n">
        <v>0.36</v>
      </c>
      <c r="I129" t="n">
        <v>36</v>
      </c>
      <c r="J129" t="n">
        <v>283.4</v>
      </c>
      <c r="K129" t="n">
        <v>60.56</v>
      </c>
      <c r="L129" t="n">
        <v>5.75</v>
      </c>
      <c r="M129" t="n">
        <v>34</v>
      </c>
      <c r="N129" t="n">
        <v>77.09</v>
      </c>
      <c r="O129" t="n">
        <v>35186.68</v>
      </c>
      <c r="P129" t="n">
        <v>280.3</v>
      </c>
      <c r="Q129" t="n">
        <v>467.13</v>
      </c>
      <c r="R129" t="n">
        <v>82.43000000000001</v>
      </c>
      <c r="S129" t="n">
        <v>39.61</v>
      </c>
      <c r="T129" t="n">
        <v>16327</v>
      </c>
      <c r="U129" t="n">
        <v>0.48</v>
      </c>
      <c r="V129" t="n">
        <v>0.71</v>
      </c>
      <c r="W129" t="n">
        <v>2.66</v>
      </c>
      <c r="X129" t="n">
        <v>0.99</v>
      </c>
      <c r="Y129" t="n">
        <v>1</v>
      </c>
      <c r="Z129" t="n">
        <v>10</v>
      </c>
    </row>
    <row r="130">
      <c r="A130" t="n">
        <v>20</v>
      </c>
      <c r="B130" t="n">
        <v>140</v>
      </c>
      <c r="C130" t="inlineStr">
        <is>
          <t xml:space="preserve">CONCLUIDO	</t>
        </is>
      </c>
      <c r="D130" t="n">
        <v>4.7479</v>
      </c>
      <c r="E130" t="n">
        <v>21.06</v>
      </c>
      <c r="F130" t="n">
        <v>16.33</v>
      </c>
      <c r="G130" t="n">
        <v>28</v>
      </c>
      <c r="H130" t="n">
        <v>0.38</v>
      </c>
      <c r="I130" t="n">
        <v>35</v>
      </c>
      <c r="J130" t="n">
        <v>283.9</v>
      </c>
      <c r="K130" t="n">
        <v>60.56</v>
      </c>
      <c r="L130" t="n">
        <v>6</v>
      </c>
      <c r="M130" t="n">
        <v>33</v>
      </c>
      <c r="N130" t="n">
        <v>77.34</v>
      </c>
      <c r="O130" t="n">
        <v>35248.1</v>
      </c>
      <c r="P130" t="n">
        <v>280.35</v>
      </c>
      <c r="Q130" t="n">
        <v>467.08</v>
      </c>
      <c r="R130" t="n">
        <v>82.68000000000001</v>
      </c>
      <c r="S130" t="n">
        <v>39.61</v>
      </c>
      <c r="T130" t="n">
        <v>16455.92</v>
      </c>
      <c r="U130" t="n">
        <v>0.48</v>
      </c>
      <c r="V130" t="n">
        <v>0.71</v>
      </c>
      <c r="W130" t="n">
        <v>2.66</v>
      </c>
      <c r="X130" t="n">
        <v>1</v>
      </c>
      <c r="Y130" t="n">
        <v>1</v>
      </c>
      <c r="Z130" t="n">
        <v>10</v>
      </c>
    </row>
    <row r="131">
      <c r="A131" t="n">
        <v>21</v>
      </c>
      <c r="B131" t="n">
        <v>140</v>
      </c>
      <c r="C131" t="inlineStr">
        <is>
          <t xml:space="preserve">CONCLUIDO	</t>
        </is>
      </c>
      <c r="D131" t="n">
        <v>4.7887</v>
      </c>
      <c r="E131" t="n">
        <v>20.88</v>
      </c>
      <c r="F131" t="n">
        <v>16.26</v>
      </c>
      <c r="G131" t="n">
        <v>29.56</v>
      </c>
      <c r="H131" t="n">
        <v>0.39</v>
      </c>
      <c r="I131" t="n">
        <v>33</v>
      </c>
      <c r="J131" t="n">
        <v>284.4</v>
      </c>
      <c r="K131" t="n">
        <v>60.56</v>
      </c>
      <c r="L131" t="n">
        <v>6.25</v>
      </c>
      <c r="M131" t="n">
        <v>31</v>
      </c>
      <c r="N131" t="n">
        <v>77.59</v>
      </c>
      <c r="O131" t="n">
        <v>35309.61</v>
      </c>
      <c r="P131" t="n">
        <v>278.88</v>
      </c>
      <c r="Q131" t="n">
        <v>467.1</v>
      </c>
      <c r="R131" t="n">
        <v>80.12</v>
      </c>
      <c r="S131" t="n">
        <v>39.61</v>
      </c>
      <c r="T131" t="n">
        <v>15186.66</v>
      </c>
      <c r="U131" t="n">
        <v>0.49</v>
      </c>
      <c r="V131" t="n">
        <v>0.72</v>
      </c>
      <c r="W131" t="n">
        <v>2.66</v>
      </c>
      <c r="X131" t="n">
        <v>0.92</v>
      </c>
      <c r="Y131" t="n">
        <v>1</v>
      </c>
      <c r="Z131" t="n">
        <v>10</v>
      </c>
    </row>
    <row r="132">
      <c r="A132" t="n">
        <v>22</v>
      </c>
      <c r="B132" t="n">
        <v>140</v>
      </c>
      <c r="C132" t="inlineStr">
        <is>
          <t xml:space="preserve">CONCLUIDO	</t>
        </is>
      </c>
      <c r="D132" t="n">
        <v>4.8089</v>
      </c>
      <c r="E132" t="n">
        <v>20.79</v>
      </c>
      <c r="F132" t="n">
        <v>16.22</v>
      </c>
      <c r="G132" t="n">
        <v>30.42</v>
      </c>
      <c r="H132" t="n">
        <v>0.41</v>
      </c>
      <c r="I132" t="n">
        <v>32</v>
      </c>
      <c r="J132" t="n">
        <v>284.89</v>
      </c>
      <c r="K132" t="n">
        <v>60.56</v>
      </c>
      <c r="L132" t="n">
        <v>6.5</v>
      </c>
      <c r="M132" t="n">
        <v>30</v>
      </c>
      <c r="N132" t="n">
        <v>77.84</v>
      </c>
      <c r="O132" t="n">
        <v>35371.22</v>
      </c>
      <c r="P132" t="n">
        <v>278.11</v>
      </c>
      <c r="Q132" t="n">
        <v>467.1</v>
      </c>
      <c r="R132" t="n">
        <v>78.68000000000001</v>
      </c>
      <c r="S132" t="n">
        <v>39.61</v>
      </c>
      <c r="T132" t="n">
        <v>14472.24</v>
      </c>
      <c r="U132" t="n">
        <v>0.5</v>
      </c>
      <c r="V132" t="n">
        <v>0.72</v>
      </c>
      <c r="W132" t="n">
        <v>2.67</v>
      </c>
      <c r="X132" t="n">
        <v>0.89</v>
      </c>
      <c r="Y132" t="n">
        <v>1</v>
      </c>
      <c r="Z132" t="n">
        <v>10</v>
      </c>
    </row>
    <row r="133">
      <c r="A133" t="n">
        <v>23</v>
      </c>
      <c r="B133" t="n">
        <v>140</v>
      </c>
      <c r="C133" t="inlineStr">
        <is>
          <t xml:space="preserve">CONCLUIDO	</t>
        </is>
      </c>
      <c r="D133" t="n">
        <v>4.8282</v>
      </c>
      <c r="E133" t="n">
        <v>20.71</v>
      </c>
      <c r="F133" t="n">
        <v>16.19</v>
      </c>
      <c r="G133" t="n">
        <v>31.34</v>
      </c>
      <c r="H133" t="n">
        <v>0.42</v>
      </c>
      <c r="I133" t="n">
        <v>31</v>
      </c>
      <c r="J133" t="n">
        <v>285.39</v>
      </c>
      <c r="K133" t="n">
        <v>60.56</v>
      </c>
      <c r="L133" t="n">
        <v>6.75</v>
      </c>
      <c r="M133" t="n">
        <v>29</v>
      </c>
      <c r="N133" t="n">
        <v>78.09</v>
      </c>
      <c r="O133" t="n">
        <v>35432.93</v>
      </c>
      <c r="P133" t="n">
        <v>277.57</v>
      </c>
      <c r="Q133" t="n">
        <v>467.07</v>
      </c>
      <c r="R133" t="n">
        <v>77.83</v>
      </c>
      <c r="S133" t="n">
        <v>39.61</v>
      </c>
      <c r="T133" t="n">
        <v>14051.55</v>
      </c>
      <c r="U133" t="n">
        <v>0.51</v>
      </c>
      <c r="V133" t="n">
        <v>0.72</v>
      </c>
      <c r="W133" t="n">
        <v>2.66</v>
      </c>
      <c r="X133" t="n">
        <v>0.86</v>
      </c>
      <c r="Y133" t="n">
        <v>1</v>
      </c>
      <c r="Z133" t="n">
        <v>10</v>
      </c>
    </row>
    <row r="134">
      <c r="A134" t="n">
        <v>24</v>
      </c>
      <c r="B134" t="n">
        <v>140</v>
      </c>
      <c r="C134" t="inlineStr">
        <is>
          <t xml:space="preserve">CONCLUIDO	</t>
        </is>
      </c>
      <c r="D134" t="n">
        <v>4.8424</v>
      </c>
      <c r="E134" t="n">
        <v>20.65</v>
      </c>
      <c r="F134" t="n">
        <v>16.18</v>
      </c>
      <c r="G134" t="n">
        <v>32.37</v>
      </c>
      <c r="H134" t="n">
        <v>0.44</v>
      </c>
      <c r="I134" t="n">
        <v>30</v>
      </c>
      <c r="J134" t="n">
        <v>285.9</v>
      </c>
      <c r="K134" t="n">
        <v>60.56</v>
      </c>
      <c r="L134" t="n">
        <v>7</v>
      </c>
      <c r="M134" t="n">
        <v>28</v>
      </c>
      <c r="N134" t="n">
        <v>78.34</v>
      </c>
      <c r="O134" t="n">
        <v>35494.74</v>
      </c>
      <c r="P134" t="n">
        <v>277.11</v>
      </c>
      <c r="Q134" t="n">
        <v>467.08</v>
      </c>
      <c r="R134" t="n">
        <v>77.52</v>
      </c>
      <c r="S134" t="n">
        <v>39.61</v>
      </c>
      <c r="T134" t="n">
        <v>13900.11</v>
      </c>
      <c r="U134" t="n">
        <v>0.51</v>
      </c>
      <c r="V134" t="n">
        <v>0.72</v>
      </c>
      <c r="W134" t="n">
        <v>2.66</v>
      </c>
      <c r="X134" t="n">
        <v>0.85</v>
      </c>
      <c r="Y134" t="n">
        <v>1</v>
      </c>
      <c r="Z134" t="n">
        <v>10</v>
      </c>
    </row>
    <row r="135">
      <c r="A135" t="n">
        <v>25</v>
      </c>
      <c r="B135" t="n">
        <v>140</v>
      </c>
      <c r="C135" t="inlineStr">
        <is>
          <t xml:space="preserve">CONCLUIDO	</t>
        </is>
      </c>
      <c r="D135" t="n">
        <v>4.8641</v>
      </c>
      <c r="E135" t="n">
        <v>20.56</v>
      </c>
      <c r="F135" t="n">
        <v>16.14</v>
      </c>
      <c r="G135" t="n">
        <v>33.4</v>
      </c>
      <c r="H135" t="n">
        <v>0.45</v>
      </c>
      <c r="I135" t="n">
        <v>29</v>
      </c>
      <c r="J135" t="n">
        <v>286.4</v>
      </c>
      <c r="K135" t="n">
        <v>60.56</v>
      </c>
      <c r="L135" t="n">
        <v>7.25</v>
      </c>
      <c r="M135" t="n">
        <v>27</v>
      </c>
      <c r="N135" t="n">
        <v>78.59</v>
      </c>
      <c r="O135" t="n">
        <v>35556.78</v>
      </c>
      <c r="P135" t="n">
        <v>276.2</v>
      </c>
      <c r="Q135" t="n">
        <v>467.11</v>
      </c>
      <c r="R135" t="n">
        <v>76.37</v>
      </c>
      <c r="S135" t="n">
        <v>39.61</v>
      </c>
      <c r="T135" t="n">
        <v>13332.98</v>
      </c>
      <c r="U135" t="n">
        <v>0.52</v>
      </c>
      <c r="V135" t="n">
        <v>0.72</v>
      </c>
      <c r="W135" t="n">
        <v>2.65</v>
      </c>
      <c r="X135" t="n">
        <v>0.8100000000000001</v>
      </c>
      <c r="Y135" t="n">
        <v>1</v>
      </c>
      <c r="Z135" t="n">
        <v>10</v>
      </c>
    </row>
    <row r="136">
      <c r="A136" t="n">
        <v>26</v>
      </c>
      <c r="B136" t="n">
        <v>140</v>
      </c>
      <c r="C136" t="inlineStr">
        <is>
          <t xml:space="preserve">CONCLUIDO	</t>
        </is>
      </c>
      <c r="D136" t="n">
        <v>4.8839</v>
      </c>
      <c r="E136" t="n">
        <v>20.48</v>
      </c>
      <c r="F136" t="n">
        <v>16.11</v>
      </c>
      <c r="G136" t="n">
        <v>34.53</v>
      </c>
      <c r="H136" t="n">
        <v>0.47</v>
      </c>
      <c r="I136" t="n">
        <v>28</v>
      </c>
      <c r="J136" t="n">
        <v>286.9</v>
      </c>
      <c r="K136" t="n">
        <v>60.56</v>
      </c>
      <c r="L136" t="n">
        <v>7.5</v>
      </c>
      <c r="M136" t="n">
        <v>26</v>
      </c>
      <c r="N136" t="n">
        <v>78.84999999999999</v>
      </c>
      <c r="O136" t="n">
        <v>35618.8</v>
      </c>
      <c r="P136" t="n">
        <v>275.68</v>
      </c>
      <c r="Q136" t="n">
        <v>467.14</v>
      </c>
      <c r="R136" t="n">
        <v>75.23999999999999</v>
      </c>
      <c r="S136" t="n">
        <v>39.61</v>
      </c>
      <c r="T136" t="n">
        <v>12772.79</v>
      </c>
      <c r="U136" t="n">
        <v>0.53</v>
      </c>
      <c r="V136" t="n">
        <v>0.72</v>
      </c>
      <c r="W136" t="n">
        <v>2.66</v>
      </c>
      <c r="X136" t="n">
        <v>0.78</v>
      </c>
      <c r="Y136" t="n">
        <v>1</v>
      </c>
      <c r="Z136" t="n">
        <v>10</v>
      </c>
    </row>
    <row r="137">
      <c r="A137" t="n">
        <v>27</v>
      </c>
      <c r="B137" t="n">
        <v>140</v>
      </c>
      <c r="C137" t="inlineStr">
        <is>
          <t xml:space="preserve">CONCLUIDO	</t>
        </is>
      </c>
      <c r="D137" t="n">
        <v>4.9043</v>
      </c>
      <c r="E137" t="n">
        <v>20.39</v>
      </c>
      <c r="F137" t="n">
        <v>16.08</v>
      </c>
      <c r="G137" t="n">
        <v>35.73</v>
      </c>
      <c r="H137" t="n">
        <v>0.48</v>
      </c>
      <c r="I137" t="n">
        <v>27</v>
      </c>
      <c r="J137" t="n">
        <v>287.41</v>
      </c>
      <c r="K137" t="n">
        <v>60.56</v>
      </c>
      <c r="L137" t="n">
        <v>7.75</v>
      </c>
      <c r="M137" t="n">
        <v>25</v>
      </c>
      <c r="N137" t="n">
        <v>79.09999999999999</v>
      </c>
      <c r="O137" t="n">
        <v>35680.92</v>
      </c>
      <c r="P137" t="n">
        <v>274.94</v>
      </c>
      <c r="Q137" t="n">
        <v>467.11</v>
      </c>
      <c r="R137" t="n">
        <v>74.18000000000001</v>
      </c>
      <c r="S137" t="n">
        <v>39.61</v>
      </c>
      <c r="T137" t="n">
        <v>12244.13</v>
      </c>
      <c r="U137" t="n">
        <v>0.53</v>
      </c>
      <c r="V137" t="n">
        <v>0.73</v>
      </c>
      <c r="W137" t="n">
        <v>2.65</v>
      </c>
      <c r="X137" t="n">
        <v>0.74</v>
      </c>
      <c r="Y137" t="n">
        <v>1</v>
      </c>
      <c r="Z137" t="n">
        <v>10</v>
      </c>
    </row>
    <row r="138">
      <c r="A138" t="n">
        <v>28</v>
      </c>
      <c r="B138" t="n">
        <v>140</v>
      </c>
      <c r="C138" t="inlineStr">
        <is>
          <t xml:space="preserve">CONCLUIDO	</t>
        </is>
      </c>
      <c r="D138" t="n">
        <v>4.9258</v>
      </c>
      <c r="E138" t="n">
        <v>20.3</v>
      </c>
      <c r="F138" t="n">
        <v>16.04</v>
      </c>
      <c r="G138" t="n">
        <v>37.02</v>
      </c>
      <c r="H138" t="n">
        <v>0.49</v>
      </c>
      <c r="I138" t="n">
        <v>26</v>
      </c>
      <c r="J138" t="n">
        <v>287.91</v>
      </c>
      <c r="K138" t="n">
        <v>60.56</v>
      </c>
      <c r="L138" t="n">
        <v>8</v>
      </c>
      <c r="M138" t="n">
        <v>24</v>
      </c>
      <c r="N138" t="n">
        <v>79.36</v>
      </c>
      <c r="O138" t="n">
        <v>35743.15</v>
      </c>
      <c r="P138" t="n">
        <v>274.24</v>
      </c>
      <c r="Q138" t="n">
        <v>467.07</v>
      </c>
      <c r="R138" t="n">
        <v>73.03</v>
      </c>
      <c r="S138" t="n">
        <v>39.61</v>
      </c>
      <c r="T138" t="n">
        <v>11677.5</v>
      </c>
      <c r="U138" t="n">
        <v>0.54</v>
      </c>
      <c r="V138" t="n">
        <v>0.73</v>
      </c>
      <c r="W138" t="n">
        <v>2.65</v>
      </c>
      <c r="X138" t="n">
        <v>0.71</v>
      </c>
      <c r="Y138" t="n">
        <v>1</v>
      </c>
      <c r="Z138" t="n">
        <v>10</v>
      </c>
    </row>
    <row r="139">
      <c r="A139" t="n">
        <v>29</v>
      </c>
      <c r="B139" t="n">
        <v>140</v>
      </c>
      <c r="C139" t="inlineStr">
        <is>
          <t xml:space="preserve">CONCLUIDO	</t>
        </is>
      </c>
      <c r="D139" t="n">
        <v>4.9455</v>
      </c>
      <c r="E139" t="n">
        <v>20.22</v>
      </c>
      <c r="F139" t="n">
        <v>16.01</v>
      </c>
      <c r="G139" t="n">
        <v>38.43</v>
      </c>
      <c r="H139" t="n">
        <v>0.51</v>
      </c>
      <c r="I139" t="n">
        <v>25</v>
      </c>
      <c r="J139" t="n">
        <v>288.42</v>
      </c>
      <c r="K139" t="n">
        <v>60.56</v>
      </c>
      <c r="L139" t="n">
        <v>8.25</v>
      </c>
      <c r="M139" t="n">
        <v>23</v>
      </c>
      <c r="N139" t="n">
        <v>79.61</v>
      </c>
      <c r="O139" t="n">
        <v>35805.48</v>
      </c>
      <c r="P139" t="n">
        <v>273.42</v>
      </c>
      <c r="Q139" t="n">
        <v>467.07</v>
      </c>
      <c r="R139" t="n">
        <v>72.14</v>
      </c>
      <c r="S139" t="n">
        <v>39.61</v>
      </c>
      <c r="T139" t="n">
        <v>11235.82</v>
      </c>
      <c r="U139" t="n">
        <v>0.55</v>
      </c>
      <c r="V139" t="n">
        <v>0.73</v>
      </c>
      <c r="W139" t="n">
        <v>2.65</v>
      </c>
      <c r="X139" t="n">
        <v>0.68</v>
      </c>
      <c r="Y139" t="n">
        <v>1</v>
      </c>
      <c r="Z139" t="n">
        <v>10</v>
      </c>
    </row>
    <row r="140">
      <c r="A140" t="n">
        <v>30</v>
      </c>
      <c r="B140" t="n">
        <v>140</v>
      </c>
      <c r="C140" t="inlineStr">
        <is>
          <t xml:space="preserve">CONCLUIDO	</t>
        </is>
      </c>
      <c r="D140" t="n">
        <v>4.9687</v>
      </c>
      <c r="E140" t="n">
        <v>20.13</v>
      </c>
      <c r="F140" t="n">
        <v>15.97</v>
      </c>
      <c r="G140" t="n">
        <v>39.93</v>
      </c>
      <c r="H140" t="n">
        <v>0.52</v>
      </c>
      <c r="I140" t="n">
        <v>24</v>
      </c>
      <c r="J140" t="n">
        <v>288.92</v>
      </c>
      <c r="K140" t="n">
        <v>60.56</v>
      </c>
      <c r="L140" t="n">
        <v>8.5</v>
      </c>
      <c r="M140" t="n">
        <v>22</v>
      </c>
      <c r="N140" t="n">
        <v>79.87</v>
      </c>
      <c r="O140" t="n">
        <v>35867.91</v>
      </c>
      <c r="P140" t="n">
        <v>272.53</v>
      </c>
      <c r="Q140" t="n">
        <v>467.12</v>
      </c>
      <c r="R140" t="n">
        <v>70.98999999999999</v>
      </c>
      <c r="S140" t="n">
        <v>39.61</v>
      </c>
      <c r="T140" t="n">
        <v>10664.38</v>
      </c>
      <c r="U140" t="n">
        <v>0.5600000000000001</v>
      </c>
      <c r="V140" t="n">
        <v>0.73</v>
      </c>
      <c r="W140" t="n">
        <v>2.64</v>
      </c>
      <c r="X140" t="n">
        <v>0.64</v>
      </c>
      <c r="Y140" t="n">
        <v>1</v>
      </c>
      <c r="Z140" t="n">
        <v>10</v>
      </c>
    </row>
    <row r="141">
      <c r="A141" t="n">
        <v>31</v>
      </c>
      <c r="B141" t="n">
        <v>140</v>
      </c>
      <c r="C141" t="inlineStr">
        <is>
          <t xml:space="preserve">CONCLUIDO	</t>
        </is>
      </c>
      <c r="D141" t="n">
        <v>4.9609</v>
      </c>
      <c r="E141" t="n">
        <v>20.16</v>
      </c>
      <c r="F141" t="n">
        <v>16</v>
      </c>
      <c r="G141" t="n">
        <v>40.01</v>
      </c>
      <c r="H141" t="n">
        <v>0.54</v>
      </c>
      <c r="I141" t="n">
        <v>24</v>
      </c>
      <c r="J141" t="n">
        <v>289.43</v>
      </c>
      <c r="K141" t="n">
        <v>60.56</v>
      </c>
      <c r="L141" t="n">
        <v>8.75</v>
      </c>
      <c r="M141" t="n">
        <v>22</v>
      </c>
      <c r="N141" t="n">
        <v>80.12</v>
      </c>
      <c r="O141" t="n">
        <v>35930.44</v>
      </c>
      <c r="P141" t="n">
        <v>272.96</v>
      </c>
      <c r="Q141" t="n">
        <v>467.14</v>
      </c>
      <c r="R141" t="n">
        <v>71.59999999999999</v>
      </c>
      <c r="S141" t="n">
        <v>39.61</v>
      </c>
      <c r="T141" t="n">
        <v>10968.83</v>
      </c>
      <c r="U141" t="n">
        <v>0.55</v>
      </c>
      <c r="V141" t="n">
        <v>0.73</v>
      </c>
      <c r="W141" t="n">
        <v>2.65</v>
      </c>
      <c r="X141" t="n">
        <v>0.67</v>
      </c>
      <c r="Y141" t="n">
        <v>1</v>
      </c>
      <c r="Z141" t="n">
        <v>10</v>
      </c>
    </row>
    <row r="142">
      <c r="A142" t="n">
        <v>32</v>
      </c>
      <c r="B142" t="n">
        <v>140</v>
      </c>
      <c r="C142" t="inlineStr">
        <is>
          <t xml:space="preserve">CONCLUIDO	</t>
        </is>
      </c>
      <c r="D142" t="n">
        <v>4.9821</v>
      </c>
      <c r="E142" t="n">
        <v>20.07</v>
      </c>
      <c r="F142" t="n">
        <v>15.97</v>
      </c>
      <c r="G142" t="n">
        <v>41.66</v>
      </c>
      <c r="H142" t="n">
        <v>0.55</v>
      </c>
      <c r="I142" t="n">
        <v>23</v>
      </c>
      <c r="J142" t="n">
        <v>289.94</v>
      </c>
      <c r="K142" t="n">
        <v>60.56</v>
      </c>
      <c r="L142" t="n">
        <v>9</v>
      </c>
      <c r="M142" t="n">
        <v>21</v>
      </c>
      <c r="N142" t="n">
        <v>80.38</v>
      </c>
      <c r="O142" t="n">
        <v>35993.08</v>
      </c>
      <c r="P142" t="n">
        <v>272.41</v>
      </c>
      <c r="Q142" t="n">
        <v>467.08</v>
      </c>
      <c r="R142" t="n">
        <v>70.62</v>
      </c>
      <c r="S142" t="n">
        <v>39.61</v>
      </c>
      <c r="T142" t="n">
        <v>10485.72</v>
      </c>
      <c r="U142" t="n">
        <v>0.5600000000000001</v>
      </c>
      <c r="V142" t="n">
        <v>0.73</v>
      </c>
      <c r="W142" t="n">
        <v>2.65</v>
      </c>
      <c r="X142" t="n">
        <v>0.64</v>
      </c>
      <c r="Y142" t="n">
        <v>1</v>
      </c>
      <c r="Z142" t="n">
        <v>10</v>
      </c>
    </row>
    <row r="143">
      <c r="A143" t="n">
        <v>33</v>
      </c>
      <c r="B143" t="n">
        <v>140</v>
      </c>
      <c r="C143" t="inlineStr">
        <is>
          <t xml:space="preserve">CONCLUIDO	</t>
        </is>
      </c>
      <c r="D143" t="n">
        <v>5.0081</v>
      </c>
      <c r="E143" t="n">
        <v>19.97</v>
      </c>
      <c r="F143" t="n">
        <v>15.92</v>
      </c>
      <c r="G143" t="n">
        <v>43.41</v>
      </c>
      <c r="H143" t="n">
        <v>0.57</v>
      </c>
      <c r="I143" t="n">
        <v>22</v>
      </c>
      <c r="J143" t="n">
        <v>290.45</v>
      </c>
      <c r="K143" t="n">
        <v>60.56</v>
      </c>
      <c r="L143" t="n">
        <v>9.25</v>
      </c>
      <c r="M143" t="n">
        <v>20</v>
      </c>
      <c r="N143" t="n">
        <v>80.64</v>
      </c>
      <c r="O143" t="n">
        <v>36055.83</v>
      </c>
      <c r="P143" t="n">
        <v>271.15</v>
      </c>
      <c r="Q143" t="n">
        <v>467.08</v>
      </c>
      <c r="R143" t="n">
        <v>68.97</v>
      </c>
      <c r="S143" t="n">
        <v>39.61</v>
      </c>
      <c r="T143" t="n">
        <v>9665.33</v>
      </c>
      <c r="U143" t="n">
        <v>0.57</v>
      </c>
      <c r="V143" t="n">
        <v>0.73</v>
      </c>
      <c r="W143" t="n">
        <v>2.64</v>
      </c>
      <c r="X143" t="n">
        <v>0.58</v>
      </c>
      <c r="Y143" t="n">
        <v>1</v>
      </c>
      <c r="Z143" t="n">
        <v>10</v>
      </c>
    </row>
    <row r="144">
      <c r="A144" t="n">
        <v>34</v>
      </c>
      <c r="B144" t="n">
        <v>140</v>
      </c>
      <c r="C144" t="inlineStr">
        <is>
          <t xml:space="preserve">CONCLUIDO	</t>
        </is>
      </c>
      <c r="D144" t="n">
        <v>5.0017</v>
      </c>
      <c r="E144" t="n">
        <v>19.99</v>
      </c>
      <c r="F144" t="n">
        <v>15.94</v>
      </c>
      <c r="G144" t="n">
        <v>43.48</v>
      </c>
      <c r="H144" t="n">
        <v>0.58</v>
      </c>
      <c r="I144" t="n">
        <v>22</v>
      </c>
      <c r="J144" t="n">
        <v>290.96</v>
      </c>
      <c r="K144" t="n">
        <v>60.56</v>
      </c>
      <c r="L144" t="n">
        <v>9.5</v>
      </c>
      <c r="M144" t="n">
        <v>20</v>
      </c>
      <c r="N144" t="n">
        <v>80.90000000000001</v>
      </c>
      <c r="O144" t="n">
        <v>36118.68</v>
      </c>
      <c r="P144" t="n">
        <v>271.54</v>
      </c>
      <c r="Q144" t="n">
        <v>467.08</v>
      </c>
      <c r="R144" t="n">
        <v>69.76000000000001</v>
      </c>
      <c r="S144" t="n">
        <v>39.61</v>
      </c>
      <c r="T144" t="n">
        <v>10063.05</v>
      </c>
      <c r="U144" t="n">
        <v>0.57</v>
      </c>
      <c r="V144" t="n">
        <v>0.73</v>
      </c>
      <c r="W144" t="n">
        <v>2.65</v>
      </c>
      <c r="X144" t="n">
        <v>0.61</v>
      </c>
      <c r="Y144" t="n">
        <v>1</v>
      </c>
      <c r="Z144" t="n">
        <v>10</v>
      </c>
    </row>
    <row r="145">
      <c r="A145" t="n">
        <v>35</v>
      </c>
      <c r="B145" t="n">
        <v>140</v>
      </c>
      <c r="C145" t="inlineStr">
        <is>
          <t xml:space="preserve">CONCLUIDO	</t>
        </is>
      </c>
      <c r="D145" t="n">
        <v>5.0273</v>
      </c>
      <c r="E145" t="n">
        <v>19.89</v>
      </c>
      <c r="F145" t="n">
        <v>15.89</v>
      </c>
      <c r="G145" t="n">
        <v>45.41</v>
      </c>
      <c r="H145" t="n">
        <v>0.6</v>
      </c>
      <c r="I145" t="n">
        <v>21</v>
      </c>
      <c r="J145" t="n">
        <v>291.47</v>
      </c>
      <c r="K145" t="n">
        <v>60.56</v>
      </c>
      <c r="L145" t="n">
        <v>9.75</v>
      </c>
      <c r="M145" t="n">
        <v>19</v>
      </c>
      <c r="N145" t="n">
        <v>81.16</v>
      </c>
      <c r="O145" t="n">
        <v>36181.64</v>
      </c>
      <c r="P145" t="n">
        <v>270.54</v>
      </c>
      <c r="Q145" t="n">
        <v>467.07</v>
      </c>
      <c r="R145" t="n">
        <v>68.22</v>
      </c>
      <c r="S145" t="n">
        <v>39.61</v>
      </c>
      <c r="T145" t="n">
        <v>9295.66</v>
      </c>
      <c r="U145" t="n">
        <v>0.58</v>
      </c>
      <c r="V145" t="n">
        <v>0.73</v>
      </c>
      <c r="W145" t="n">
        <v>2.64</v>
      </c>
      <c r="X145" t="n">
        <v>0.5600000000000001</v>
      </c>
      <c r="Y145" t="n">
        <v>1</v>
      </c>
      <c r="Z145" t="n">
        <v>10</v>
      </c>
    </row>
    <row r="146">
      <c r="A146" t="n">
        <v>36</v>
      </c>
      <c r="B146" t="n">
        <v>140</v>
      </c>
      <c r="C146" t="inlineStr">
        <is>
          <t xml:space="preserve">CONCLUIDO	</t>
        </is>
      </c>
      <c r="D146" t="n">
        <v>5.0232</v>
      </c>
      <c r="E146" t="n">
        <v>19.91</v>
      </c>
      <c r="F146" t="n">
        <v>15.91</v>
      </c>
      <c r="G146" t="n">
        <v>45.46</v>
      </c>
      <c r="H146" t="n">
        <v>0.61</v>
      </c>
      <c r="I146" t="n">
        <v>21</v>
      </c>
      <c r="J146" t="n">
        <v>291.98</v>
      </c>
      <c r="K146" t="n">
        <v>60.56</v>
      </c>
      <c r="L146" t="n">
        <v>10</v>
      </c>
      <c r="M146" t="n">
        <v>19</v>
      </c>
      <c r="N146" t="n">
        <v>81.42</v>
      </c>
      <c r="O146" t="n">
        <v>36244.71</v>
      </c>
      <c r="P146" t="n">
        <v>270.48</v>
      </c>
      <c r="Q146" t="n">
        <v>467.07</v>
      </c>
      <c r="R146" t="n">
        <v>68.7</v>
      </c>
      <c r="S146" t="n">
        <v>39.61</v>
      </c>
      <c r="T146" t="n">
        <v>9534.549999999999</v>
      </c>
      <c r="U146" t="n">
        <v>0.58</v>
      </c>
      <c r="V146" t="n">
        <v>0.73</v>
      </c>
      <c r="W146" t="n">
        <v>2.64</v>
      </c>
      <c r="X146" t="n">
        <v>0.58</v>
      </c>
      <c r="Y146" t="n">
        <v>1</v>
      </c>
      <c r="Z146" t="n">
        <v>10</v>
      </c>
    </row>
    <row r="147">
      <c r="A147" t="n">
        <v>37</v>
      </c>
      <c r="B147" t="n">
        <v>140</v>
      </c>
      <c r="C147" t="inlineStr">
        <is>
          <t xml:space="preserve">CONCLUIDO	</t>
        </is>
      </c>
      <c r="D147" t="n">
        <v>5.0415</v>
      </c>
      <c r="E147" t="n">
        <v>19.84</v>
      </c>
      <c r="F147" t="n">
        <v>15.89</v>
      </c>
      <c r="G147" t="n">
        <v>47.67</v>
      </c>
      <c r="H147" t="n">
        <v>0.62</v>
      </c>
      <c r="I147" t="n">
        <v>20</v>
      </c>
      <c r="J147" t="n">
        <v>292.49</v>
      </c>
      <c r="K147" t="n">
        <v>60.56</v>
      </c>
      <c r="L147" t="n">
        <v>10.25</v>
      </c>
      <c r="M147" t="n">
        <v>18</v>
      </c>
      <c r="N147" t="n">
        <v>81.68000000000001</v>
      </c>
      <c r="O147" t="n">
        <v>36307.88</v>
      </c>
      <c r="P147" t="n">
        <v>269.91</v>
      </c>
      <c r="Q147" t="n">
        <v>467.07</v>
      </c>
      <c r="R147" t="n">
        <v>67.92</v>
      </c>
      <c r="S147" t="n">
        <v>39.61</v>
      </c>
      <c r="T147" t="n">
        <v>9149.49</v>
      </c>
      <c r="U147" t="n">
        <v>0.58</v>
      </c>
      <c r="V147" t="n">
        <v>0.73</v>
      </c>
      <c r="W147" t="n">
        <v>2.65</v>
      </c>
      <c r="X147" t="n">
        <v>0.5600000000000001</v>
      </c>
      <c r="Y147" t="n">
        <v>1</v>
      </c>
      <c r="Z147" t="n">
        <v>10</v>
      </c>
    </row>
    <row r="148">
      <c r="A148" t="n">
        <v>38</v>
      </c>
      <c r="B148" t="n">
        <v>140</v>
      </c>
      <c r="C148" t="inlineStr">
        <is>
          <t xml:space="preserve">CONCLUIDO	</t>
        </is>
      </c>
      <c r="D148" t="n">
        <v>5.0459</v>
      </c>
      <c r="E148" t="n">
        <v>19.82</v>
      </c>
      <c r="F148" t="n">
        <v>15.87</v>
      </c>
      <c r="G148" t="n">
        <v>47.62</v>
      </c>
      <c r="H148" t="n">
        <v>0.64</v>
      </c>
      <c r="I148" t="n">
        <v>20</v>
      </c>
      <c r="J148" t="n">
        <v>293</v>
      </c>
      <c r="K148" t="n">
        <v>60.56</v>
      </c>
      <c r="L148" t="n">
        <v>10.5</v>
      </c>
      <c r="M148" t="n">
        <v>18</v>
      </c>
      <c r="N148" t="n">
        <v>81.95</v>
      </c>
      <c r="O148" t="n">
        <v>36371.17</v>
      </c>
      <c r="P148" t="n">
        <v>269.87</v>
      </c>
      <c r="Q148" t="n">
        <v>467.07</v>
      </c>
      <c r="R148" t="n">
        <v>67.64</v>
      </c>
      <c r="S148" t="n">
        <v>39.61</v>
      </c>
      <c r="T148" t="n">
        <v>9011.9</v>
      </c>
      <c r="U148" t="n">
        <v>0.59</v>
      </c>
      <c r="V148" t="n">
        <v>0.73</v>
      </c>
      <c r="W148" t="n">
        <v>2.64</v>
      </c>
      <c r="X148" t="n">
        <v>0.54</v>
      </c>
      <c r="Y148" t="n">
        <v>1</v>
      </c>
      <c r="Z148" t="n">
        <v>10</v>
      </c>
    </row>
    <row r="149">
      <c r="A149" t="n">
        <v>39</v>
      </c>
      <c r="B149" t="n">
        <v>140</v>
      </c>
      <c r="C149" t="inlineStr">
        <is>
          <t xml:space="preserve">CONCLUIDO	</t>
        </is>
      </c>
      <c r="D149" t="n">
        <v>5.0634</v>
      </c>
      <c r="E149" t="n">
        <v>19.75</v>
      </c>
      <c r="F149" t="n">
        <v>15.86</v>
      </c>
      <c r="G149" t="n">
        <v>50.07</v>
      </c>
      <c r="H149" t="n">
        <v>0.65</v>
      </c>
      <c r="I149" t="n">
        <v>19</v>
      </c>
      <c r="J149" t="n">
        <v>293.52</v>
      </c>
      <c r="K149" t="n">
        <v>60.56</v>
      </c>
      <c r="L149" t="n">
        <v>10.75</v>
      </c>
      <c r="M149" t="n">
        <v>17</v>
      </c>
      <c r="N149" t="n">
        <v>82.20999999999999</v>
      </c>
      <c r="O149" t="n">
        <v>36434.56</v>
      </c>
      <c r="P149" t="n">
        <v>269.15</v>
      </c>
      <c r="Q149" t="n">
        <v>467.09</v>
      </c>
      <c r="R149" t="n">
        <v>66.97</v>
      </c>
      <c r="S149" t="n">
        <v>39.61</v>
      </c>
      <c r="T149" t="n">
        <v>8681.139999999999</v>
      </c>
      <c r="U149" t="n">
        <v>0.59</v>
      </c>
      <c r="V149" t="n">
        <v>0.74</v>
      </c>
      <c r="W149" t="n">
        <v>2.64</v>
      </c>
      <c r="X149" t="n">
        <v>0.52</v>
      </c>
      <c r="Y149" t="n">
        <v>1</v>
      </c>
      <c r="Z149" t="n">
        <v>10</v>
      </c>
    </row>
    <row r="150">
      <c r="A150" t="n">
        <v>40</v>
      </c>
      <c r="B150" t="n">
        <v>140</v>
      </c>
      <c r="C150" t="inlineStr">
        <is>
          <t xml:space="preserve">CONCLUIDO	</t>
        </is>
      </c>
      <c r="D150" t="n">
        <v>5.0643</v>
      </c>
      <c r="E150" t="n">
        <v>19.75</v>
      </c>
      <c r="F150" t="n">
        <v>15.85</v>
      </c>
      <c r="G150" t="n">
        <v>50.06</v>
      </c>
      <c r="H150" t="n">
        <v>0.67</v>
      </c>
      <c r="I150" t="n">
        <v>19</v>
      </c>
      <c r="J150" t="n">
        <v>294.03</v>
      </c>
      <c r="K150" t="n">
        <v>60.56</v>
      </c>
      <c r="L150" t="n">
        <v>11</v>
      </c>
      <c r="M150" t="n">
        <v>17</v>
      </c>
      <c r="N150" t="n">
        <v>82.48</v>
      </c>
      <c r="O150" t="n">
        <v>36498.06</v>
      </c>
      <c r="P150" t="n">
        <v>269.51</v>
      </c>
      <c r="Q150" t="n">
        <v>467.09</v>
      </c>
      <c r="R150" t="n">
        <v>66.98999999999999</v>
      </c>
      <c r="S150" t="n">
        <v>39.61</v>
      </c>
      <c r="T150" t="n">
        <v>8692.08</v>
      </c>
      <c r="U150" t="n">
        <v>0.59</v>
      </c>
      <c r="V150" t="n">
        <v>0.74</v>
      </c>
      <c r="W150" t="n">
        <v>2.64</v>
      </c>
      <c r="X150" t="n">
        <v>0.52</v>
      </c>
      <c r="Y150" t="n">
        <v>1</v>
      </c>
      <c r="Z150" t="n">
        <v>10</v>
      </c>
    </row>
    <row r="151">
      <c r="A151" t="n">
        <v>41</v>
      </c>
      <c r="B151" t="n">
        <v>140</v>
      </c>
      <c r="C151" t="inlineStr">
        <is>
          <t xml:space="preserve">CONCLUIDO	</t>
        </is>
      </c>
      <c r="D151" t="n">
        <v>5.0624</v>
      </c>
      <c r="E151" t="n">
        <v>19.75</v>
      </c>
      <c r="F151" t="n">
        <v>15.86</v>
      </c>
      <c r="G151" t="n">
        <v>50.08</v>
      </c>
      <c r="H151" t="n">
        <v>0.68</v>
      </c>
      <c r="I151" t="n">
        <v>19</v>
      </c>
      <c r="J151" t="n">
        <v>294.55</v>
      </c>
      <c r="K151" t="n">
        <v>60.56</v>
      </c>
      <c r="L151" t="n">
        <v>11.25</v>
      </c>
      <c r="M151" t="n">
        <v>17</v>
      </c>
      <c r="N151" t="n">
        <v>82.73999999999999</v>
      </c>
      <c r="O151" t="n">
        <v>36561.67</v>
      </c>
      <c r="P151" t="n">
        <v>269.37</v>
      </c>
      <c r="Q151" t="n">
        <v>467.16</v>
      </c>
      <c r="R151" t="n">
        <v>67.3</v>
      </c>
      <c r="S151" t="n">
        <v>39.61</v>
      </c>
      <c r="T151" t="n">
        <v>8844.440000000001</v>
      </c>
      <c r="U151" t="n">
        <v>0.59</v>
      </c>
      <c r="V151" t="n">
        <v>0.74</v>
      </c>
      <c r="W151" t="n">
        <v>2.64</v>
      </c>
      <c r="X151" t="n">
        <v>0.53</v>
      </c>
      <c r="Y151" t="n">
        <v>1</v>
      </c>
      <c r="Z151" t="n">
        <v>10</v>
      </c>
    </row>
    <row r="152">
      <c r="A152" t="n">
        <v>42</v>
      </c>
      <c r="B152" t="n">
        <v>140</v>
      </c>
      <c r="C152" t="inlineStr">
        <is>
          <t xml:space="preserve">CONCLUIDO	</t>
        </is>
      </c>
      <c r="D152" t="n">
        <v>5.0819</v>
      </c>
      <c r="E152" t="n">
        <v>19.68</v>
      </c>
      <c r="F152" t="n">
        <v>15.84</v>
      </c>
      <c r="G152" t="n">
        <v>52.79</v>
      </c>
      <c r="H152" t="n">
        <v>0.6899999999999999</v>
      </c>
      <c r="I152" t="n">
        <v>18</v>
      </c>
      <c r="J152" t="n">
        <v>295.06</v>
      </c>
      <c r="K152" t="n">
        <v>60.56</v>
      </c>
      <c r="L152" t="n">
        <v>11.5</v>
      </c>
      <c r="M152" t="n">
        <v>16</v>
      </c>
      <c r="N152" t="n">
        <v>83.01000000000001</v>
      </c>
      <c r="O152" t="n">
        <v>36625.39</v>
      </c>
      <c r="P152" t="n">
        <v>268.85</v>
      </c>
      <c r="Q152" t="n">
        <v>467.1</v>
      </c>
      <c r="R152" t="n">
        <v>66.37</v>
      </c>
      <c r="S152" t="n">
        <v>39.61</v>
      </c>
      <c r="T152" t="n">
        <v>8387.049999999999</v>
      </c>
      <c r="U152" t="n">
        <v>0.6</v>
      </c>
      <c r="V152" t="n">
        <v>0.74</v>
      </c>
      <c r="W152" t="n">
        <v>2.64</v>
      </c>
      <c r="X152" t="n">
        <v>0.5</v>
      </c>
      <c r="Y152" t="n">
        <v>1</v>
      </c>
      <c r="Z152" t="n">
        <v>10</v>
      </c>
    </row>
    <row r="153">
      <c r="A153" t="n">
        <v>43</v>
      </c>
      <c r="B153" t="n">
        <v>140</v>
      </c>
      <c r="C153" t="inlineStr">
        <is>
          <t xml:space="preserve">CONCLUIDO	</t>
        </is>
      </c>
      <c r="D153" t="n">
        <v>5.0878</v>
      </c>
      <c r="E153" t="n">
        <v>19.66</v>
      </c>
      <c r="F153" t="n">
        <v>15.81</v>
      </c>
      <c r="G153" t="n">
        <v>52.71</v>
      </c>
      <c r="H153" t="n">
        <v>0.71</v>
      </c>
      <c r="I153" t="n">
        <v>18</v>
      </c>
      <c r="J153" t="n">
        <v>295.58</v>
      </c>
      <c r="K153" t="n">
        <v>60.56</v>
      </c>
      <c r="L153" t="n">
        <v>11.75</v>
      </c>
      <c r="M153" t="n">
        <v>16</v>
      </c>
      <c r="N153" t="n">
        <v>83.28</v>
      </c>
      <c r="O153" t="n">
        <v>36689.22</v>
      </c>
      <c r="P153" t="n">
        <v>267.92</v>
      </c>
      <c r="Q153" t="n">
        <v>467.07</v>
      </c>
      <c r="R153" t="n">
        <v>65.41</v>
      </c>
      <c r="S153" t="n">
        <v>39.61</v>
      </c>
      <c r="T153" t="n">
        <v>7904.75</v>
      </c>
      <c r="U153" t="n">
        <v>0.61</v>
      </c>
      <c r="V153" t="n">
        <v>0.74</v>
      </c>
      <c r="W153" t="n">
        <v>2.64</v>
      </c>
      <c r="X153" t="n">
        <v>0.48</v>
      </c>
      <c r="Y153" t="n">
        <v>1</v>
      </c>
      <c r="Z153" t="n">
        <v>10</v>
      </c>
    </row>
    <row r="154">
      <c r="A154" t="n">
        <v>44</v>
      </c>
      <c r="B154" t="n">
        <v>140</v>
      </c>
      <c r="C154" t="inlineStr">
        <is>
          <t xml:space="preserve">CONCLUIDO	</t>
        </is>
      </c>
      <c r="D154" t="n">
        <v>5.1059</v>
      </c>
      <c r="E154" t="n">
        <v>19.58</v>
      </c>
      <c r="F154" t="n">
        <v>15.8</v>
      </c>
      <c r="G154" t="n">
        <v>55.75</v>
      </c>
      <c r="H154" t="n">
        <v>0.72</v>
      </c>
      <c r="I154" t="n">
        <v>17</v>
      </c>
      <c r="J154" t="n">
        <v>296.1</v>
      </c>
      <c r="K154" t="n">
        <v>60.56</v>
      </c>
      <c r="L154" t="n">
        <v>12</v>
      </c>
      <c r="M154" t="n">
        <v>15</v>
      </c>
      <c r="N154" t="n">
        <v>83.54000000000001</v>
      </c>
      <c r="O154" t="n">
        <v>36753.16</v>
      </c>
      <c r="P154" t="n">
        <v>267.32</v>
      </c>
      <c r="Q154" t="n">
        <v>467.07</v>
      </c>
      <c r="R154" t="n">
        <v>64.94</v>
      </c>
      <c r="S154" t="n">
        <v>39.61</v>
      </c>
      <c r="T154" t="n">
        <v>7675.48</v>
      </c>
      <c r="U154" t="n">
        <v>0.61</v>
      </c>
      <c r="V154" t="n">
        <v>0.74</v>
      </c>
      <c r="W154" t="n">
        <v>2.64</v>
      </c>
      <c r="X154" t="n">
        <v>0.46</v>
      </c>
      <c r="Y154" t="n">
        <v>1</v>
      </c>
      <c r="Z154" t="n">
        <v>10</v>
      </c>
    </row>
    <row r="155">
      <c r="A155" t="n">
        <v>45</v>
      </c>
      <c r="B155" t="n">
        <v>140</v>
      </c>
      <c r="C155" t="inlineStr">
        <is>
          <t xml:space="preserve">CONCLUIDO	</t>
        </is>
      </c>
      <c r="D155" t="n">
        <v>5.1073</v>
      </c>
      <c r="E155" t="n">
        <v>19.58</v>
      </c>
      <c r="F155" t="n">
        <v>15.79</v>
      </c>
      <c r="G155" t="n">
        <v>55.73</v>
      </c>
      <c r="H155" t="n">
        <v>0.74</v>
      </c>
      <c r="I155" t="n">
        <v>17</v>
      </c>
      <c r="J155" t="n">
        <v>296.62</v>
      </c>
      <c r="K155" t="n">
        <v>60.56</v>
      </c>
      <c r="L155" t="n">
        <v>12.25</v>
      </c>
      <c r="M155" t="n">
        <v>15</v>
      </c>
      <c r="N155" t="n">
        <v>83.81</v>
      </c>
      <c r="O155" t="n">
        <v>36817.22</v>
      </c>
      <c r="P155" t="n">
        <v>267.27</v>
      </c>
      <c r="Q155" t="n">
        <v>467.08</v>
      </c>
      <c r="R155" t="n">
        <v>64.90000000000001</v>
      </c>
      <c r="S155" t="n">
        <v>39.61</v>
      </c>
      <c r="T155" t="n">
        <v>7658.37</v>
      </c>
      <c r="U155" t="n">
        <v>0.61</v>
      </c>
      <c r="V155" t="n">
        <v>0.74</v>
      </c>
      <c r="W155" t="n">
        <v>2.63</v>
      </c>
      <c r="X155" t="n">
        <v>0.46</v>
      </c>
      <c r="Y155" t="n">
        <v>1</v>
      </c>
      <c r="Z155" t="n">
        <v>10</v>
      </c>
    </row>
    <row r="156">
      <c r="A156" t="n">
        <v>46</v>
      </c>
      <c r="B156" t="n">
        <v>140</v>
      </c>
      <c r="C156" t="inlineStr">
        <is>
          <t xml:space="preserve">CONCLUIDO	</t>
        </is>
      </c>
      <c r="D156" t="n">
        <v>5.1087</v>
      </c>
      <c r="E156" t="n">
        <v>19.57</v>
      </c>
      <c r="F156" t="n">
        <v>15.79</v>
      </c>
      <c r="G156" t="n">
        <v>55.71</v>
      </c>
      <c r="H156" t="n">
        <v>0.75</v>
      </c>
      <c r="I156" t="n">
        <v>17</v>
      </c>
      <c r="J156" t="n">
        <v>297.14</v>
      </c>
      <c r="K156" t="n">
        <v>60.56</v>
      </c>
      <c r="L156" t="n">
        <v>12.5</v>
      </c>
      <c r="M156" t="n">
        <v>15</v>
      </c>
      <c r="N156" t="n">
        <v>84.08</v>
      </c>
      <c r="O156" t="n">
        <v>36881.39</v>
      </c>
      <c r="P156" t="n">
        <v>267.25</v>
      </c>
      <c r="Q156" t="n">
        <v>467.07</v>
      </c>
      <c r="R156" t="n">
        <v>64.59999999999999</v>
      </c>
      <c r="S156" t="n">
        <v>39.61</v>
      </c>
      <c r="T156" t="n">
        <v>7506.5</v>
      </c>
      <c r="U156" t="n">
        <v>0.61</v>
      </c>
      <c r="V156" t="n">
        <v>0.74</v>
      </c>
      <c r="W156" t="n">
        <v>2.64</v>
      </c>
      <c r="X156" t="n">
        <v>0.45</v>
      </c>
      <c r="Y156" t="n">
        <v>1</v>
      </c>
      <c r="Z156" t="n">
        <v>10</v>
      </c>
    </row>
    <row r="157">
      <c r="A157" t="n">
        <v>47</v>
      </c>
      <c r="B157" t="n">
        <v>140</v>
      </c>
      <c r="C157" t="inlineStr">
        <is>
          <t xml:space="preserve">CONCLUIDO	</t>
        </is>
      </c>
      <c r="D157" t="n">
        <v>5.1251</v>
      </c>
      <c r="E157" t="n">
        <v>19.51</v>
      </c>
      <c r="F157" t="n">
        <v>15.78</v>
      </c>
      <c r="G157" t="n">
        <v>59.16</v>
      </c>
      <c r="H157" t="n">
        <v>0.76</v>
      </c>
      <c r="I157" t="n">
        <v>16</v>
      </c>
      <c r="J157" t="n">
        <v>297.66</v>
      </c>
      <c r="K157" t="n">
        <v>60.56</v>
      </c>
      <c r="L157" t="n">
        <v>12.75</v>
      </c>
      <c r="M157" t="n">
        <v>14</v>
      </c>
      <c r="N157" t="n">
        <v>84.36</v>
      </c>
      <c r="O157" t="n">
        <v>36945.67</v>
      </c>
      <c r="P157" t="n">
        <v>266.76</v>
      </c>
      <c r="Q157" t="n">
        <v>467.08</v>
      </c>
      <c r="R157" t="n">
        <v>64.33</v>
      </c>
      <c r="S157" t="n">
        <v>39.61</v>
      </c>
      <c r="T157" t="n">
        <v>7373.85</v>
      </c>
      <c r="U157" t="n">
        <v>0.62</v>
      </c>
      <c r="V157" t="n">
        <v>0.74</v>
      </c>
      <c r="W157" t="n">
        <v>2.64</v>
      </c>
      <c r="X157" t="n">
        <v>0.44</v>
      </c>
      <c r="Y157" t="n">
        <v>1</v>
      </c>
      <c r="Z157" t="n">
        <v>10</v>
      </c>
    </row>
    <row r="158">
      <c r="A158" t="n">
        <v>48</v>
      </c>
      <c r="B158" t="n">
        <v>140</v>
      </c>
      <c r="C158" t="inlineStr">
        <is>
          <t xml:space="preserve">CONCLUIDO	</t>
        </is>
      </c>
      <c r="D158" t="n">
        <v>5.129</v>
      </c>
      <c r="E158" t="n">
        <v>19.5</v>
      </c>
      <c r="F158" t="n">
        <v>15.76</v>
      </c>
      <c r="G158" t="n">
        <v>59.1</v>
      </c>
      <c r="H158" t="n">
        <v>0.78</v>
      </c>
      <c r="I158" t="n">
        <v>16</v>
      </c>
      <c r="J158" t="n">
        <v>298.18</v>
      </c>
      <c r="K158" t="n">
        <v>60.56</v>
      </c>
      <c r="L158" t="n">
        <v>13</v>
      </c>
      <c r="M158" t="n">
        <v>14</v>
      </c>
      <c r="N158" t="n">
        <v>84.63</v>
      </c>
      <c r="O158" t="n">
        <v>37010.06</v>
      </c>
      <c r="P158" t="n">
        <v>266.51</v>
      </c>
      <c r="Q158" t="n">
        <v>467.07</v>
      </c>
      <c r="R158" t="n">
        <v>63.91</v>
      </c>
      <c r="S158" t="n">
        <v>39.61</v>
      </c>
      <c r="T158" t="n">
        <v>7166.38</v>
      </c>
      <c r="U158" t="n">
        <v>0.62</v>
      </c>
      <c r="V158" t="n">
        <v>0.74</v>
      </c>
      <c r="W158" t="n">
        <v>2.63</v>
      </c>
      <c r="X158" t="n">
        <v>0.43</v>
      </c>
      <c r="Y158" t="n">
        <v>1</v>
      </c>
      <c r="Z158" t="n">
        <v>10</v>
      </c>
    </row>
    <row r="159">
      <c r="A159" t="n">
        <v>49</v>
      </c>
      <c r="B159" t="n">
        <v>140</v>
      </c>
      <c r="C159" t="inlineStr">
        <is>
          <t xml:space="preserve">CONCLUIDO	</t>
        </is>
      </c>
      <c r="D159" t="n">
        <v>5.1235</v>
      </c>
      <c r="E159" t="n">
        <v>19.52</v>
      </c>
      <c r="F159" t="n">
        <v>15.78</v>
      </c>
      <c r="G159" t="n">
        <v>59.18</v>
      </c>
      <c r="H159" t="n">
        <v>0.79</v>
      </c>
      <c r="I159" t="n">
        <v>16</v>
      </c>
      <c r="J159" t="n">
        <v>298.71</v>
      </c>
      <c r="K159" t="n">
        <v>60.56</v>
      </c>
      <c r="L159" t="n">
        <v>13.25</v>
      </c>
      <c r="M159" t="n">
        <v>14</v>
      </c>
      <c r="N159" t="n">
        <v>84.90000000000001</v>
      </c>
      <c r="O159" t="n">
        <v>37074.57</v>
      </c>
      <c r="P159" t="n">
        <v>267.02</v>
      </c>
      <c r="Q159" t="n">
        <v>467.09</v>
      </c>
      <c r="R159" t="n">
        <v>64.48999999999999</v>
      </c>
      <c r="S159" t="n">
        <v>39.61</v>
      </c>
      <c r="T159" t="n">
        <v>7457.29</v>
      </c>
      <c r="U159" t="n">
        <v>0.61</v>
      </c>
      <c r="V159" t="n">
        <v>0.74</v>
      </c>
      <c r="W159" t="n">
        <v>2.64</v>
      </c>
      <c r="X159" t="n">
        <v>0.45</v>
      </c>
      <c r="Y159" t="n">
        <v>1</v>
      </c>
      <c r="Z159" t="n">
        <v>10</v>
      </c>
    </row>
    <row r="160">
      <c r="A160" t="n">
        <v>50</v>
      </c>
      <c r="B160" t="n">
        <v>140</v>
      </c>
      <c r="C160" t="inlineStr">
        <is>
          <t xml:space="preserve">CONCLUIDO	</t>
        </is>
      </c>
      <c r="D160" t="n">
        <v>5.1244</v>
      </c>
      <c r="E160" t="n">
        <v>19.51</v>
      </c>
      <c r="F160" t="n">
        <v>15.78</v>
      </c>
      <c r="G160" t="n">
        <v>59.17</v>
      </c>
      <c r="H160" t="n">
        <v>0.8</v>
      </c>
      <c r="I160" t="n">
        <v>16</v>
      </c>
      <c r="J160" t="n">
        <v>299.23</v>
      </c>
      <c r="K160" t="n">
        <v>60.56</v>
      </c>
      <c r="L160" t="n">
        <v>13.5</v>
      </c>
      <c r="M160" t="n">
        <v>14</v>
      </c>
      <c r="N160" t="n">
        <v>85.18000000000001</v>
      </c>
      <c r="O160" t="n">
        <v>37139.2</v>
      </c>
      <c r="P160" t="n">
        <v>266.59</v>
      </c>
      <c r="Q160" t="n">
        <v>467.07</v>
      </c>
      <c r="R160" t="n">
        <v>64.45999999999999</v>
      </c>
      <c r="S160" t="n">
        <v>39.61</v>
      </c>
      <c r="T160" t="n">
        <v>7438.89</v>
      </c>
      <c r="U160" t="n">
        <v>0.61</v>
      </c>
      <c r="V160" t="n">
        <v>0.74</v>
      </c>
      <c r="W160" t="n">
        <v>2.64</v>
      </c>
      <c r="X160" t="n">
        <v>0.44</v>
      </c>
      <c r="Y160" t="n">
        <v>1</v>
      </c>
      <c r="Z160" t="n">
        <v>10</v>
      </c>
    </row>
    <row r="161">
      <c r="A161" t="n">
        <v>51</v>
      </c>
      <c r="B161" t="n">
        <v>140</v>
      </c>
      <c r="C161" t="inlineStr">
        <is>
          <t xml:space="preserve">CONCLUIDO	</t>
        </is>
      </c>
      <c r="D161" t="n">
        <v>5.1538</v>
      </c>
      <c r="E161" t="n">
        <v>19.4</v>
      </c>
      <c r="F161" t="n">
        <v>15.72</v>
      </c>
      <c r="G161" t="n">
        <v>62.88</v>
      </c>
      <c r="H161" t="n">
        <v>0.82</v>
      </c>
      <c r="I161" t="n">
        <v>15</v>
      </c>
      <c r="J161" t="n">
        <v>299.76</v>
      </c>
      <c r="K161" t="n">
        <v>60.56</v>
      </c>
      <c r="L161" t="n">
        <v>13.75</v>
      </c>
      <c r="M161" t="n">
        <v>13</v>
      </c>
      <c r="N161" t="n">
        <v>85.45</v>
      </c>
      <c r="O161" t="n">
        <v>37204.07</v>
      </c>
      <c r="P161" t="n">
        <v>265.06</v>
      </c>
      <c r="Q161" t="n">
        <v>467.07</v>
      </c>
      <c r="R161" t="n">
        <v>62.46</v>
      </c>
      <c r="S161" t="n">
        <v>39.61</v>
      </c>
      <c r="T161" t="n">
        <v>6445.79</v>
      </c>
      <c r="U161" t="n">
        <v>0.63</v>
      </c>
      <c r="V161" t="n">
        <v>0.74</v>
      </c>
      <c r="W161" t="n">
        <v>2.63</v>
      </c>
      <c r="X161" t="n">
        <v>0.39</v>
      </c>
      <c r="Y161" t="n">
        <v>1</v>
      </c>
      <c r="Z161" t="n">
        <v>10</v>
      </c>
    </row>
    <row r="162">
      <c r="A162" t="n">
        <v>52</v>
      </c>
      <c r="B162" t="n">
        <v>140</v>
      </c>
      <c r="C162" t="inlineStr">
        <is>
          <t xml:space="preserve">CONCLUIDO	</t>
        </is>
      </c>
      <c r="D162" t="n">
        <v>5.1534</v>
      </c>
      <c r="E162" t="n">
        <v>19.4</v>
      </c>
      <c r="F162" t="n">
        <v>15.72</v>
      </c>
      <c r="G162" t="n">
        <v>62.88</v>
      </c>
      <c r="H162" t="n">
        <v>0.83</v>
      </c>
      <c r="I162" t="n">
        <v>15</v>
      </c>
      <c r="J162" t="n">
        <v>300.28</v>
      </c>
      <c r="K162" t="n">
        <v>60.56</v>
      </c>
      <c r="L162" t="n">
        <v>14</v>
      </c>
      <c r="M162" t="n">
        <v>13</v>
      </c>
      <c r="N162" t="n">
        <v>85.73</v>
      </c>
      <c r="O162" t="n">
        <v>37268.93</v>
      </c>
      <c r="P162" t="n">
        <v>265.27</v>
      </c>
      <c r="Q162" t="n">
        <v>467.07</v>
      </c>
      <c r="R162" t="n">
        <v>62.65</v>
      </c>
      <c r="S162" t="n">
        <v>39.61</v>
      </c>
      <c r="T162" t="n">
        <v>6543.05</v>
      </c>
      <c r="U162" t="n">
        <v>0.63</v>
      </c>
      <c r="V162" t="n">
        <v>0.74</v>
      </c>
      <c r="W162" t="n">
        <v>2.63</v>
      </c>
      <c r="X162" t="n">
        <v>0.39</v>
      </c>
      <c r="Y162" t="n">
        <v>1</v>
      </c>
      <c r="Z162" t="n">
        <v>10</v>
      </c>
    </row>
    <row r="163">
      <c r="A163" t="n">
        <v>53</v>
      </c>
      <c r="B163" t="n">
        <v>140</v>
      </c>
      <c r="C163" t="inlineStr">
        <is>
          <t xml:space="preserve">CONCLUIDO	</t>
        </is>
      </c>
      <c r="D163" t="n">
        <v>5.1496</v>
      </c>
      <c r="E163" t="n">
        <v>19.42</v>
      </c>
      <c r="F163" t="n">
        <v>15.73</v>
      </c>
      <c r="G163" t="n">
        <v>62.94</v>
      </c>
      <c r="H163" t="n">
        <v>0.84</v>
      </c>
      <c r="I163" t="n">
        <v>15</v>
      </c>
      <c r="J163" t="n">
        <v>300.81</v>
      </c>
      <c r="K163" t="n">
        <v>60.56</v>
      </c>
      <c r="L163" t="n">
        <v>14.25</v>
      </c>
      <c r="M163" t="n">
        <v>13</v>
      </c>
      <c r="N163" t="n">
        <v>86</v>
      </c>
      <c r="O163" t="n">
        <v>37333.9</v>
      </c>
      <c r="P163" t="n">
        <v>265.39</v>
      </c>
      <c r="Q163" t="n">
        <v>467.07</v>
      </c>
      <c r="R163" t="n">
        <v>62.99</v>
      </c>
      <c r="S163" t="n">
        <v>39.61</v>
      </c>
      <c r="T163" t="n">
        <v>6711.9</v>
      </c>
      <c r="U163" t="n">
        <v>0.63</v>
      </c>
      <c r="V163" t="n">
        <v>0.74</v>
      </c>
      <c r="W163" t="n">
        <v>2.63</v>
      </c>
      <c r="X163" t="n">
        <v>0.4</v>
      </c>
      <c r="Y163" t="n">
        <v>1</v>
      </c>
      <c r="Z163" t="n">
        <v>10</v>
      </c>
    </row>
    <row r="164">
      <c r="A164" t="n">
        <v>54</v>
      </c>
      <c r="B164" t="n">
        <v>140</v>
      </c>
      <c r="C164" t="inlineStr">
        <is>
          <t xml:space="preserve">CONCLUIDO	</t>
        </is>
      </c>
      <c r="D164" t="n">
        <v>5.1497</v>
      </c>
      <c r="E164" t="n">
        <v>19.42</v>
      </c>
      <c r="F164" t="n">
        <v>15.73</v>
      </c>
      <c r="G164" t="n">
        <v>62.94</v>
      </c>
      <c r="H164" t="n">
        <v>0.86</v>
      </c>
      <c r="I164" t="n">
        <v>15</v>
      </c>
      <c r="J164" t="n">
        <v>301.34</v>
      </c>
      <c r="K164" t="n">
        <v>60.56</v>
      </c>
      <c r="L164" t="n">
        <v>14.5</v>
      </c>
      <c r="M164" t="n">
        <v>13</v>
      </c>
      <c r="N164" t="n">
        <v>86.28</v>
      </c>
      <c r="O164" t="n">
        <v>37399</v>
      </c>
      <c r="P164" t="n">
        <v>265.36</v>
      </c>
      <c r="Q164" t="n">
        <v>467.07</v>
      </c>
      <c r="R164" t="n">
        <v>62.91</v>
      </c>
      <c r="S164" t="n">
        <v>39.61</v>
      </c>
      <c r="T164" t="n">
        <v>6668.67</v>
      </c>
      <c r="U164" t="n">
        <v>0.63</v>
      </c>
      <c r="V164" t="n">
        <v>0.74</v>
      </c>
      <c r="W164" t="n">
        <v>2.63</v>
      </c>
      <c r="X164" t="n">
        <v>0.4</v>
      </c>
      <c r="Y164" t="n">
        <v>1</v>
      </c>
      <c r="Z164" t="n">
        <v>10</v>
      </c>
    </row>
    <row r="165">
      <c r="A165" t="n">
        <v>55</v>
      </c>
      <c r="B165" t="n">
        <v>140</v>
      </c>
      <c r="C165" t="inlineStr">
        <is>
          <t xml:space="preserve">CONCLUIDO	</t>
        </is>
      </c>
      <c r="D165" t="n">
        <v>5.1712</v>
      </c>
      <c r="E165" t="n">
        <v>19.34</v>
      </c>
      <c r="F165" t="n">
        <v>15.71</v>
      </c>
      <c r="G165" t="n">
        <v>67.31</v>
      </c>
      <c r="H165" t="n">
        <v>0.87</v>
      </c>
      <c r="I165" t="n">
        <v>14</v>
      </c>
      <c r="J165" t="n">
        <v>301.86</v>
      </c>
      <c r="K165" t="n">
        <v>60.56</v>
      </c>
      <c r="L165" t="n">
        <v>14.75</v>
      </c>
      <c r="M165" t="n">
        <v>12</v>
      </c>
      <c r="N165" t="n">
        <v>86.56</v>
      </c>
      <c r="O165" t="n">
        <v>37464.21</v>
      </c>
      <c r="P165" t="n">
        <v>264.92</v>
      </c>
      <c r="Q165" t="n">
        <v>467.07</v>
      </c>
      <c r="R165" t="n">
        <v>62.21</v>
      </c>
      <c r="S165" t="n">
        <v>39.61</v>
      </c>
      <c r="T165" t="n">
        <v>6324.28</v>
      </c>
      <c r="U165" t="n">
        <v>0.64</v>
      </c>
      <c r="V165" t="n">
        <v>0.74</v>
      </c>
      <c r="W165" t="n">
        <v>2.63</v>
      </c>
      <c r="X165" t="n">
        <v>0.37</v>
      </c>
      <c r="Y165" t="n">
        <v>1</v>
      </c>
      <c r="Z165" t="n">
        <v>10</v>
      </c>
    </row>
    <row r="166">
      <c r="A166" t="n">
        <v>56</v>
      </c>
      <c r="B166" t="n">
        <v>140</v>
      </c>
      <c r="C166" t="inlineStr">
        <is>
          <t xml:space="preserve">CONCLUIDO	</t>
        </is>
      </c>
      <c r="D166" t="n">
        <v>5.1721</v>
      </c>
      <c r="E166" t="n">
        <v>19.33</v>
      </c>
      <c r="F166" t="n">
        <v>15.7</v>
      </c>
      <c r="G166" t="n">
        <v>67.3</v>
      </c>
      <c r="H166" t="n">
        <v>0.88</v>
      </c>
      <c r="I166" t="n">
        <v>14</v>
      </c>
      <c r="J166" t="n">
        <v>302.39</v>
      </c>
      <c r="K166" t="n">
        <v>60.56</v>
      </c>
      <c r="L166" t="n">
        <v>15</v>
      </c>
      <c r="M166" t="n">
        <v>12</v>
      </c>
      <c r="N166" t="n">
        <v>86.84</v>
      </c>
      <c r="O166" t="n">
        <v>37529.55</v>
      </c>
      <c r="P166" t="n">
        <v>264.67</v>
      </c>
      <c r="Q166" t="n">
        <v>467.07</v>
      </c>
      <c r="R166" t="n">
        <v>61.99</v>
      </c>
      <c r="S166" t="n">
        <v>39.61</v>
      </c>
      <c r="T166" t="n">
        <v>6216.82</v>
      </c>
      <c r="U166" t="n">
        <v>0.64</v>
      </c>
      <c r="V166" t="n">
        <v>0.74</v>
      </c>
      <c r="W166" t="n">
        <v>2.63</v>
      </c>
      <c r="X166" t="n">
        <v>0.37</v>
      </c>
      <c r="Y166" t="n">
        <v>1</v>
      </c>
      <c r="Z166" t="n">
        <v>10</v>
      </c>
    </row>
    <row r="167">
      <c r="A167" t="n">
        <v>57</v>
      </c>
      <c r="B167" t="n">
        <v>140</v>
      </c>
      <c r="C167" t="inlineStr">
        <is>
          <t xml:space="preserve">CONCLUIDO	</t>
        </is>
      </c>
      <c r="D167" t="n">
        <v>5.1723</v>
      </c>
      <c r="E167" t="n">
        <v>19.33</v>
      </c>
      <c r="F167" t="n">
        <v>15.7</v>
      </c>
      <c r="G167" t="n">
        <v>67.29000000000001</v>
      </c>
      <c r="H167" t="n">
        <v>0.9</v>
      </c>
      <c r="I167" t="n">
        <v>14</v>
      </c>
      <c r="J167" t="n">
        <v>302.92</v>
      </c>
      <c r="K167" t="n">
        <v>60.56</v>
      </c>
      <c r="L167" t="n">
        <v>15.25</v>
      </c>
      <c r="M167" t="n">
        <v>12</v>
      </c>
      <c r="N167" t="n">
        <v>87.12</v>
      </c>
      <c r="O167" t="n">
        <v>37595</v>
      </c>
      <c r="P167" t="n">
        <v>264.26</v>
      </c>
      <c r="Q167" t="n">
        <v>467.08</v>
      </c>
      <c r="R167" t="n">
        <v>61.86</v>
      </c>
      <c r="S167" t="n">
        <v>39.61</v>
      </c>
      <c r="T167" t="n">
        <v>6151.66</v>
      </c>
      <c r="U167" t="n">
        <v>0.64</v>
      </c>
      <c r="V167" t="n">
        <v>0.74</v>
      </c>
      <c r="W167" t="n">
        <v>2.63</v>
      </c>
      <c r="X167" t="n">
        <v>0.37</v>
      </c>
      <c r="Y167" t="n">
        <v>1</v>
      </c>
      <c r="Z167" t="n">
        <v>10</v>
      </c>
    </row>
    <row r="168">
      <c r="A168" t="n">
        <v>58</v>
      </c>
      <c r="B168" t="n">
        <v>140</v>
      </c>
      <c r="C168" t="inlineStr">
        <is>
          <t xml:space="preserve">CONCLUIDO	</t>
        </is>
      </c>
      <c r="D168" t="n">
        <v>5.1725</v>
      </c>
      <c r="E168" t="n">
        <v>19.33</v>
      </c>
      <c r="F168" t="n">
        <v>15.7</v>
      </c>
      <c r="G168" t="n">
        <v>67.29000000000001</v>
      </c>
      <c r="H168" t="n">
        <v>0.91</v>
      </c>
      <c r="I168" t="n">
        <v>14</v>
      </c>
      <c r="J168" t="n">
        <v>303.46</v>
      </c>
      <c r="K168" t="n">
        <v>60.56</v>
      </c>
      <c r="L168" t="n">
        <v>15.5</v>
      </c>
      <c r="M168" t="n">
        <v>12</v>
      </c>
      <c r="N168" t="n">
        <v>87.40000000000001</v>
      </c>
      <c r="O168" t="n">
        <v>37660.57</v>
      </c>
      <c r="P168" t="n">
        <v>264</v>
      </c>
      <c r="Q168" t="n">
        <v>467.07</v>
      </c>
      <c r="R168" t="n">
        <v>61.78</v>
      </c>
      <c r="S168" t="n">
        <v>39.61</v>
      </c>
      <c r="T168" t="n">
        <v>6110.44</v>
      </c>
      <c r="U168" t="n">
        <v>0.64</v>
      </c>
      <c r="V168" t="n">
        <v>0.74</v>
      </c>
      <c r="W168" t="n">
        <v>2.63</v>
      </c>
      <c r="X168" t="n">
        <v>0.37</v>
      </c>
      <c r="Y168" t="n">
        <v>1</v>
      </c>
      <c r="Z168" t="n">
        <v>10</v>
      </c>
    </row>
    <row r="169">
      <c r="A169" t="n">
        <v>59</v>
      </c>
      <c r="B169" t="n">
        <v>140</v>
      </c>
      <c r="C169" t="inlineStr">
        <is>
          <t xml:space="preserve">CONCLUIDO	</t>
        </is>
      </c>
      <c r="D169" t="n">
        <v>5.1914</v>
      </c>
      <c r="E169" t="n">
        <v>19.26</v>
      </c>
      <c r="F169" t="n">
        <v>15.68</v>
      </c>
      <c r="G169" t="n">
        <v>72.38</v>
      </c>
      <c r="H169" t="n">
        <v>0.92</v>
      </c>
      <c r="I169" t="n">
        <v>13</v>
      </c>
      <c r="J169" t="n">
        <v>303.99</v>
      </c>
      <c r="K169" t="n">
        <v>60.56</v>
      </c>
      <c r="L169" t="n">
        <v>15.75</v>
      </c>
      <c r="M169" t="n">
        <v>11</v>
      </c>
      <c r="N169" t="n">
        <v>87.68000000000001</v>
      </c>
      <c r="O169" t="n">
        <v>37726.27</v>
      </c>
      <c r="P169" t="n">
        <v>263.33</v>
      </c>
      <c r="Q169" t="n">
        <v>467.09</v>
      </c>
      <c r="R169" t="n">
        <v>61.4</v>
      </c>
      <c r="S169" t="n">
        <v>39.61</v>
      </c>
      <c r="T169" t="n">
        <v>5926.31</v>
      </c>
      <c r="U169" t="n">
        <v>0.65</v>
      </c>
      <c r="V169" t="n">
        <v>0.74</v>
      </c>
      <c r="W169" t="n">
        <v>2.63</v>
      </c>
      <c r="X169" t="n">
        <v>0.35</v>
      </c>
      <c r="Y169" t="n">
        <v>1</v>
      </c>
      <c r="Z169" t="n">
        <v>10</v>
      </c>
    </row>
    <row r="170">
      <c r="A170" t="n">
        <v>60</v>
      </c>
      <c r="B170" t="n">
        <v>140</v>
      </c>
      <c r="C170" t="inlineStr">
        <is>
          <t xml:space="preserve">CONCLUIDO	</t>
        </is>
      </c>
      <c r="D170" t="n">
        <v>5.191</v>
      </c>
      <c r="E170" t="n">
        <v>19.26</v>
      </c>
      <c r="F170" t="n">
        <v>15.68</v>
      </c>
      <c r="G170" t="n">
        <v>72.39</v>
      </c>
      <c r="H170" t="n">
        <v>0.9399999999999999</v>
      </c>
      <c r="I170" t="n">
        <v>13</v>
      </c>
      <c r="J170" t="n">
        <v>304.52</v>
      </c>
      <c r="K170" t="n">
        <v>60.56</v>
      </c>
      <c r="L170" t="n">
        <v>16</v>
      </c>
      <c r="M170" t="n">
        <v>11</v>
      </c>
      <c r="N170" t="n">
        <v>87.97</v>
      </c>
      <c r="O170" t="n">
        <v>37792.08</v>
      </c>
      <c r="P170" t="n">
        <v>263.74</v>
      </c>
      <c r="Q170" t="n">
        <v>467.07</v>
      </c>
      <c r="R170" t="n">
        <v>61.37</v>
      </c>
      <c r="S170" t="n">
        <v>39.61</v>
      </c>
      <c r="T170" t="n">
        <v>5909.43</v>
      </c>
      <c r="U170" t="n">
        <v>0.65</v>
      </c>
      <c r="V170" t="n">
        <v>0.74</v>
      </c>
      <c r="W170" t="n">
        <v>2.63</v>
      </c>
      <c r="X170" t="n">
        <v>0.35</v>
      </c>
      <c r="Y170" t="n">
        <v>1</v>
      </c>
      <c r="Z170" t="n">
        <v>10</v>
      </c>
    </row>
    <row r="171">
      <c r="A171" t="n">
        <v>61</v>
      </c>
      <c r="B171" t="n">
        <v>140</v>
      </c>
      <c r="C171" t="inlineStr">
        <is>
          <t xml:space="preserve">CONCLUIDO	</t>
        </is>
      </c>
      <c r="D171" t="n">
        <v>5.195</v>
      </c>
      <c r="E171" t="n">
        <v>19.25</v>
      </c>
      <c r="F171" t="n">
        <v>15.67</v>
      </c>
      <c r="G171" t="n">
        <v>72.31999999999999</v>
      </c>
      <c r="H171" t="n">
        <v>0.95</v>
      </c>
      <c r="I171" t="n">
        <v>13</v>
      </c>
      <c r="J171" t="n">
        <v>305.06</v>
      </c>
      <c r="K171" t="n">
        <v>60.56</v>
      </c>
      <c r="L171" t="n">
        <v>16.25</v>
      </c>
      <c r="M171" t="n">
        <v>11</v>
      </c>
      <c r="N171" t="n">
        <v>88.25</v>
      </c>
      <c r="O171" t="n">
        <v>37858.02</v>
      </c>
      <c r="P171" t="n">
        <v>263.76</v>
      </c>
      <c r="Q171" t="n">
        <v>467.07</v>
      </c>
      <c r="R171" t="n">
        <v>60.88</v>
      </c>
      <c r="S171" t="n">
        <v>39.61</v>
      </c>
      <c r="T171" t="n">
        <v>5666.63</v>
      </c>
      <c r="U171" t="n">
        <v>0.65</v>
      </c>
      <c r="V171" t="n">
        <v>0.74</v>
      </c>
      <c r="W171" t="n">
        <v>2.63</v>
      </c>
      <c r="X171" t="n">
        <v>0.34</v>
      </c>
      <c r="Y171" t="n">
        <v>1</v>
      </c>
      <c r="Z171" t="n">
        <v>10</v>
      </c>
    </row>
    <row r="172">
      <c r="A172" t="n">
        <v>62</v>
      </c>
      <c r="B172" t="n">
        <v>140</v>
      </c>
      <c r="C172" t="inlineStr">
        <is>
          <t xml:space="preserve">CONCLUIDO	</t>
        </is>
      </c>
      <c r="D172" t="n">
        <v>5.1912</v>
      </c>
      <c r="E172" t="n">
        <v>19.26</v>
      </c>
      <c r="F172" t="n">
        <v>15.68</v>
      </c>
      <c r="G172" t="n">
        <v>72.38</v>
      </c>
      <c r="H172" t="n">
        <v>0.96</v>
      </c>
      <c r="I172" t="n">
        <v>13</v>
      </c>
      <c r="J172" t="n">
        <v>305.59</v>
      </c>
      <c r="K172" t="n">
        <v>60.56</v>
      </c>
      <c r="L172" t="n">
        <v>16.5</v>
      </c>
      <c r="M172" t="n">
        <v>11</v>
      </c>
      <c r="N172" t="n">
        <v>88.54000000000001</v>
      </c>
      <c r="O172" t="n">
        <v>37924.08</v>
      </c>
      <c r="P172" t="n">
        <v>264.09</v>
      </c>
      <c r="Q172" t="n">
        <v>467.1</v>
      </c>
      <c r="R172" t="n">
        <v>61.32</v>
      </c>
      <c r="S172" t="n">
        <v>39.61</v>
      </c>
      <c r="T172" t="n">
        <v>5887.16</v>
      </c>
      <c r="U172" t="n">
        <v>0.65</v>
      </c>
      <c r="V172" t="n">
        <v>0.74</v>
      </c>
      <c r="W172" t="n">
        <v>2.63</v>
      </c>
      <c r="X172" t="n">
        <v>0.35</v>
      </c>
      <c r="Y172" t="n">
        <v>1</v>
      </c>
      <c r="Z172" t="n">
        <v>10</v>
      </c>
    </row>
    <row r="173">
      <c r="A173" t="n">
        <v>63</v>
      </c>
      <c r="B173" t="n">
        <v>140</v>
      </c>
      <c r="C173" t="inlineStr">
        <is>
          <t xml:space="preserve">CONCLUIDO	</t>
        </is>
      </c>
      <c r="D173" t="n">
        <v>5.1892</v>
      </c>
      <c r="E173" t="n">
        <v>19.27</v>
      </c>
      <c r="F173" t="n">
        <v>15.69</v>
      </c>
      <c r="G173" t="n">
        <v>72.42</v>
      </c>
      <c r="H173" t="n">
        <v>0.97</v>
      </c>
      <c r="I173" t="n">
        <v>13</v>
      </c>
      <c r="J173" t="n">
        <v>306.13</v>
      </c>
      <c r="K173" t="n">
        <v>60.56</v>
      </c>
      <c r="L173" t="n">
        <v>16.75</v>
      </c>
      <c r="M173" t="n">
        <v>11</v>
      </c>
      <c r="N173" t="n">
        <v>88.83</v>
      </c>
      <c r="O173" t="n">
        <v>37990.27</v>
      </c>
      <c r="P173" t="n">
        <v>263.79</v>
      </c>
      <c r="Q173" t="n">
        <v>467.07</v>
      </c>
      <c r="R173" t="n">
        <v>61.57</v>
      </c>
      <c r="S173" t="n">
        <v>39.61</v>
      </c>
      <c r="T173" t="n">
        <v>6009.15</v>
      </c>
      <c r="U173" t="n">
        <v>0.64</v>
      </c>
      <c r="V173" t="n">
        <v>0.74</v>
      </c>
      <c r="W173" t="n">
        <v>2.63</v>
      </c>
      <c r="X173" t="n">
        <v>0.36</v>
      </c>
      <c r="Y173" t="n">
        <v>1</v>
      </c>
      <c r="Z173" t="n">
        <v>10</v>
      </c>
    </row>
    <row r="174">
      <c r="A174" t="n">
        <v>64</v>
      </c>
      <c r="B174" t="n">
        <v>140</v>
      </c>
      <c r="C174" t="inlineStr">
        <is>
          <t xml:space="preserve">CONCLUIDO	</t>
        </is>
      </c>
      <c r="D174" t="n">
        <v>5.1919</v>
      </c>
      <c r="E174" t="n">
        <v>19.26</v>
      </c>
      <c r="F174" t="n">
        <v>15.68</v>
      </c>
      <c r="G174" t="n">
        <v>72.37</v>
      </c>
      <c r="H174" t="n">
        <v>0.99</v>
      </c>
      <c r="I174" t="n">
        <v>13</v>
      </c>
      <c r="J174" t="n">
        <v>306.67</v>
      </c>
      <c r="K174" t="n">
        <v>60.56</v>
      </c>
      <c r="L174" t="n">
        <v>17</v>
      </c>
      <c r="M174" t="n">
        <v>11</v>
      </c>
      <c r="N174" t="n">
        <v>89.11</v>
      </c>
      <c r="O174" t="n">
        <v>38056.58</v>
      </c>
      <c r="P174" t="n">
        <v>263.03</v>
      </c>
      <c r="Q174" t="n">
        <v>467.07</v>
      </c>
      <c r="R174" t="n">
        <v>61.32</v>
      </c>
      <c r="S174" t="n">
        <v>39.61</v>
      </c>
      <c r="T174" t="n">
        <v>5885.45</v>
      </c>
      <c r="U174" t="n">
        <v>0.65</v>
      </c>
      <c r="V174" t="n">
        <v>0.74</v>
      </c>
      <c r="W174" t="n">
        <v>2.63</v>
      </c>
      <c r="X174" t="n">
        <v>0.35</v>
      </c>
      <c r="Y174" t="n">
        <v>1</v>
      </c>
      <c r="Z174" t="n">
        <v>10</v>
      </c>
    </row>
    <row r="175">
      <c r="A175" t="n">
        <v>65</v>
      </c>
      <c r="B175" t="n">
        <v>140</v>
      </c>
      <c r="C175" t="inlineStr">
        <is>
          <t xml:space="preserve">CONCLUIDO	</t>
        </is>
      </c>
      <c r="D175" t="n">
        <v>5.2162</v>
      </c>
      <c r="E175" t="n">
        <v>19.17</v>
      </c>
      <c r="F175" t="n">
        <v>15.64</v>
      </c>
      <c r="G175" t="n">
        <v>78.22</v>
      </c>
      <c r="H175" t="n">
        <v>1</v>
      </c>
      <c r="I175" t="n">
        <v>12</v>
      </c>
      <c r="J175" t="n">
        <v>307.21</v>
      </c>
      <c r="K175" t="n">
        <v>60.56</v>
      </c>
      <c r="L175" t="n">
        <v>17.25</v>
      </c>
      <c r="M175" t="n">
        <v>10</v>
      </c>
      <c r="N175" t="n">
        <v>89.40000000000001</v>
      </c>
      <c r="O175" t="n">
        <v>38123.01</v>
      </c>
      <c r="P175" t="n">
        <v>262.22</v>
      </c>
      <c r="Q175" t="n">
        <v>467.09</v>
      </c>
      <c r="R175" t="n">
        <v>60.05</v>
      </c>
      <c r="S175" t="n">
        <v>39.61</v>
      </c>
      <c r="T175" t="n">
        <v>5255.29</v>
      </c>
      <c r="U175" t="n">
        <v>0.66</v>
      </c>
      <c r="V175" t="n">
        <v>0.75</v>
      </c>
      <c r="W175" t="n">
        <v>2.63</v>
      </c>
      <c r="X175" t="n">
        <v>0.31</v>
      </c>
      <c r="Y175" t="n">
        <v>1</v>
      </c>
      <c r="Z175" t="n">
        <v>10</v>
      </c>
    </row>
    <row r="176">
      <c r="A176" t="n">
        <v>66</v>
      </c>
      <c r="B176" t="n">
        <v>140</v>
      </c>
      <c r="C176" t="inlineStr">
        <is>
          <t xml:space="preserve">CONCLUIDO	</t>
        </is>
      </c>
      <c r="D176" t="n">
        <v>5.2157</v>
      </c>
      <c r="E176" t="n">
        <v>19.17</v>
      </c>
      <c r="F176" t="n">
        <v>15.65</v>
      </c>
      <c r="G176" t="n">
        <v>78.23</v>
      </c>
      <c r="H176" t="n">
        <v>1.01</v>
      </c>
      <c r="I176" t="n">
        <v>12</v>
      </c>
      <c r="J176" t="n">
        <v>307.75</v>
      </c>
      <c r="K176" t="n">
        <v>60.56</v>
      </c>
      <c r="L176" t="n">
        <v>17.5</v>
      </c>
      <c r="M176" t="n">
        <v>10</v>
      </c>
      <c r="N176" t="n">
        <v>89.69</v>
      </c>
      <c r="O176" t="n">
        <v>38189.58</v>
      </c>
      <c r="P176" t="n">
        <v>262.6</v>
      </c>
      <c r="Q176" t="n">
        <v>467.08</v>
      </c>
      <c r="R176" t="n">
        <v>60.15</v>
      </c>
      <c r="S176" t="n">
        <v>39.61</v>
      </c>
      <c r="T176" t="n">
        <v>5305.91</v>
      </c>
      <c r="U176" t="n">
        <v>0.66</v>
      </c>
      <c r="V176" t="n">
        <v>0.75</v>
      </c>
      <c r="W176" t="n">
        <v>2.63</v>
      </c>
      <c r="X176" t="n">
        <v>0.31</v>
      </c>
      <c r="Y176" t="n">
        <v>1</v>
      </c>
      <c r="Z176" t="n">
        <v>10</v>
      </c>
    </row>
    <row r="177">
      <c r="A177" t="n">
        <v>67</v>
      </c>
      <c r="B177" t="n">
        <v>140</v>
      </c>
      <c r="C177" t="inlineStr">
        <is>
          <t xml:space="preserve">CONCLUIDO	</t>
        </is>
      </c>
      <c r="D177" t="n">
        <v>5.214</v>
      </c>
      <c r="E177" t="n">
        <v>19.18</v>
      </c>
      <c r="F177" t="n">
        <v>15.65</v>
      </c>
      <c r="G177" t="n">
        <v>78.26000000000001</v>
      </c>
      <c r="H177" t="n">
        <v>1.03</v>
      </c>
      <c r="I177" t="n">
        <v>12</v>
      </c>
      <c r="J177" t="n">
        <v>308.29</v>
      </c>
      <c r="K177" t="n">
        <v>60.56</v>
      </c>
      <c r="L177" t="n">
        <v>17.75</v>
      </c>
      <c r="M177" t="n">
        <v>10</v>
      </c>
      <c r="N177" t="n">
        <v>89.98</v>
      </c>
      <c r="O177" t="n">
        <v>38256.26</v>
      </c>
      <c r="P177" t="n">
        <v>262.69</v>
      </c>
      <c r="Q177" t="n">
        <v>467.07</v>
      </c>
      <c r="R177" t="n">
        <v>60.33</v>
      </c>
      <c r="S177" t="n">
        <v>39.61</v>
      </c>
      <c r="T177" t="n">
        <v>5397.99</v>
      </c>
      <c r="U177" t="n">
        <v>0.66</v>
      </c>
      <c r="V177" t="n">
        <v>0.75</v>
      </c>
      <c r="W177" t="n">
        <v>2.63</v>
      </c>
      <c r="X177" t="n">
        <v>0.32</v>
      </c>
      <c r="Y177" t="n">
        <v>1</v>
      </c>
      <c r="Z177" t="n">
        <v>10</v>
      </c>
    </row>
    <row r="178">
      <c r="A178" t="n">
        <v>68</v>
      </c>
      <c r="B178" t="n">
        <v>140</v>
      </c>
      <c r="C178" t="inlineStr">
        <is>
          <t xml:space="preserve">CONCLUIDO	</t>
        </is>
      </c>
      <c r="D178" t="n">
        <v>5.2181</v>
      </c>
      <c r="E178" t="n">
        <v>19.16</v>
      </c>
      <c r="F178" t="n">
        <v>15.64</v>
      </c>
      <c r="G178" t="n">
        <v>78.18000000000001</v>
      </c>
      <c r="H178" t="n">
        <v>1.04</v>
      </c>
      <c r="I178" t="n">
        <v>12</v>
      </c>
      <c r="J178" t="n">
        <v>308.83</v>
      </c>
      <c r="K178" t="n">
        <v>60.56</v>
      </c>
      <c r="L178" t="n">
        <v>18</v>
      </c>
      <c r="M178" t="n">
        <v>10</v>
      </c>
      <c r="N178" t="n">
        <v>90.27</v>
      </c>
      <c r="O178" t="n">
        <v>38323.08</v>
      </c>
      <c r="P178" t="n">
        <v>262.06</v>
      </c>
      <c r="Q178" t="n">
        <v>467.07</v>
      </c>
      <c r="R178" t="n">
        <v>59.79</v>
      </c>
      <c r="S178" t="n">
        <v>39.61</v>
      </c>
      <c r="T178" t="n">
        <v>5128.2</v>
      </c>
      <c r="U178" t="n">
        <v>0.66</v>
      </c>
      <c r="V178" t="n">
        <v>0.75</v>
      </c>
      <c r="W178" t="n">
        <v>2.63</v>
      </c>
      <c r="X178" t="n">
        <v>0.3</v>
      </c>
      <c r="Y178" t="n">
        <v>1</v>
      </c>
      <c r="Z178" t="n">
        <v>10</v>
      </c>
    </row>
    <row r="179">
      <c r="A179" t="n">
        <v>69</v>
      </c>
      <c r="B179" t="n">
        <v>140</v>
      </c>
      <c r="C179" t="inlineStr">
        <is>
          <t xml:space="preserve">CONCLUIDO	</t>
        </is>
      </c>
      <c r="D179" t="n">
        <v>5.2136</v>
      </c>
      <c r="E179" t="n">
        <v>19.18</v>
      </c>
      <c r="F179" t="n">
        <v>15.65</v>
      </c>
      <c r="G179" t="n">
        <v>78.26000000000001</v>
      </c>
      <c r="H179" t="n">
        <v>1.05</v>
      </c>
      <c r="I179" t="n">
        <v>12</v>
      </c>
      <c r="J179" t="n">
        <v>309.37</v>
      </c>
      <c r="K179" t="n">
        <v>60.56</v>
      </c>
      <c r="L179" t="n">
        <v>18.25</v>
      </c>
      <c r="M179" t="n">
        <v>10</v>
      </c>
      <c r="N179" t="n">
        <v>90.56999999999999</v>
      </c>
      <c r="O179" t="n">
        <v>38390.02</v>
      </c>
      <c r="P179" t="n">
        <v>262.47</v>
      </c>
      <c r="Q179" t="n">
        <v>467.09</v>
      </c>
      <c r="R179" t="n">
        <v>60.44</v>
      </c>
      <c r="S179" t="n">
        <v>39.61</v>
      </c>
      <c r="T179" t="n">
        <v>5451.88</v>
      </c>
      <c r="U179" t="n">
        <v>0.66</v>
      </c>
      <c r="V179" t="n">
        <v>0.75</v>
      </c>
      <c r="W179" t="n">
        <v>2.63</v>
      </c>
      <c r="X179" t="n">
        <v>0.32</v>
      </c>
      <c r="Y179" t="n">
        <v>1</v>
      </c>
      <c r="Z179" t="n">
        <v>10</v>
      </c>
    </row>
    <row r="180">
      <c r="A180" t="n">
        <v>70</v>
      </c>
      <c r="B180" t="n">
        <v>140</v>
      </c>
      <c r="C180" t="inlineStr">
        <is>
          <t xml:space="preserve">CONCLUIDO	</t>
        </is>
      </c>
      <c r="D180" t="n">
        <v>5.2165</v>
      </c>
      <c r="E180" t="n">
        <v>19.17</v>
      </c>
      <c r="F180" t="n">
        <v>15.64</v>
      </c>
      <c r="G180" t="n">
        <v>78.20999999999999</v>
      </c>
      <c r="H180" t="n">
        <v>1.06</v>
      </c>
      <c r="I180" t="n">
        <v>12</v>
      </c>
      <c r="J180" t="n">
        <v>309.91</v>
      </c>
      <c r="K180" t="n">
        <v>60.56</v>
      </c>
      <c r="L180" t="n">
        <v>18.5</v>
      </c>
      <c r="M180" t="n">
        <v>10</v>
      </c>
      <c r="N180" t="n">
        <v>90.86</v>
      </c>
      <c r="O180" t="n">
        <v>38457.09</v>
      </c>
      <c r="P180" t="n">
        <v>261.6</v>
      </c>
      <c r="Q180" t="n">
        <v>467.15</v>
      </c>
      <c r="R180" t="n">
        <v>60.02</v>
      </c>
      <c r="S180" t="n">
        <v>39.61</v>
      </c>
      <c r="T180" t="n">
        <v>5241.5</v>
      </c>
      <c r="U180" t="n">
        <v>0.66</v>
      </c>
      <c r="V180" t="n">
        <v>0.75</v>
      </c>
      <c r="W180" t="n">
        <v>2.63</v>
      </c>
      <c r="X180" t="n">
        <v>0.31</v>
      </c>
      <c r="Y180" t="n">
        <v>1</v>
      </c>
      <c r="Z180" t="n">
        <v>10</v>
      </c>
    </row>
    <row r="181">
      <c r="A181" t="n">
        <v>71</v>
      </c>
      <c r="B181" t="n">
        <v>140</v>
      </c>
      <c r="C181" t="inlineStr">
        <is>
          <t xml:space="preserve">CONCLUIDO	</t>
        </is>
      </c>
      <c r="D181" t="n">
        <v>5.2362</v>
      </c>
      <c r="E181" t="n">
        <v>19.1</v>
      </c>
      <c r="F181" t="n">
        <v>15.62</v>
      </c>
      <c r="G181" t="n">
        <v>85.20999999999999</v>
      </c>
      <c r="H181" t="n">
        <v>1.08</v>
      </c>
      <c r="I181" t="n">
        <v>11</v>
      </c>
      <c r="J181" t="n">
        <v>310.46</v>
      </c>
      <c r="K181" t="n">
        <v>60.56</v>
      </c>
      <c r="L181" t="n">
        <v>18.75</v>
      </c>
      <c r="M181" t="n">
        <v>9</v>
      </c>
      <c r="N181" t="n">
        <v>91.16</v>
      </c>
      <c r="O181" t="n">
        <v>38524.29</v>
      </c>
      <c r="P181" t="n">
        <v>261.16</v>
      </c>
      <c r="Q181" t="n">
        <v>467.07</v>
      </c>
      <c r="R181" t="n">
        <v>59.26</v>
      </c>
      <c r="S181" t="n">
        <v>39.61</v>
      </c>
      <c r="T181" t="n">
        <v>4865.99</v>
      </c>
      <c r="U181" t="n">
        <v>0.67</v>
      </c>
      <c r="V181" t="n">
        <v>0.75</v>
      </c>
      <c r="W181" t="n">
        <v>2.63</v>
      </c>
      <c r="X181" t="n">
        <v>0.29</v>
      </c>
      <c r="Y181" t="n">
        <v>1</v>
      </c>
      <c r="Z181" t="n">
        <v>10</v>
      </c>
    </row>
    <row r="182">
      <c r="A182" t="n">
        <v>72</v>
      </c>
      <c r="B182" t="n">
        <v>140</v>
      </c>
      <c r="C182" t="inlineStr">
        <is>
          <t xml:space="preserve">CONCLUIDO	</t>
        </is>
      </c>
      <c r="D182" t="n">
        <v>5.2408</v>
      </c>
      <c r="E182" t="n">
        <v>19.08</v>
      </c>
      <c r="F182" t="n">
        <v>15.61</v>
      </c>
      <c r="G182" t="n">
        <v>85.12</v>
      </c>
      <c r="H182" t="n">
        <v>1.09</v>
      </c>
      <c r="I182" t="n">
        <v>11</v>
      </c>
      <c r="J182" t="n">
        <v>311.01</v>
      </c>
      <c r="K182" t="n">
        <v>60.56</v>
      </c>
      <c r="L182" t="n">
        <v>19</v>
      </c>
      <c r="M182" t="n">
        <v>9</v>
      </c>
      <c r="N182" t="n">
        <v>91.45</v>
      </c>
      <c r="O182" t="n">
        <v>38591.62</v>
      </c>
      <c r="P182" t="n">
        <v>260.87</v>
      </c>
      <c r="Q182" t="n">
        <v>467.07</v>
      </c>
      <c r="R182" t="n">
        <v>58.79</v>
      </c>
      <c r="S182" t="n">
        <v>39.61</v>
      </c>
      <c r="T182" t="n">
        <v>4631.81</v>
      </c>
      <c r="U182" t="n">
        <v>0.67</v>
      </c>
      <c r="V182" t="n">
        <v>0.75</v>
      </c>
      <c r="W182" t="n">
        <v>2.63</v>
      </c>
      <c r="X182" t="n">
        <v>0.27</v>
      </c>
      <c r="Y182" t="n">
        <v>1</v>
      </c>
      <c r="Z182" t="n">
        <v>10</v>
      </c>
    </row>
    <row r="183">
      <c r="A183" t="n">
        <v>73</v>
      </c>
      <c r="B183" t="n">
        <v>140</v>
      </c>
      <c r="C183" t="inlineStr">
        <is>
          <t xml:space="preserve">CONCLUIDO	</t>
        </is>
      </c>
      <c r="D183" t="n">
        <v>5.2398</v>
      </c>
      <c r="E183" t="n">
        <v>19.08</v>
      </c>
      <c r="F183" t="n">
        <v>15.61</v>
      </c>
      <c r="G183" t="n">
        <v>85.14</v>
      </c>
      <c r="H183" t="n">
        <v>1.1</v>
      </c>
      <c r="I183" t="n">
        <v>11</v>
      </c>
      <c r="J183" t="n">
        <v>311.55</v>
      </c>
      <c r="K183" t="n">
        <v>60.56</v>
      </c>
      <c r="L183" t="n">
        <v>19.25</v>
      </c>
      <c r="M183" t="n">
        <v>9</v>
      </c>
      <c r="N183" t="n">
        <v>91.75</v>
      </c>
      <c r="O183" t="n">
        <v>38659.08</v>
      </c>
      <c r="P183" t="n">
        <v>260.81</v>
      </c>
      <c r="Q183" t="n">
        <v>467.09</v>
      </c>
      <c r="R183" t="n">
        <v>58.84</v>
      </c>
      <c r="S183" t="n">
        <v>39.61</v>
      </c>
      <c r="T183" t="n">
        <v>4657.09</v>
      </c>
      <c r="U183" t="n">
        <v>0.67</v>
      </c>
      <c r="V183" t="n">
        <v>0.75</v>
      </c>
      <c r="W183" t="n">
        <v>2.63</v>
      </c>
      <c r="X183" t="n">
        <v>0.28</v>
      </c>
      <c r="Y183" t="n">
        <v>1</v>
      </c>
      <c r="Z183" t="n">
        <v>10</v>
      </c>
    </row>
    <row r="184">
      <c r="A184" t="n">
        <v>74</v>
      </c>
      <c r="B184" t="n">
        <v>140</v>
      </c>
      <c r="C184" t="inlineStr">
        <is>
          <t xml:space="preserve">CONCLUIDO	</t>
        </is>
      </c>
      <c r="D184" t="n">
        <v>5.2343</v>
      </c>
      <c r="E184" t="n">
        <v>19.1</v>
      </c>
      <c r="F184" t="n">
        <v>15.63</v>
      </c>
      <c r="G184" t="n">
        <v>85.25</v>
      </c>
      <c r="H184" t="n">
        <v>1.11</v>
      </c>
      <c r="I184" t="n">
        <v>11</v>
      </c>
      <c r="J184" t="n">
        <v>312.1</v>
      </c>
      <c r="K184" t="n">
        <v>60.56</v>
      </c>
      <c r="L184" t="n">
        <v>19.5</v>
      </c>
      <c r="M184" t="n">
        <v>9</v>
      </c>
      <c r="N184" t="n">
        <v>92.05</v>
      </c>
      <c r="O184" t="n">
        <v>38726.8</v>
      </c>
      <c r="P184" t="n">
        <v>261.22</v>
      </c>
      <c r="Q184" t="n">
        <v>467.07</v>
      </c>
      <c r="R184" t="n">
        <v>59.5</v>
      </c>
      <c r="S184" t="n">
        <v>39.61</v>
      </c>
      <c r="T184" t="n">
        <v>4984.43</v>
      </c>
      <c r="U184" t="n">
        <v>0.67</v>
      </c>
      <c r="V184" t="n">
        <v>0.75</v>
      </c>
      <c r="W184" t="n">
        <v>2.63</v>
      </c>
      <c r="X184" t="n">
        <v>0.3</v>
      </c>
      <c r="Y184" t="n">
        <v>1</v>
      </c>
      <c r="Z184" t="n">
        <v>10</v>
      </c>
    </row>
    <row r="185">
      <c r="A185" t="n">
        <v>75</v>
      </c>
      <c r="B185" t="n">
        <v>140</v>
      </c>
      <c r="C185" t="inlineStr">
        <is>
          <t xml:space="preserve">CONCLUIDO	</t>
        </is>
      </c>
      <c r="D185" t="n">
        <v>5.2364</v>
      </c>
      <c r="E185" t="n">
        <v>19.1</v>
      </c>
      <c r="F185" t="n">
        <v>15.62</v>
      </c>
      <c r="G185" t="n">
        <v>85.20999999999999</v>
      </c>
      <c r="H185" t="n">
        <v>1.13</v>
      </c>
      <c r="I185" t="n">
        <v>11</v>
      </c>
      <c r="J185" t="n">
        <v>312.65</v>
      </c>
      <c r="K185" t="n">
        <v>60.56</v>
      </c>
      <c r="L185" t="n">
        <v>19.75</v>
      </c>
      <c r="M185" t="n">
        <v>9</v>
      </c>
      <c r="N185" t="n">
        <v>92.34999999999999</v>
      </c>
      <c r="O185" t="n">
        <v>38794.53</v>
      </c>
      <c r="P185" t="n">
        <v>261.09</v>
      </c>
      <c r="Q185" t="n">
        <v>467.07</v>
      </c>
      <c r="R185" t="n">
        <v>59.41</v>
      </c>
      <c r="S185" t="n">
        <v>39.61</v>
      </c>
      <c r="T185" t="n">
        <v>4943.12</v>
      </c>
      <c r="U185" t="n">
        <v>0.67</v>
      </c>
      <c r="V185" t="n">
        <v>0.75</v>
      </c>
      <c r="W185" t="n">
        <v>2.63</v>
      </c>
      <c r="X185" t="n">
        <v>0.29</v>
      </c>
      <c r="Y185" t="n">
        <v>1</v>
      </c>
      <c r="Z185" t="n">
        <v>10</v>
      </c>
    </row>
    <row r="186">
      <c r="A186" t="n">
        <v>76</v>
      </c>
      <c r="B186" t="n">
        <v>140</v>
      </c>
      <c r="C186" t="inlineStr">
        <is>
          <t xml:space="preserve">CONCLUIDO	</t>
        </is>
      </c>
      <c r="D186" t="n">
        <v>5.2374</v>
      </c>
      <c r="E186" t="n">
        <v>19.09</v>
      </c>
      <c r="F186" t="n">
        <v>15.62</v>
      </c>
      <c r="G186" t="n">
        <v>85.19</v>
      </c>
      <c r="H186" t="n">
        <v>1.14</v>
      </c>
      <c r="I186" t="n">
        <v>11</v>
      </c>
      <c r="J186" t="n">
        <v>313.2</v>
      </c>
      <c r="K186" t="n">
        <v>60.56</v>
      </c>
      <c r="L186" t="n">
        <v>20</v>
      </c>
      <c r="M186" t="n">
        <v>9</v>
      </c>
      <c r="N186" t="n">
        <v>92.65000000000001</v>
      </c>
      <c r="O186" t="n">
        <v>38862.4</v>
      </c>
      <c r="P186" t="n">
        <v>261.23</v>
      </c>
      <c r="Q186" t="n">
        <v>467.08</v>
      </c>
      <c r="R186" t="n">
        <v>59.31</v>
      </c>
      <c r="S186" t="n">
        <v>39.61</v>
      </c>
      <c r="T186" t="n">
        <v>4889.18</v>
      </c>
      <c r="U186" t="n">
        <v>0.67</v>
      </c>
      <c r="V186" t="n">
        <v>0.75</v>
      </c>
      <c r="W186" t="n">
        <v>2.62</v>
      </c>
      <c r="X186" t="n">
        <v>0.28</v>
      </c>
      <c r="Y186" t="n">
        <v>1</v>
      </c>
      <c r="Z186" t="n">
        <v>10</v>
      </c>
    </row>
    <row r="187">
      <c r="A187" t="n">
        <v>77</v>
      </c>
      <c r="B187" t="n">
        <v>140</v>
      </c>
      <c r="C187" t="inlineStr">
        <is>
          <t xml:space="preserve">CONCLUIDO	</t>
        </is>
      </c>
      <c r="D187" t="n">
        <v>5.2371</v>
      </c>
      <c r="E187" t="n">
        <v>19.09</v>
      </c>
      <c r="F187" t="n">
        <v>15.62</v>
      </c>
      <c r="G187" t="n">
        <v>85.19</v>
      </c>
      <c r="H187" t="n">
        <v>1.15</v>
      </c>
      <c r="I187" t="n">
        <v>11</v>
      </c>
      <c r="J187" t="n">
        <v>313.75</v>
      </c>
      <c r="K187" t="n">
        <v>60.56</v>
      </c>
      <c r="L187" t="n">
        <v>20.25</v>
      </c>
      <c r="M187" t="n">
        <v>9</v>
      </c>
      <c r="N187" t="n">
        <v>92.95</v>
      </c>
      <c r="O187" t="n">
        <v>38930.39</v>
      </c>
      <c r="P187" t="n">
        <v>260.74</v>
      </c>
      <c r="Q187" t="n">
        <v>467.07</v>
      </c>
      <c r="R187" t="n">
        <v>59.23</v>
      </c>
      <c r="S187" t="n">
        <v>39.61</v>
      </c>
      <c r="T187" t="n">
        <v>4848.53</v>
      </c>
      <c r="U187" t="n">
        <v>0.67</v>
      </c>
      <c r="V187" t="n">
        <v>0.75</v>
      </c>
      <c r="W187" t="n">
        <v>2.63</v>
      </c>
      <c r="X187" t="n">
        <v>0.29</v>
      </c>
      <c r="Y187" t="n">
        <v>1</v>
      </c>
      <c r="Z187" t="n">
        <v>10</v>
      </c>
    </row>
    <row r="188">
      <c r="A188" t="n">
        <v>78</v>
      </c>
      <c r="B188" t="n">
        <v>140</v>
      </c>
      <c r="C188" t="inlineStr">
        <is>
          <t xml:space="preserve">CONCLUIDO	</t>
        </is>
      </c>
      <c r="D188" t="n">
        <v>5.2337</v>
      </c>
      <c r="E188" t="n">
        <v>19.11</v>
      </c>
      <c r="F188" t="n">
        <v>15.63</v>
      </c>
      <c r="G188" t="n">
        <v>85.26000000000001</v>
      </c>
      <c r="H188" t="n">
        <v>1.16</v>
      </c>
      <c r="I188" t="n">
        <v>11</v>
      </c>
      <c r="J188" t="n">
        <v>314.3</v>
      </c>
      <c r="K188" t="n">
        <v>60.56</v>
      </c>
      <c r="L188" t="n">
        <v>20.5</v>
      </c>
      <c r="M188" t="n">
        <v>9</v>
      </c>
      <c r="N188" t="n">
        <v>93.25</v>
      </c>
      <c r="O188" t="n">
        <v>38998.53</v>
      </c>
      <c r="P188" t="n">
        <v>260.55</v>
      </c>
      <c r="Q188" t="n">
        <v>467.09</v>
      </c>
      <c r="R188" t="n">
        <v>59.59</v>
      </c>
      <c r="S188" t="n">
        <v>39.61</v>
      </c>
      <c r="T188" t="n">
        <v>5032.61</v>
      </c>
      <c r="U188" t="n">
        <v>0.66</v>
      </c>
      <c r="V188" t="n">
        <v>0.75</v>
      </c>
      <c r="W188" t="n">
        <v>2.63</v>
      </c>
      <c r="X188" t="n">
        <v>0.3</v>
      </c>
      <c r="Y188" t="n">
        <v>1</v>
      </c>
      <c r="Z188" t="n">
        <v>10</v>
      </c>
    </row>
    <row r="189">
      <c r="A189" t="n">
        <v>79</v>
      </c>
      <c r="B189" t="n">
        <v>140</v>
      </c>
      <c r="C189" t="inlineStr">
        <is>
          <t xml:space="preserve">CONCLUIDO	</t>
        </is>
      </c>
      <c r="D189" t="n">
        <v>5.2609</v>
      </c>
      <c r="E189" t="n">
        <v>19.01</v>
      </c>
      <c r="F189" t="n">
        <v>15.59</v>
      </c>
      <c r="G189" t="n">
        <v>93.51000000000001</v>
      </c>
      <c r="H189" t="n">
        <v>1.17</v>
      </c>
      <c r="I189" t="n">
        <v>10</v>
      </c>
      <c r="J189" t="n">
        <v>314.86</v>
      </c>
      <c r="K189" t="n">
        <v>60.56</v>
      </c>
      <c r="L189" t="n">
        <v>20.75</v>
      </c>
      <c r="M189" t="n">
        <v>8</v>
      </c>
      <c r="N189" t="n">
        <v>93.55</v>
      </c>
      <c r="O189" t="n">
        <v>39066.8</v>
      </c>
      <c r="P189" t="n">
        <v>259.52</v>
      </c>
      <c r="Q189" t="n">
        <v>467.07</v>
      </c>
      <c r="R189" t="n">
        <v>58.31</v>
      </c>
      <c r="S189" t="n">
        <v>39.61</v>
      </c>
      <c r="T189" t="n">
        <v>4393.66</v>
      </c>
      <c r="U189" t="n">
        <v>0.68</v>
      </c>
      <c r="V189" t="n">
        <v>0.75</v>
      </c>
      <c r="W189" t="n">
        <v>2.62</v>
      </c>
      <c r="X189" t="n">
        <v>0.25</v>
      </c>
      <c r="Y189" t="n">
        <v>1</v>
      </c>
      <c r="Z189" t="n">
        <v>10</v>
      </c>
    </row>
    <row r="190">
      <c r="A190" t="n">
        <v>80</v>
      </c>
      <c r="B190" t="n">
        <v>140</v>
      </c>
      <c r="C190" t="inlineStr">
        <is>
          <t xml:space="preserve">CONCLUIDO	</t>
        </is>
      </c>
      <c r="D190" t="n">
        <v>5.2594</v>
      </c>
      <c r="E190" t="n">
        <v>19.01</v>
      </c>
      <c r="F190" t="n">
        <v>15.59</v>
      </c>
      <c r="G190" t="n">
        <v>93.54000000000001</v>
      </c>
      <c r="H190" t="n">
        <v>1.19</v>
      </c>
      <c r="I190" t="n">
        <v>10</v>
      </c>
      <c r="J190" t="n">
        <v>315.41</v>
      </c>
      <c r="K190" t="n">
        <v>60.56</v>
      </c>
      <c r="L190" t="n">
        <v>21</v>
      </c>
      <c r="M190" t="n">
        <v>8</v>
      </c>
      <c r="N190" t="n">
        <v>93.86</v>
      </c>
      <c r="O190" t="n">
        <v>39135.2</v>
      </c>
      <c r="P190" t="n">
        <v>259.83</v>
      </c>
      <c r="Q190" t="n">
        <v>467.08</v>
      </c>
      <c r="R190" t="n">
        <v>58.43</v>
      </c>
      <c r="S190" t="n">
        <v>39.61</v>
      </c>
      <c r="T190" t="n">
        <v>4457.7</v>
      </c>
      <c r="U190" t="n">
        <v>0.68</v>
      </c>
      <c r="V190" t="n">
        <v>0.75</v>
      </c>
      <c r="W190" t="n">
        <v>2.62</v>
      </c>
      <c r="X190" t="n">
        <v>0.26</v>
      </c>
      <c r="Y190" t="n">
        <v>1</v>
      </c>
      <c r="Z190" t="n">
        <v>10</v>
      </c>
    </row>
    <row r="191">
      <c r="A191" t="n">
        <v>81</v>
      </c>
      <c r="B191" t="n">
        <v>140</v>
      </c>
      <c r="C191" t="inlineStr">
        <is>
          <t xml:space="preserve">CONCLUIDO	</t>
        </is>
      </c>
      <c r="D191" t="n">
        <v>5.2607</v>
      </c>
      <c r="E191" t="n">
        <v>19.01</v>
      </c>
      <c r="F191" t="n">
        <v>15.59</v>
      </c>
      <c r="G191" t="n">
        <v>93.51000000000001</v>
      </c>
      <c r="H191" t="n">
        <v>1.2</v>
      </c>
      <c r="I191" t="n">
        <v>10</v>
      </c>
      <c r="J191" t="n">
        <v>315.97</v>
      </c>
      <c r="K191" t="n">
        <v>60.56</v>
      </c>
      <c r="L191" t="n">
        <v>21.25</v>
      </c>
      <c r="M191" t="n">
        <v>8</v>
      </c>
      <c r="N191" t="n">
        <v>94.16</v>
      </c>
      <c r="O191" t="n">
        <v>39203.74</v>
      </c>
      <c r="P191" t="n">
        <v>260.12</v>
      </c>
      <c r="Q191" t="n">
        <v>467.07</v>
      </c>
      <c r="R191" t="n">
        <v>58.29</v>
      </c>
      <c r="S191" t="n">
        <v>39.61</v>
      </c>
      <c r="T191" t="n">
        <v>4387.31</v>
      </c>
      <c r="U191" t="n">
        <v>0.68</v>
      </c>
      <c r="V191" t="n">
        <v>0.75</v>
      </c>
      <c r="W191" t="n">
        <v>2.62</v>
      </c>
      <c r="X191" t="n">
        <v>0.25</v>
      </c>
      <c r="Y191" t="n">
        <v>1</v>
      </c>
      <c r="Z191" t="n">
        <v>10</v>
      </c>
    </row>
    <row r="192">
      <c r="A192" t="n">
        <v>82</v>
      </c>
      <c r="B192" t="n">
        <v>140</v>
      </c>
      <c r="C192" t="inlineStr">
        <is>
          <t xml:space="preserve">CONCLUIDO	</t>
        </is>
      </c>
      <c r="D192" t="n">
        <v>5.2589</v>
      </c>
      <c r="E192" t="n">
        <v>19.02</v>
      </c>
      <c r="F192" t="n">
        <v>15.59</v>
      </c>
      <c r="G192" t="n">
        <v>93.55</v>
      </c>
      <c r="H192" t="n">
        <v>1.21</v>
      </c>
      <c r="I192" t="n">
        <v>10</v>
      </c>
      <c r="J192" t="n">
        <v>316.53</v>
      </c>
      <c r="K192" t="n">
        <v>60.56</v>
      </c>
      <c r="L192" t="n">
        <v>21.5</v>
      </c>
      <c r="M192" t="n">
        <v>8</v>
      </c>
      <c r="N192" t="n">
        <v>94.47</v>
      </c>
      <c r="O192" t="n">
        <v>39272.42</v>
      </c>
      <c r="P192" t="n">
        <v>260.03</v>
      </c>
      <c r="Q192" t="n">
        <v>467.07</v>
      </c>
      <c r="R192" t="n">
        <v>58.47</v>
      </c>
      <c r="S192" t="n">
        <v>39.61</v>
      </c>
      <c r="T192" t="n">
        <v>4474.72</v>
      </c>
      <c r="U192" t="n">
        <v>0.68</v>
      </c>
      <c r="V192" t="n">
        <v>0.75</v>
      </c>
      <c r="W192" t="n">
        <v>2.62</v>
      </c>
      <c r="X192" t="n">
        <v>0.26</v>
      </c>
      <c r="Y192" t="n">
        <v>1</v>
      </c>
      <c r="Z192" t="n">
        <v>10</v>
      </c>
    </row>
    <row r="193">
      <c r="A193" t="n">
        <v>83</v>
      </c>
      <c r="B193" t="n">
        <v>140</v>
      </c>
      <c r="C193" t="inlineStr">
        <is>
          <t xml:space="preserve">CONCLUIDO	</t>
        </is>
      </c>
      <c r="D193" t="n">
        <v>5.2574</v>
      </c>
      <c r="E193" t="n">
        <v>19.02</v>
      </c>
      <c r="F193" t="n">
        <v>15.6</v>
      </c>
      <c r="G193" t="n">
        <v>93.59</v>
      </c>
      <c r="H193" t="n">
        <v>1.22</v>
      </c>
      <c r="I193" t="n">
        <v>10</v>
      </c>
      <c r="J193" t="n">
        <v>317.08</v>
      </c>
      <c r="K193" t="n">
        <v>60.56</v>
      </c>
      <c r="L193" t="n">
        <v>21.75</v>
      </c>
      <c r="M193" t="n">
        <v>8</v>
      </c>
      <c r="N193" t="n">
        <v>94.78</v>
      </c>
      <c r="O193" t="n">
        <v>39341.24</v>
      </c>
      <c r="P193" t="n">
        <v>260.27</v>
      </c>
      <c r="Q193" t="n">
        <v>467.07</v>
      </c>
      <c r="R193" t="n">
        <v>58.6</v>
      </c>
      <c r="S193" t="n">
        <v>39.61</v>
      </c>
      <c r="T193" t="n">
        <v>4542.31</v>
      </c>
      <c r="U193" t="n">
        <v>0.68</v>
      </c>
      <c r="V193" t="n">
        <v>0.75</v>
      </c>
      <c r="W193" t="n">
        <v>2.62</v>
      </c>
      <c r="X193" t="n">
        <v>0.26</v>
      </c>
      <c r="Y193" t="n">
        <v>1</v>
      </c>
      <c r="Z193" t="n">
        <v>10</v>
      </c>
    </row>
    <row r="194">
      <c r="A194" t="n">
        <v>84</v>
      </c>
      <c r="B194" t="n">
        <v>140</v>
      </c>
      <c r="C194" t="inlineStr">
        <is>
          <t xml:space="preserve">CONCLUIDO	</t>
        </is>
      </c>
      <c r="D194" t="n">
        <v>5.2599</v>
      </c>
      <c r="E194" t="n">
        <v>19.01</v>
      </c>
      <c r="F194" t="n">
        <v>15.59</v>
      </c>
      <c r="G194" t="n">
        <v>93.53</v>
      </c>
      <c r="H194" t="n">
        <v>1.23</v>
      </c>
      <c r="I194" t="n">
        <v>10</v>
      </c>
      <c r="J194" t="n">
        <v>317.64</v>
      </c>
      <c r="K194" t="n">
        <v>60.56</v>
      </c>
      <c r="L194" t="n">
        <v>22</v>
      </c>
      <c r="M194" t="n">
        <v>8</v>
      </c>
      <c r="N194" t="n">
        <v>95.09</v>
      </c>
      <c r="O194" t="n">
        <v>39410.2</v>
      </c>
      <c r="P194" t="n">
        <v>259.69</v>
      </c>
      <c r="Q194" t="n">
        <v>467.09</v>
      </c>
      <c r="R194" t="n">
        <v>58.39</v>
      </c>
      <c r="S194" t="n">
        <v>39.61</v>
      </c>
      <c r="T194" t="n">
        <v>4435.4</v>
      </c>
      <c r="U194" t="n">
        <v>0.68</v>
      </c>
      <c r="V194" t="n">
        <v>0.75</v>
      </c>
      <c r="W194" t="n">
        <v>2.62</v>
      </c>
      <c r="X194" t="n">
        <v>0.25</v>
      </c>
      <c r="Y194" t="n">
        <v>1</v>
      </c>
      <c r="Z194" t="n">
        <v>10</v>
      </c>
    </row>
    <row r="195">
      <c r="A195" t="n">
        <v>85</v>
      </c>
      <c r="B195" t="n">
        <v>140</v>
      </c>
      <c r="C195" t="inlineStr">
        <is>
          <t xml:space="preserve">CONCLUIDO	</t>
        </is>
      </c>
      <c r="D195" t="n">
        <v>5.26</v>
      </c>
      <c r="E195" t="n">
        <v>19.01</v>
      </c>
      <c r="F195" t="n">
        <v>15.59</v>
      </c>
      <c r="G195" t="n">
        <v>93.53</v>
      </c>
      <c r="H195" t="n">
        <v>1.25</v>
      </c>
      <c r="I195" t="n">
        <v>10</v>
      </c>
      <c r="J195" t="n">
        <v>318.2</v>
      </c>
      <c r="K195" t="n">
        <v>60.56</v>
      </c>
      <c r="L195" t="n">
        <v>22.25</v>
      </c>
      <c r="M195" t="n">
        <v>8</v>
      </c>
      <c r="N195" t="n">
        <v>95.40000000000001</v>
      </c>
      <c r="O195" t="n">
        <v>39479.3</v>
      </c>
      <c r="P195" t="n">
        <v>259.33</v>
      </c>
      <c r="Q195" t="n">
        <v>467.07</v>
      </c>
      <c r="R195" t="n">
        <v>58.29</v>
      </c>
      <c r="S195" t="n">
        <v>39.61</v>
      </c>
      <c r="T195" t="n">
        <v>4384.98</v>
      </c>
      <c r="U195" t="n">
        <v>0.68</v>
      </c>
      <c r="V195" t="n">
        <v>0.75</v>
      </c>
      <c r="W195" t="n">
        <v>2.62</v>
      </c>
      <c r="X195" t="n">
        <v>0.25</v>
      </c>
      <c r="Y195" t="n">
        <v>1</v>
      </c>
      <c r="Z195" t="n">
        <v>10</v>
      </c>
    </row>
    <row r="196">
      <c r="A196" t="n">
        <v>86</v>
      </c>
      <c r="B196" t="n">
        <v>140</v>
      </c>
      <c r="C196" t="inlineStr">
        <is>
          <t xml:space="preserve">CONCLUIDO	</t>
        </is>
      </c>
      <c r="D196" t="n">
        <v>5.2607</v>
      </c>
      <c r="E196" t="n">
        <v>19.01</v>
      </c>
      <c r="F196" t="n">
        <v>15.59</v>
      </c>
      <c r="G196" t="n">
        <v>93.51000000000001</v>
      </c>
      <c r="H196" t="n">
        <v>1.26</v>
      </c>
      <c r="I196" t="n">
        <v>10</v>
      </c>
      <c r="J196" t="n">
        <v>318.76</v>
      </c>
      <c r="K196" t="n">
        <v>60.56</v>
      </c>
      <c r="L196" t="n">
        <v>22.5</v>
      </c>
      <c r="M196" t="n">
        <v>8</v>
      </c>
      <c r="N196" t="n">
        <v>95.70999999999999</v>
      </c>
      <c r="O196" t="n">
        <v>39548.54</v>
      </c>
      <c r="P196" t="n">
        <v>258.97</v>
      </c>
      <c r="Q196" t="n">
        <v>467.1</v>
      </c>
      <c r="R196" t="n">
        <v>58.19</v>
      </c>
      <c r="S196" t="n">
        <v>39.61</v>
      </c>
      <c r="T196" t="n">
        <v>4337.31</v>
      </c>
      <c r="U196" t="n">
        <v>0.68</v>
      </c>
      <c r="V196" t="n">
        <v>0.75</v>
      </c>
      <c r="W196" t="n">
        <v>2.62</v>
      </c>
      <c r="X196" t="n">
        <v>0.25</v>
      </c>
      <c r="Y196" t="n">
        <v>1</v>
      </c>
      <c r="Z196" t="n">
        <v>10</v>
      </c>
    </row>
    <row r="197">
      <c r="A197" t="n">
        <v>87</v>
      </c>
      <c r="B197" t="n">
        <v>140</v>
      </c>
      <c r="C197" t="inlineStr">
        <is>
          <t xml:space="preserve">CONCLUIDO	</t>
        </is>
      </c>
      <c r="D197" t="n">
        <v>5.2623</v>
      </c>
      <c r="E197" t="n">
        <v>19</v>
      </c>
      <c r="F197" t="n">
        <v>15.58</v>
      </c>
      <c r="G197" t="n">
        <v>93.48</v>
      </c>
      <c r="H197" t="n">
        <v>1.27</v>
      </c>
      <c r="I197" t="n">
        <v>10</v>
      </c>
      <c r="J197" t="n">
        <v>319.33</v>
      </c>
      <c r="K197" t="n">
        <v>60.56</v>
      </c>
      <c r="L197" t="n">
        <v>22.75</v>
      </c>
      <c r="M197" t="n">
        <v>8</v>
      </c>
      <c r="N197" t="n">
        <v>96.02</v>
      </c>
      <c r="O197" t="n">
        <v>39617.93</v>
      </c>
      <c r="P197" t="n">
        <v>258.09</v>
      </c>
      <c r="Q197" t="n">
        <v>467.07</v>
      </c>
      <c r="R197" t="n">
        <v>58</v>
      </c>
      <c r="S197" t="n">
        <v>39.61</v>
      </c>
      <c r="T197" t="n">
        <v>4243.2</v>
      </c>
      <c r="U197" t="n">
        <v>0.68</v>
      </c>
      <c r="V197" t="n">
        <v>0.75</v>
      </c>
      <c r="W197" t="n">
        <v>2.62</v>
      </c>
      <c r="X197" t="n">
        <v>0.25</v>
      </c>
      <c r="Y197" t="n">
        <v>1</v>
      </c>
      <c r="Z197" t="n">
        <v>10</v>
      </c>
    </row>
    <row r="198">
      <c r="A198" t="n">
        <v>88</v>
      </c>
      <c r="B198" t="n">
        <v>140</v>
      </c>
      <c r="C198" t="inlineStr">
        <is>
          <t xml:space="preserve">CONCLUIDO	</t>
        </is>
      </c>
      <c r="D198" t="n">
        <v>5.2822</v>
      </c>
      <c r="E198" t="n">
        <v>18.93</v>
      </c>
      <c r="F198" t="n">
        <v>15.56</v>
      </c>
      <c r="G198" t="n">
        <v>103.74</v>
      </c>
      <c r="H198" t="n">
        <v>1.28</v>
      </c>
      <c r="I198" t="n">
        <v>9</v>
      </c>
      <c r="J198" t="n">
        <v>319.89</v>
      </c>
      <c r="K198" t="n">
        <v>60.56</v>
      </c>
      <c r="L198" t="n">
        <v>23</v>
      </c>
      <c r="M198" t="n">
        <v>7</v>
      </c>
      <c r="N198" t="n">
        <v>96.34</v>
      </c>
      <c r="O198" t="n">
        <v>39687.46</v>
      </c>
      <c r="P198" t="n">
        <v>257.16</v>
      </c>
      <c r="Q198" t="n">
        <v>467.07</v>
      </c>
      <c r="R198" t="n">
        <v>57.34</v>
      </c>
      <c r="S198" t="n">
        <v>39.61</v>
      </c>
      <c r="T198" t="n">
        <v>3913.96</v>
      </c>
      <c r="U198" t="n">
        <v>0.6899999999999999</v>
      </c>
      <c r="V198" t="n">
        <v>0.75</v>
      </c>
      <c r="W198" t="n">
        <v>2.62</v>
      </c>
      <c r="X198" t="n">
        <v>0.23</v>
      </c>
      <c r="Y198" t="n">
        <v>1</v>
      </c>
      <c r="Z198" t="n">
        <v>10</v>
      </c>
    </row>
    <row r="199">
      <c r="A199" t="n">
        <v>89</v>
      </c>
      <c r="B199" t="n">
        <v>140</v>
      </c>
      <c r="C199" t="inlineStr">
        <is>
          <t xml:space="preserve">CONCLUIDO	</t>
        </is>
      </c>
      <c r="D199" t="n">
        <v>5.2855</v>
      </c>
      <c r="E199" t="n">
        <v>18.92</v>
      </c>
      <c r="F199" t="n">
        <v>15.55</v>
      </c>
      <c r="G199" t="n">
        <v>103.66</v>
      </c>
      <c r="H199" t="n">
        <v>1.29</v>
      </c>
      <c r="I199" t="n">
        <v>9</v>
      </c>
      <c r="J199" t="n">
        <v>320.46</v>
      </c>
      <c r="K199" t="n">
        <v>60.56</v>
      </c>
      <c r="L199" t="n">
        <v>23.25</v>
      </c>
      <c r="M199" t="n">
        <v>7</v>
      </c>
      <c r="N199" t="n">
        <v>96.65000000000001</v>
      </c>
      <c r="O199" t="n">
        <v>39757.13</v>
      </c>
      <c r="P199" t="n">
        <v>257.29</v>
      </c>
      <c r="Q199" t="n">
        <v>467.07</v>
      </c>
      <c r="R199" t="n">
        <v>56.97</v>
      </c>
      <c r="S199" t="n">
        <v>39.61</v>
      </c>
      <c r="T199" t="n">
        <v>3730.59</v>
      </c>
      <c r="U199" t="n">
        <v>0.7</v>
      </c>
      <c r="V199" t="n">
        <v>0.75</v>
      </c>
      <c r="W199" t="n">
        <v>2.62</v>
      </c>
      <c r="X199" t="n">
        <v>0.22</v>
      </c>
      <c r="Y199" t="n">
        <v>1</v>
      </c>
      <c r="Z199" t="n">
        <v>10</v>
      </c>
    </row>
    <row r="200">
      <c r="A200" t="n">
        <v>90</v>
      </c>
      <c r="B200" t="n">
        <v>140</v>
      </c>
      <c r="C200" t="inlineStr">
        <is>
          <t xml:space="preserve">CONCLUIDO	</t>
        </is>
      </c>
      <c r="D200" t="n">
        <v>5.2814</v>
      </c>
      <c r="E200" t="n">
        <v>18.93</v>
      </c>
      <c r="F200" t="n">
        <v>15.56</v>
      </c>
      <c r="G200" t="n">
        <v>103.76</v>
      </c>
      <c r="H200" t="n">
        <v>1.3</v>
      </c>
      <c r="I200" t="n">
        <v>9</v>
      </c>
      <c r="J200" t="n">
        <v>321.02</v>
      </c>
      <c r="K200" t="n">
        <v>60.56</v>
      </c>
      <c r="L200" t="n">
        <v>23.5</v>
      </c>
      <c r="M200" t="n">
        <v>7</v>
      </c>
      <c r="N200" t="n">
        <v>96.97</v>
      </c>
      <c r="O200" t="n">
        <v>39826.95</v>
      </c>
      <c r="P200" t="n">
        <v>257.84</v>
      </c>
      <c r="Q200" t="n">
        <v>467.08</v>
      </c>
      <c r="R200" t="n">
        <v>57.38</v>
      </c>
      <c r="S200" t="n">
        <v>39.61</v>
      </c>
      <c r="T200" t="n">
        <v>3935.9</v>
      </c>
      <c r="U200" t="n">
        <v>0.6899999999999999</v>
      </c>
      <c r="V200" t="n">
        <v>0.75</v>
      </c>
      <c r="W200" t="n">
        <v>2.63</v>
      </c>
      <c r="X200" t="n">
        <v>0.23</v>
      </c>
      <c r="Y200" t="n">
        <v>1</v>
      </c>
      <c r="Z200" t="n">
        <v>10</v>
      </c>
    </row>
    <row r="201">
      <c r="A201" t="n">
        <v>91</v>
      </c>
      <c r="B201" t="n">
        <v>140</v>
      </c>
      <c r="C201" t="inlineStr">
        <is>
          <t xml:space="preserve">CONCLUIDO	</t>
        </is>
      </c>
      <c r="D201" t="n">
        <v>5.2809</v>
      </c>
      <c r="E201" t="n">
        <v>18.94</v>
      </c>
      <c r="F201" t="n">
        <v>15.56</v>
      </c>
      <c r="G201" t="n">
        <v>103.77</v>
      </c>
      <c r="H201" t="n">
        <v>1.32</v>
      </c>
      <c r="I201" t="n">
        <v>9</v>
      </c>
      <c r="J201" t="n">
        <v>321.59</v>
      </c>
      <c r="K201" t="n">
        <v>60.56</v>
      </c>
      <c r="L201" t="n">
        <v>23.75</v>
      </c>
      <c r="M201" t="n">
        <v>7</v>
      </c>
      <c r="N201" t="n">
        <v>97.28</v>
      </c>
      <c r="O201" t="n">
        <v>39896.91</v>
      </c>
      <c r="P201" t="n">
        <v>258.04</v>
      </c>
      <c r="Q201" t="n">
        <v>467.07</v>
      </c>
      <c r="R201" t="n">
        <v>57.3</v>
      </c>
      <c r="S201" t="n">
        <v>39.61</v>
      </c>
      <c r="T201" t="n">
        <v>3894.58</v>
      </c>
      <c r="U201" t="n">
        <v>0.6899999999999999</v>
      </c>
      <c r="V201" t="n">
        <v>0.75</v>
      </c>
      <c r="W201" t="n">
        <v>2.63</v>
      </c>
      <c r="X201" t="n">
        <v>0.23</v>
      </c>
      <c r="Y201" t="n">
        <v>1</v>
      </c>
      <c r="Z201" t="n">
        <v>10</v>
      </c>
    </row>
    <row r="202">
      <c r="A202" t="n">
        <v>92</v>
      </c>
      <c r="B202" t="n">
        <v>140</v>
      </c>
      <c r="C202" t="inlineStr">
        <is>
          <t xml:space="preserve">CONCLUIDO	</t>
        </is>
      </c>
      <c r="D202" t="n">
        <v>5.2836</v>
      </c>
      <c r="E202" t="n">
        <v>18.93</v>
      </c>
      <c r="F202" t="n">
        <v>15.56</v>
      </c>
      <c r="G202" t="n">
        <v>103.7</v>
      </c>
      <c r="H202" t="n">
        <v>1.33</v>
      </c>
      <c r="I202" t="n">
        <v>9</v>
      </c>
      <c r="J202" t="n">
        <v>322.16</v>
      </c>
      <c r="K202" t="n">
        <v>60.56</v>
      </c>
      <c r="L202" t="n">
        <v>24</v>
      </c>
      <c r="M202" t="n">
        <v>7</v>
      </c>
      <c r="N202" t="n">
        <v>97.59999999999999</v>
      </c>
      <c r="O202" t="n">
        <v>39967.02</v>
      </c>
      <c r="P202" t="n">
        <v>258.11</v>
      </c>
      <c r="Q202" t="n">
        <v>467.07</v>
      </c>
      <c r="R202" t="n">
        <v>57.19</v>
      </c>
      <c r="S202" t="n">
        <v>39.61</v>
      </c>
      <c r="T202" t="n">
        <v>3843.04</v>
      </c>
      <c r="U202" t="n">
        <v>0.6899999999999999</v>
      </c>
      <c r="V202" t="n">
        <v>0.75</v>
      </c>
      <c r="W202" t="n">
        <v>2.62</v>
      </c>
      <c r="X202" t="n">
        <v>0.22</v>
      </c>
      <c r="Y202" t="n">
        <v>1</v>
      </c>
      <c r="Z202" t="n">
        <v>10</v>
      </c>
    </row>
    <row r="203">
      <c r="A203" t="n">
        <v>93</v>
      </c>
      <c r="B203" t="n">
        <v>140</v>
      </c>
      <c r="C203" t="inlineStr">
        <is>
          <t xml:space="preserve">CONCLUIDO	</t>
        </is>
      </c>
      <c r="D203" t="n">
        <v>5.2835</v>
      </c>
      <c r="E203" t="n">
        <v>18.93</v>
      </c>
      <c r="F203" t="n">
        <v>15.56</v>
      </c>
      <c r="G203" t="n">
        <v>103.71</v>
      </c>
      <c r="H203" t="n">
        <v>1.34</v>
      </c>
      <c r="I203" t="n">
        <v>9</v>
      </c>
      <c r="J203" t="n">
        <v>322.73</v>
      </c>
      <c r="K203" t="n">
        <v>60.56</v>
      </c>
      <c r="L203" t="n">
        <v>24.25</v>
      </c>
      <c r="M203" t="n">
        <v>7</v>
      </c>
      <c r="N203" t="n">
        <v>97.92</v>
      </c>
      <c r="O203" t="n">
        <v>40037.28</v>
      </c>
      <c r="P203" t="n">
        <v>258.64</v>
      </c>
      <c r="Q203" t="n">
        <v>467.07</v>
      </c>
      <c r="R203" t="n">
        <v>57.26</v>
      </c>
      <c r="S203" t="n">
        <v>39.61</v>
      </c>
      <c r="T203" t="n">
        <v>3873.46</v>
      </c>
      <c r="U203" t="n">
        <v>0.6899999999999999</v>
      </c>
      <c r="V203" t="n">
        <v>0.75</v>
      </c>
      <c r="W203" t="n">
        <v>2.62</v>
      </c>
      <c r="X203" t="n">
        <v>0.22</v>
      </c>
      <c r="Y203" t="n">
        <v>1</v>
      </c>
      <c r="Z203" t="n">
        <v>10</v>
      </c>
    </row>
    <row r="204">
      <c r="A204" t="n">
        <v>94</v>
      </c>
      <c r="B204" t="n">
        <v>140</v>
      </c>
      <c r="C204" t="inlineStr">
        <is>
          <t xml:space="preserve">CONCLUIDO	</t>
        </is>
      </c>
      <c r="D204" t="n">
        <v>5.2808</v>
      </c>
      <c r="E204" t="n">
        <v>18.94</v>
      </c>
      <c r="F204" t="n">
        <v>15.57</v>
      </c>
      <c r="G204" t="n">
        <v>103.77</v>
      </c>
      <c r="H204" t="n">
        <v>1.35</v>
      </c>
      <c r="I204" t="n">
        <v>9</v>
      </c>
      <c r="J204" t="n">
        <v>323.3</v>
      </c>
      <c r="K204" t="n">
        <v>60.56</v>
      </c>
      <c r="L204" t="n">
        <v>24.5</v>
      </c>
      <c r="M204" t="n">
        <v>7</v>
      </c>
      <c r="N204" t="n">
        <v>98.23999999999999</v>
      </c>
      <c r="O204" t="n">
        <v>40107.81</v>
      </c>
      <c r="P204" t="n">
        <v>258.63</v>
      </c>
      <c r="Q204" t="n">
        <v>467.07</v>
      </c>
      <c r="R204" t="n">
        <v>57.48</v>
      </c>
      <c r="S204" t="n">
        <v>39.61</v>
      </c>
      <c r="T204" t="n">
        <v>3987.33</v>
      </c>
      <c r="U204" t="n">
        <v>0.6899999999999999</v>
      </c>
      <c r="V204" t="n">
        <v>0.75</v>
      </c>
      <c r="W204" t="n">
        <v>2.62</v>
      </c>
      <c r="X204" t="n">
        <v>0.23</v>
      </c>
      <c r="Y204" t="n">
        <v>1</v>
      </c>
      <c r="Z204" t="n">
        <v>10</v>
      </c>
    </row>
    <row r="205">
      <c r="A205" t="n">
        <v>95</v>
      </c>
      <c r="B205" t="n">
        <v>140</v>
      </c>
      <c r="C205" t="inlineStr">
        <is>
          <t xml:space="preserve">CONCLUIDO	</t>
        </is>
      </c>
      <c r="D205" t="n">
        <v>5.2798</v>
      </c>
      <c r="E205" t="n">
        <v>18.94</v>
      </c>
      <c r="F205" t="n">
        <v>15.57</v>
      </c>
      <c r="G205" t="n">
        <v>103.79</v>
      </c>
      <c r="H205" t="n">
        <v>1.36</v>
      </c>
      <c r="I205" t="n">
        <v>9</v>
      </c>
      <c r="J205" t="n">
        <v>323.87</v>
      </c>
      <c r="K205" t="n">
        <v>60.56</v>
      </c>
      <c r="L205" t="n">
        <v>24.75</v>
      </c>
      <c r="M205" t="n">
        <v>7</v>
      </c>
      <c r="N205" t="n">
        <v>98.56999999999999</v>
      </c>
      <c r="O205" t="n">
        <v>40178.37</v>
      </c>
      <c r="P205" t="n">
        <v>258.57</v>
      </c>
      <c r="Q205" t="n">
        <v>467.07</v>
      </c>
      <c r="R205" t="n">
        <v>57.61</v>
      </c>
      <c r="S205" t="n">
        <v>39.61</v>
      </c>
      <c r="T205" t="n">
        <v>4052.33</v>
      </c>
      <c r="U205" t="n">
        <v>0.6899999999999999</v>
      </c>
      <c r="V205" t="n">
        <v>0.75</v>
      </c>
      <c r="W205" t="n">
        <v>2.62</v>
      </c>
      <c r="X205" t="n">
        <v>0.24</v>
      </c>
      <c r="Y205" t="n">
        <v>1</v>
      </c>
      <c r="Z205" t="n">
        <v>10</v>
      </c>
    </row>
    <row r="206">
      <c r="A206" t="n">
        <v>96</v>
      </c>
      <c r="B206" t="n">
        <v>140</v>
      </c>
      <c r="C206" t="inlineStr">
        <is>
          <t xml:space="preserve">CONCLUIDO	</t>
        </is>
      </c>
      <c r="D206" t="n">
        <v>5.2801</v>
      </c>
      <c r="E206" t="n">
        <v>18.94</v>
      </c>
      <c r="F206" t="n">
        <v>15.57</v>
      </c>
      <c r="G206" t="n">
        <v>103.79</v>
      </c>
      <c r="H206" t="n">
        <v>1.37</v>
      </c>
      <c r="I206" t="n">
        <v>9</v>
      </c>
      <c r="J206" t="n">
        <v>324.44</v>
      </c>
      <c r="K206" t="n">
        <v>60.56</v>
      </c>
      <c r="L206" t="n">
        <v>25</v>
      </c>
      <c r="M206" t="n">
        <v>7</v>
      </c>
      <c r="N206" t="n">
        <v>98.89</v>
      </c>
      <c r="O206" t="n">
        <v>40249.08</v>
      </c>
      <c r="P206" t="n">
        <v>258.07</v>
      </c>
      <c r="Q206" t="n">
        <v>467.07</v>
      </c>
      <c r="R206" t="n">
        <v>57.53</v>
      </c>
      <c r="S206" t="n">
        <v>39.61</v>
      </c>
      <c r="T206" t="n">
        <v>4012.89</v>
      </c>
      <c r="U206" t="n">
        <v>0.6899999999999999</v>
      </c>
      <c r="V206" t="n">
        <v>0.75</v>
      </c>
      <c r="W206" t="n">
        <v>2.62</v>
      </c>
      <c r="X206" t="n">
        <v>0.23</v>
      </c>
      <c r="Y206" t="n">
        <v>1</v>
      </c>
      <c r="Z206" t="n">
        <v>10</v>
      </c>
    </row>
    <row r="207">
      <c r="A207" t="n">
        <v>97</v>
      </c>
      <c r="B207" t="n">
        <v>140</v>
      </c>
      <c r="C207" t="inlineStr">
        <is>
          <t xml:space="preserve">CONCLUIDO	</t>
        </is>
      </c>
      <c r="D207" t="n">
        <v>5.2822</v>
      </c>
      <c r="E207" t="n">
        <v>18.93</v>
      </c>
      <c r="F207" t="n">
        <v>15.56</v>
      </c>
      <c r="G207" t="n">
        <v>103.74</v>
      </c>
      <c r="H207" t="n">
        <v>1.38</v>
      </c>
      <c r="I207" t="n">
        <v>9</v>
      </c>
      <c r="J207" t="n">
        <v>325.02</v>
      </c>
      <c r="K207" t="n">
        <v>60.56</v>
      </c>
      <c r="L207" t="n">
        <v>25.25</v>
      </c>
      <c r="M207" t="n">
        <v>7</v>
      </c>
      <c r="N207" t="n">
        <v>99.20999999999999</v>
      </c>
      <c r="O207" t="n">
        <v>40319.95</v>
      </c>
      <c r="P207" t="n">
        <v>257.82</v>
      </c>
      <c r="Q207" t="n">
        <v>467.07</v>
      </c>
      <c r="R207" t="n">
        <v>57.4</v>
      </c>
      <c r="S207" t="n">
        <v>39.61</v>
      </c>
      <c r="T207" t="n">
        <v>3947.12</v>
      </c>
      <c r="U207" t="n">
        <v>0.6899999999999999</v>
      </c>
      <c r="V207" t="n">
        <v>0.75</v>
      </c>
      <c r="W207" t="n">
        <v>2.62</v>
      </c>
      <c r="X207" t="n">
        <v>0.23</v>
      </c>
      <c r="Y207" t="n">
        <v>1</v>
      </c>
      <c r="Z207" t="n">
        <v>10</v>
      </c>
    </row>
    <row r="208">
      <c r="A208" t="n">
        <v>98</v>
      </c>
      <c r="B208" t="n">
        <v>140</v>
      </c>
      <c r="C208" t="inlineStr">
        <is>
          <t xml:space="preserve">CONCLUIDO	</t>
        </is>
      </c>
      <c r="D208" t="n">
        <v>5.2786</v>
      </c>
      <c r="E208" t="n">
        <v>18.94</v>
      </c>
      <c r="F208" t="n">
        <v>15.57</v>
      </c>
      <c r="G208" t="n">
        <v>103.82</v>
      </c>
      <c r="H208" t="n">
        <v>1.4</v>
      </c>
      <c r="I208" t="n">
        <v>9</v>
      </c>
      <c r="J208" t="n">
        <v>325.59</v>
      </c>
      <c r="K208" t="n">
        <v>60.56</v>
      </c>
      <c r="L208" t="n">
        <v>25.5</v>
      </c>
      <c r="M208" t="n">
        <v>7</v>
      </c>
      <c r="N208" t="n">
        <v>99.54000000000001</v>
      </c>
      <c r="O208" t="n">
        <v>40390.96</v>
      </c>
      <c r="P208" t="n">
        <v>257.75</v>
      </c>
      <c r="Q208" t="n">
        <v>467.07</v>
      </c>
      <c r="R208" t="n">
        <v>57.85</v>
      </c>
      <c r="S208" t="n">
        <v>39.61</v>
      </c>
      <c r="T208" t="n">
        <v>4172.49</v>
      </c>
      <c r="U208" t="n">
        <v>0.68</v>
      </c>
      <c r="V208" t="n">
        <v>0.75</v>
      </c>
      <c r="W208" t="n">
        <v>2.62</v>
      </c>
      <c r="X208" t="n">
        <v>0.24</v>
      </c>
      <c r="Y208" t="n">
        <v>1</v>
      </c>
      <c r="Z208" t="n">
        <v>10</v>
      </c>
    </row>
    <row r="209">
      <c r="A209" t="n">
        <v>99</v>
      </c>
      <c r="B209" t="n">
        <v>140</v>
      </c>
      <c r="C209" t="inlineStr">
        <is>
          <t xml:space="preserve">CONCLUIDO	</t>
        </is>
      </c>
      <c r="D209" t="n">
        <v>5.2791</v>
      </c>
      <c r="E209" t="n">
        <v>18.94</v>
      </c>
      <c r="F209" t="n">
        <v>15.57</v>
      </c>
      <c r="G209" t="n">
        <v>103.81</v>
      </c>
      <c r="H209" t="n">
        <v>1.41</v>
      </c>
      <c r="I209" t="n">
        <v>9</v>
      </c>
      <c r="J209" t="n">
        <v>326.17</v>
      </c>
      <c r="K209" t="n">
        <v>60.56</v>
      </c>
      <c r="L209" t="n">
        <v>25.75</v>
      </c>
      <c r="M209" t="n">
        <v>7</v>
      </c>
      <c r="N209" t="n">
        <v>99.87</v>
      </c>
      <c r="O209" t="n">
        <v>40462.13</v>
      </c>
      <c r="P209" t="n">
        <v>257.53</v>
      </c>
      <c r="Q209" t="n">
        <v>467.07</v>
      </c>
      <c r="R209" t="n">
        <v>57.71</v>
      </c>
      <c r="S209" t="n">
        <v>39.61</v>
      </c>
      <c r="T209" t="n">
        <v>4099.67</v>
      </c>
      <c r="U209" t="n">
        <v>0.6899999999999999</v>
      </c>
      <c r="V209" t="n">
        <v>0.75</v>
      </c>
      <c r="W209" t="n">
        <v>2.63</v>
      </c>
      <c r="X209" t="n">
        <v>0.24</v>
      </c>
      <c r="Y209" t="n">
        <v>1</v>
      </c>
      <c r="Z209" t="n">
        <v>10</v>
      </c>
    </row>
    <row r="210">
      <c r="A210" t="n">
        <v>100</v>
      </c>
      <c r="B210" t="n">
        <v>140</v>
      </c>
      <c r="C210" t="inlineStr">
        <is>
          <t xml:space="preserve">CONCLUIDO	</t>
        </is>
      </c>
      <c r="D210" t="n">
        <v>5.2798</v>
      </c>
      <c r="E210" t="n">
        <v>18.94</v>
      </c>
      <c r="F210" t="n">
        <v>15.57</v>
      </c>
      <c r="G210" t="n">
        <v>103.79</v>
      </c>
      <c r="H210" t="n">
        <v>1.42</v>
      </c>
      <c r="I210" t="n">
        <v>9</v>
      </c>
      <c r="J210" t="n">
        <v>326.75</v>
      </c>
      <c r="K210" t="n">
        <v>60.56</v>
      </c>
      <c r="L210" t="n">
        <v>26</v>
      </c>
      <c r="M210" t="n">
        <v>7</v>
      </c>
      <c r="N210" t="n">
        <v>100.2</v>
      </c>
      <c r="O210" t="n">
        <v>40533.46</v>
      </c>
      <c r="P210" t="n">
        <v>257.08</v>
      </c>
      <c r="Q210" t="n">
        <v>467.07</v>
      </c>
      <c r="R210" t="n">
        <v>57.62</v>
      </c>
      <c r="S210" t="n">
        <v>39.61</v>
      </c>
      <c r="T210" t="n">
        <v>4056.28</v>
      </c>
      <c r="U210" t="n">
        <v>0.6899999999999999</v>
      </c>
      <c r="V210" t="n">
        <v>0.75</v>
      </c>
      <c r="W210" t="n">
        <v>2.62</v>
      </c>
      <c r="X210" t="n">
        <v>0.24</v>
      </c>
      <c r="Y210" t="n">
        <v>1</v>
      </c>
      <c r="Z210" t="n">
        <v>10</v>
      </c>
    </row>
    <row r="211">
      <c r="A211" t="n">
        <v>101</v>
      </c>
      <c r="B211" t="n">
        <v>140</v>
      </c>
      <c r="C211" t="inlineStr">
        <is>
          <t xml:space="preserve">CONCLUIDO	</t>
        </is>
      </c>
      <c r="D211" t="n">
        <v>5.3079</v>
      </c>
      <c r="E211" t="n">
        <v>18.84</v>
      </c>
      <c r="F211" t="n">
        <v>15.52</v>
      </c>
      <c r="G211" t="n">
        <v>116.41</v>
      </c>
      <c r="H211" t="n">
        <v>1.43</v>
      </c>
      <c r="I211" t="n">
        <v>8</v>
      </c>
      <c r="J211" t="n">
        <v>327.33</v>
      </c>
      <c r="K211" t="n">
        <v>60.56</v>
      </c>
      <c r="L211" t="n">
        <v>26.25</v>
      </c>
      <c r="M211" t="n">
        <v>6</v>
      </c>
      <c r="N211" t="n">
        <v>100.52</v>
      </c>
      <c r="O211" t="n">
        <v>40604.94</v>
      </c>
      <c r="P211" t="n">
        <v>255.81</v>
      </c>
      <c r="Q211" t="n">
        <v>467.08</v>
      </c>
      <c r="R211" t="n">
        <v>55.96</v>
      </c>
      <c r="S211" t="n">
        <v>39.61</v>
      </c>
      <c r="T211" t="n">
        <v>3232.98</v>
      </c>
      <c r="U211" t="n">
        <v>0.71</v>
      </c>
      <c r="V211" t="n">
        <v>0.75</v>
      </c>
      <c r="W211" t="n">
        <v>2.62</v>
      </c>
      <c r="X211" t="n">
        <v>0.19</v>
      </c>
      <c r="Y211" t="n">
        <v>1</v>
      </c>
      <c r="Z211" t="n">
        <v>10</v>
      </c>
    </row>
    <row r="212">
      <c r="A212" t="n">
        <v>102</v>
      </c>
      <c r="B212" t="n">
        <v>140</v>
      </c>
      <c r="C212" t="inlineStr">
        <is>
          <t xml:space="preserve">CONCLUIDO	</t>
        </is>
      </c>
      <c r="D212" t="n">
        <v>5.3071</v>
      </c>
      <c r="E212" t="n">
        <v>18.84</v>
      </c>
      <c r="F212" t="n">
        <v>15.52</v>
      </c>
      <c r="G212" t="n">
        <v>116.43</v>
      </c>
      <c r="H212" t="n">
        <v>1.44</v>
      </c>
      <c r="I212" t="n">
        <v>8</v>
      </c>
      <c r="J212" t="n">
        <v>327.91</v>
      </c>
      <c r="K212" t="n">
        <v>60.56</v>
      </c>
      <c r="L212" t="n">
        <v>26.5</v>
      </c>
      <c r="M212" t="n">
        <v>6</v>
      </c>
      <c r="N212" t="n">
        <v>100.86</v>
      </c>
      <c r="O212" t="n">
        <v>40676.58</v>
      </c>
      <c r="P212" t="n">
        <v>255.86</v>
      </c>
      <c r="Q212" t="n">
        <v>467.07</v>
      </c>
      <c r="R212" t="n">
        <v>56.15</v>
      </c>
      <c r="S212" t="n">
        <v>39.61</v>
      </c>
      <c r="T212" t="n">
        <v>3327.16</v>
      </c>
      <c r="U212" t="n">
        <v>0.71</v>
      </c>
      <c r="V212" t="n">
        <v>0.75</v>
      </c>
      <c r="W212" t="n">
        <v>2.62</v>
      </c>
      <c r="X212" t="n">
        <v>0.19</v>
      </c>
      <c r="Y212" t="n">
        <v>1</v>
      </c>
      <c r="Z212" t="n">
        <v>10</v>
      </c>
    </row>
    <row r="213">
      <c r="A213" t="n">
        <v>103</v>
      </c>
      <c r="B213" t="n">
        <v>140</v>
      </c>
      <c r="C213" t="inlineStr">
        <is>
          <t xml:space="preserve">CONCLUIDO	</t>
        </is>
      </c>
      <c r="D213" t="n">
        <v>5.3059</v>
      </c>
      <c r="E213" t="n">
        <v>18.85</v>
      </c>
      <c r="F213" t="n">
        <v>15.53</v>
      </c>
      <c r="G213" t="n">
        <v>116.46</v>
      </c>
      <c r="H213" t="n">
        <v>1.45</v>
      </c>
      <c r="I213" t="n">
        <v>8</v>
      </c>
      <c r="J213" t="n">
        <v>328.49</v>
      </c>
      <c r="K213" t="n">
        <v>60.56</v>
      </c>
      <c r="L213" t="n">
        <v>26.75</v>
      </c>
      <c r="M213" t="n">
        <v>6</v>
      </c>
      <c r="N213" t="n">
        <v>101.19</v>
      </c>
      <c r="O213" t="n">
        <v>40748.37</v>
      </c>
      <c r="P213" t="n">
        <v>256.35</v>
      </c>
      <c r="Q213" t="n">
        <v>467.07</v>
      </c>
      <c r="R213" t="n">
        <v>56.39</v>
      </c>
      <c r="S213" t="n">
        <v>39.61</v>
      </c>
      <c r="T213" t="n">
        <v>3446.93</v>
      </c>
      <c r="U213" t="n">
        <v>0.7</v>
      </c>
      <c r="V213" t="n">
        <v>0.75</v>
      </c>
      <c r="W213" t="n">
        <v>2.62</v>
      </c>
      <c r="X213" t="n">
        <v>0.2</v>
      </c>
      <c r="Y213" t="n">
        <v>1</v>
      </c>
      <c r="Z213" t="n">
        <v>10</v>
      </c>
    </row>
    <row r="214">
      <c r="A214" t="n">
        <v>104</v>
      </c>
      <c r="B214" t="n">
        <v>140</v>
      </c>
      <c r="C214" t="inlineStr">
        <is>
          <t xml:space="preserve">CONCLUIDO	</t>
        </is>
      </c>
      <c r="D214" t="n">
        <v>5.3064</v>
      </c>
      <c r="E214" t="n">
        <v>18.84</v>
      </c>
      <c r="F214" t="n">
        <v>15.53</v>
      </c>
      <c r="G214" t="n">
        <v>116.45</v>
      </c>
      <c r="H214" t="n">
        <v>1.46</v>
      </c>
      <c r="I214" t="n">
        <v>8</v>
      </c>
      <c r="J214" t="n">
        <v>329.08</v>
      </c>
      <c r="K214" t="n">
        <v>60.56</v>
      </c>
      <c r="L214" t="n">
        <v>27</v>
      </c>
      <c r="M214" t="n">
        <v>6</v>
      </c>
      <c r="N214" t="n">
        <v>101.52</v>
      </c>
      <c r="O214" t="n">
        <v>40820.32</v>
      </c>
      <c r="P214" t="n">
        <v>256.32</v>
      </c>
      <c r="Q214" t="n">
        <v>467.07</v>
      </c>
      <c r="R214" t="n">
        <v>56.14</v>
      </c>
      <c r="S214" t="n">
        <v>39.61</v>
      </c>
      <c r="T214" t="n">
        <v>3319.41</v>
      </c>
      <c r="U214" t="n">
        <v>0.71</v>
      </c>
      <c r="V214" t="n">
        <v>0.75</v>
      </c>
      <c r="W214" t="n">
        <v>2.62</v>
      </c>
      <c r="X214" t="n">
        <v>0.19</v>
      </c>
      <c r="Y214" t="n">
        <v>1</v>
      </c>
      <c r="Z214" t="n">
        <v>10</v>
      </c>
    </row>
    <row r="215">
      <c r="A215" t="n">
        <v>105</v>
      </c>
      <c r="B215" t="n">
        <v>140</v>
      </c>
      <c r="C215" t="inlineStr">
        <is>
          <t xml:space="preserve">CONCLUIDO	</t>
        </is>
      </c>
      <c r="D215" t="n">
        <v>5.3062</v>
      </c>
      <c r="E215" t="n">
        <v>18.85</v>
      </c>
      <c r="F215" t="n">
        <v>15.53</v>
      </c>
      <c r="G215" t="n">
        <v>116.45</v>
      </c>
      <c r="H215" t="n">
        <v>1.47</v>
      </c>
      <c r="I215" t="n">
        <v>8</v>
      </c>
      <c r="J215" t="n">
        <v>329.66</v>
      </c>
      <c r="K215" t="n">
        <v>60.56</v>
      </c>
      <c r="L215" t="n">
        <v>27.25</v>
      </c>
      <c r="M215" t="n">
        <v>6</v>
      </c>
      <c r="N215" t="n">
        <v>101.86</v>
      </c>
      <c r="O215" t="n">
        <v>40892.44</v>
      </c>
      <c r="P215" t="n">
        <v>256.54</v>
      </c>
      <c r="Q215" t="n">
        <v>467.07</v>
      </c>
      <c r="R215" t="n">
        <v>56.34</v>
      </c>
      <c r="S215" t="n">
        <v>39.61</v>
      </c>
      <c r="T215" t="n">
        <v>3422.08</v>
      </c>
      <c r="U215" t="n">
        <v>0.7</v>
      </c>
      <c r="V215" t="n">
        <v>0.75</v>
      </c>
      <c r="W215" t="n">
        <v>2.62</v>
      </c>
      <c r="X215" t="n">
        <v>0.19</v>
      </c>
      <c r="Y215" t="n">
        <v>1</v>
      </c>
      <c r="Z215" t="n">
        <v>10</v>
      </c>
    </row>
    <row r="216">
      <c r="A216" t="n">
        <v>106</v>
      </c>
      <c r="B216" t="n">
        <v>140</v>
      </c>
      <c r="C216" t="inlineStr">
        <is>
          <t xml:space="preserve">CONCLUIDO	</t>
        </is>
      </c>
      <c r="D216" t="n">
        <v>5.304</v>
      </c>
      <c r="E216" t="n">
        <v>18.85</v>
      </c>
      <c r="F216" t="n">
        <v>15.53</v>
      </c>
      <c r="G216" t="n">
        <v>116.51</v>
      </c>
      <c r="H216" t="n">
        <v>1.48</v>
      </c>
      <c r="I216" t="n">
        <v>8</v>
      </c>
      <c r="J216" t="n">
        <v>330.25</v>
      </c>
      <c r="K216" t="n">
        <v>60.56</v>
      </c>
      <c r="L216" t="n">
        <v>27.5</v>
      </c>
      <c r="M216" t="n">
        <v>6</v>
      </c>
      <c r="N216" t="n">
        <v>102.19</v>
      </c>
      <c r="O216" t="n">
        <v>40964.71</v>
      </c>
      <c r="P216" t="n">
        <v>256.76</v>
      </c>
      <c r="Q216" t="n">
        <v>467.07</v>
      </c>
      <c r="R216" t="n">
        <v>56.41</v>
      </c>
      <c r="S216" t="n">
        <v>39.61</v>
      </c>
      <c r="T216" t="n">
        <v>3453.72</v>
      </c>
      <c r="U216" t="n">
        <v>0.7</v>
      </c>
      <c r="V216" t="n">
        <v>0.75</v>
      </c>
      <c r="W216" t="n">
        <v>2.63</v>
      </c>
      <c r="X216" t="n">
        <v>0.2</v>
      </c>
      <c r="Y216" t="n">
        <v>1</v>
      </c>
      <c r="Z216" t="n">
        <v>10</v>
      </c>
    </row>
    <row r="217">
      <c r="A217" t="n">
        <v>107</v>
      </c>
      <c r="B217" t="n">
        <v>140</v>
      </c>
      <c r="C217" t="inlineStr">
        <is>
          <t xml:space="preserve">CONCLUIDO	</t>
        </is>
      </c>
      <c r="D217" t="n">
        <v>5.3092</v>
      </c>
      <c r="E217" t="n">
        <v>18.84</v>
      </c>
      <c r="F217" t="n">
        <v>15.52</v>
      </c>
      <c r="G217" t="n">
        <v>116.37</v>
      </c>
      <c r="H217" t="n">
        <v>1.49</v>
      </c>
      <c r="I217" t="n">
        <v>8</v>
      </c>
      <c r="J217" t="n">
        <v>330.83</v>
      </c>
      <c r="K217" t="n">
        <v>60.56</v>
      </c>
      <c r="L217" t="n">
        <v>27.75</v>
      </c>
      <c r="M217" t="n">
        <v>6</v>
      </c>
      <c r="N217" t="n">
        <v>102.53</v>
      </c>
      <c r="O217" t="n">
        <v>41037.15</v>
      </c>
      <c r="P217" t="n">
        <v>256.48</v>
      </c>
      <c r="Q217" t="n">
        <v>467.07</v>
      </c>
      <c r="R217" t="n">
        <v>55.99</v>
      </c>
      <c r="S217" t="n">
        <v>39.61</v>
      </c>
      <c r="T217" t="n">
        <v>3243.97</v>
      </c>
      <c r="U217" t="n">
        <v>0.71</v>
      </c>
      <c r="V217" t="n">
        <v>0.75</v>
      </c>
      <c r="W217" t="n">
        <v>2.62</v>
      </c>
      <c r="X217" t="n">
        <v>0.18</v>
      </c>
      <c r="Y217" t="n">
        <v>1</v>
      </c>
      <c r="Z217" t="n">
        <v>10</v>
      </c>
    </row>
    <row r="218">
      <c r="A218" t="n">
        <v>108</v>
      </c>
      <c r="B218" t="n">
        <v>140</v>
      </c>
      <c r="C218" t="inlineStr">
        <is>
          <t xml:space="preserve">CONCLUIDO	</t>
        </is>
      </c>
      <c r="D218" t="n">
        <v>5.3056</v>
      </c>
      <c r="E218" t="n">
        <v>18.85</v>
      </c>
      <c r="F218" t="n">
        <v>15.53</v>
      </c>
      <c r="G218" t="n">
        <v>116.47</v>
      </c>
      <c r="H218" t="n">
        <v>1.51</v>
      </c>
      <c r="I218" t="n">
        <v>8</v>
      </c>
      <c r="J218" t="n">
        <v>331.42</v>
      </c>
      <c r="K218" t="n">
        <v>60.56</v>
      </c>
      <c r="L218" t="n">
        <v>28</v>
      </c>
      <c r="M218" t="n">
        <v>6</v>
      </c>
      <c r="N218" t="n">
        <v>102.87</v>
      </c>
      <c r="O218" t="n">
        <v>41109.75</v>
      </c>
      <c r="P218" t="n">
        <v>257</v>
      </c>
      <c r="Q218" t="n">
        <v>467.07</v>
      </c>
      <c r="R218" t="n">
        <v>56.25</v>
      </c>
      <c r="S218" t="n">
        <v>39.61</v>
      </c>
      <c r="T218" t="n">
        <v>3377.79</v>
      </c>
      <c r="U218" t="n">
        <v>0.7</v>
      </c>
      <c r="V218" t="n">
        <v>0.75</v>
      </c>
      <c r="W218" t="n">
        <v>2.62</v>
      </c>
      <c r="X218" t="n">
        <v>0.2</v>
      </c>
      <c r="Y218" t="n">
        <v>1</v>
      </c>
      <c r="Z218" t="n">
        <v>10</v>
      </c>
    </row>
    <row r="219">
      <c r="A219" t="n">
        <v>109</v>
      </c>
      <c r="B219" t="n">
        <v>140</v>
      </c>
      <c r="C219" t="inlineStr">
        <is>
          <t xml:space="preserve">CONCLUIDO	</t>
        </is>
      </c>
      <c r="D219" t="n">
        <v>5.3045</v>
      </c>
      <c r="E219" t="n">
        <v>18.85</v>
      </c>
      <c r="F219" t="n">
        <v>15.53</v>
      </c>
      <c r="G219" t="n">
        <v>116.5</v>
      </c>
      <c r="H219" t="n">
        <v>1.52</v>
      </c>
      <c r="I219" t="n">
        <v>8</v>
      </c>
      <c r="J219" t="n">
        <v>332.01</v>
      </c>
      <c r="K219" t="n">
        <v>60.56</v>
      </c>
      <c r="L219" t="n">
        <v>28.25</v>
      </c>
      <c r="M219" t="n">
        <v>6</v>
      </c>
      <c r="N219" t="n">
        <v>103.21</v>
      </c>
      <c r="O219" t="n">
        <v>41182.52</v>
      </c>
      <c r="P219" t="n">
        <v>256.74</v>
      </c>
      <c r="Q219" t="n">
        <v>467.07</v>
      </c>
      <c r="R219" t="n">
        <v>56.44</v>
      </c>
      <c r="S219" t="n">
        <v>39.61</v>
      </c>
      <c r="T219" t="n">
        <v>3469.79</v>
      </c>
      <c r="U219" t="n">
        <v>0.7</v>
      </c>
      <c r="V219" t="n">
        <v>0.75</v>
      </c>
      <c r="W219" t="n">
        <v>2.62</v>
      </c>
      <c r="X219" t="n">
        <v>0.2</v>
      </c>
      <c r="Y219" t="n">
        <v>1</v>
      </c>
      <c r="Z219" t="n">
        <v>10</v>
      </c>
    </row>
    <row r="220">
      <c r="A220" t="n">
        <v>110</v>
      </c>
      <c r="B220" t="n">
        <v>140</v>
      </c>
      <c r="C220" t="inlineStr">
        <is>
          <t xml:space="preserve">CONCLUIDO	</t>
        </is>
      </c>
      <c r="D220" t="n">
        <v>5.3043</v>
      </c>
      <c r="E220" t="n">
        <v>18.85</v>
      </c>
      <c r="F220" t="n">
        <v>15.53</v>
      </c>
      <c r="G220" t="n">
        <v>116.5</v>
      </c>
      <c r="H220" t="n">
        <v>1.53</v>
      </c>
      <c r="I220" t="n">
        <v>8</v>
      </c>
      <c r="J220" t="n">
        <v>332.6</v>
      </c>
      <c r="K220" t="n">
        <v>60.56</v>
      </c>
      <c r="L220" t="n">
        <v>28.5</v>
      </c>
      <c r="M220" t="n">
        <v>6</v>
      </c>
      <c r="N220" t="n">
        <v>103.55</v>
      </c>
      <c r="O220" t="n">
        <v>41255.45</v>
      </c>
      <c r="P220" t="n">
        <v>256.51</v>
      </c>
      <c r="Q220" t="n">
        <v>467.07</v>
      </c>
      <c r="R220" t="n">
        <v>56.56</v>
      </c>
      <c r="S220" t="n">
        <v>39.61</v>
      </c>
      <c r="T220" t="n">
        <v>3528.62</v>
      </c>
      <c r="U220" t="n">
        <v>0.7</v>
      </c>
      <c r="V220" t="n">
        <v>0.75</v>
      </c>
      <c r="W220" t="n">
        <v>2.62</v>
      </c>
      <c r="X220" t="n">
        <v>0.2</v>
      </c>
      <c r="Y220" t="n">
        <v>1</v>
      </c>
      <c r="Z220" t="n">
        <v>10</v>
      </c>
    </row>
    <row r="221">
      <c r="A221" t="n">
        <v>111</v>
      </c>
      <c r="B221" t="n">
        <v>140</v>
      </c>
      <c r="C221" t="inlineStr">
        <is>
          <t xml:space="preserve">CONCLUIDO	</t>
        </is>
      </c>
      <c r="D221" t="n">
        <v>5.3061</v>
      </c>
      <c r="E221" t="n">
        <v>18.85</v>
      </c>
      <c r="F221" t="n">
        <v>15.53</v>
      </c>
      <c r="G221" t="n">
        <v>116.45</v>
      </c>
      <c r="H221" t="n">
        <v>1.54</v>
      </c>
      <c r="I221" t="n">
        <v>8</v>
      </c>
      <c r="J221" t="n">
        <v>333.2</v>
      </c>
      <c r="K221" t="n">
        <v>60.56</v>
      </c>
      <c r="L221" t="n">
        <v>28.75</v>
      </c>
      <c r="M221" t="n">
        <v>6</v>
      </c>
      <c r="N221" t="n">
        <v>103.89</v>
      </c>
      <c r="O221" t="n">
        <v>41328.54</v>
      </c>
      <c r="P221" t="n">
        <v>256.1</v>
      </c>
      <c r="Q221" t="n">
        <v>467.07</v>
      </c>
      <c r="R221" t="n">
        <v>56.31</v>
      </c>
      <c r="S221" t="n">
        <v>39.61</v>
      </c>
      <c r="T221" t="n">
        <v>3407.11</v>
      </c>
      <c r="U221" t="n">
        <v>0.7</v>
      </c>
      <c r="V221" t="n">
        <v>0.75</v>
      </c>
      <c r="W221" t="n">
        <v>2.62</v>
      </c>
      <c r="X221" t="n">
        <v>0.19</v>
      </c>
      <c r="Y221" t="n">
        <v>1</v>
      </c>
      <c r="Z221" t="n">
        <v>10</v>
      </c>
    </row>
    <row r="222">
      <c r="A222" t="n">
        <v>112</v>
      </c>
      <c r="B222" t="n">
        <v>140</v>
      </c>
      <c r="C222" t="inlineStr">
        <is>
          <t xml:space="preserve">CONCLUIDO	</t>
        </is>
      </c>
      <c r="D222" t="n">
        <v>5.3033</v>
      </c>
      <c r="E222" t="n">
        <v>18.86</v>
      </c>
      <c r="F222" t="n">
        <v>15.54</v>
      </c>
      <c r="G222" t="n">
        <v>116.53</v>
      </c>
      <c r="H222" t="n">
        <v>1.55</v>
      </c>
      <c r="I222" t="n">
        <v>8</v>
      </c>
      <c r="J222" t="n">
        <v>333.79</v>
      </c>
      <c r="K222" t="n">
        <v>60.56</v>
      </c>
      <c r="L222" t="n">
        <v>29</v>
      </c>
      <c r="M222" t="n">
        <v>6</v>
      </c>
      <c r="N222" t="n">
        <v>104.24</v>
      </c>
      <c r="O222" t="n">
        <v>41401.93</v>
      </c>
      <c r="P222" t="n">
        <v>255.7</v>
      </c>
      <c r="Q222" t="n">
        <v>467.07</v>
      </c>
      <c r="R222" t="n">
        <v>56.72</v>
      </c>
      <c r="S222" t="n">
        <v>39.61</v>
      </c>
      <c r="T222" t="n">
        <v>3609.69</v>
      </c>
      <c r="U222" t="n">
        <v>0.7</v>
      </c>
      <c r="V222" t="n">
        <v>0.75</v>
      </c>
      <c r="W222" t="n">
        <v>2.62</v>
      </c>
      <c r="X222" t="n">
        <v>0.2</v>
      </c>
      <c r="Y222" t="n">
        <v>1</v>
      </c>
      <c r="Z222" t="n">
        <v>10</v>
      </c>
    </row>
    <row r="223">
      <c r="A223" t="n">
        <v>113</v>
      </c>
      <c r="B223" t="n">
        <v>140</v>
      </c>
      <c r="C223" t="inlineStr">
        <is>
          <t xml:space="preserve">CONCLUIDO	</t>
        </is>
      </c>
      <c r="D223" t="n">
        <v>5.3046</v>
      </c>
      <c r="E223" t="n">
        <v>18.85</v>
      </c>
      <c r="F223" t="n">
        <v>15.53</v>
      </c>
      <c r="G223" t="n">
        <v>116.5</v>
      </c>
      <c r="H223" t="n">
        <v>1.56</v>
      </c>
      <c r="I223" t="n">
        <v>8</v>
      </c>
      <c r="J223" t="n">
        <v>334.39</v>
      </c>
      <c r="K223" t="n">
        <v>60.56</v>
      </c>
      <c r="L223" t="n">
        <v>29.25</v>
      </c>
      <c r="M223" t="n">
        <v>6</v>
      </c>
      <c r="N223" t="n">
        <v>104.58</v>
      </c>
      <c r="O223" t="n">
        <v>41475.37</v>
      </c>
      <c r="P223" t="n">
        <v>255.49</v>
      </c>
      <c r="Q223" t="n">
        <v>467.07</v>
      </c>
      <c r="R223" t="n">
        <v>56.55</v>
      </c>
      <c r="S223" t="n">
        <v>39.61</v>
      </c>
      <c r="T223" t="n">
        <v>3528.06</v>
      </c>
      <c r="U223" t="n">
        <v>0.7</v>
      </c>
      <c r="V223" t="n">
        <v>0.75</v>
      </c>
      <c r="W223" t="n">
        <v>2.62</v>
      </c>
      <c r="X223" t="n">
        <v>0.2</v>
      </c>
      <c r="Y223" t="n">
        <v>1</v>
      </c>
      <c r="Z223" t="n">
        <v>10</v>
      </c>
    </row>
    <row r="224">
      <c r="A224" t="n">
        <v>114</v>
      </c>
      <c r="B224" t="n">
        <v>140</v>
      </c>
      <c r="C224" t="inlineStr">
        <is>
          <t xml:space="preserve">CONCLUIDO	</t>
        </is>
      </c>
      <c r="D224" t="n">
        <v>5.3053</v>
      </c>
      <c r="E224" t="n">
        <v>18.85</v>
      </c>
      <c r="F224" t="n">
        <v>15.53</v>
      </c>
      <c r="G224" t="n">
        <v>116.48</v>
      </c>
      <c r="H224" t="n">
        <v>1.57</v>
      </c>
      <c r="I224" t="n">
        <v>8</v>
      </c>
      <c r="J224" t="n">
        <v>334.98</v>
      </c>
      <c r="K224" t="n">
        <v>60.56</v>
      </c>
      <c r="L224" t="n">
        <v>29.5</v>
      </c>
      <c r="M224" t="n">
        <v>6</v>
      </c>
      <c r="N224" t="n">
        <v>104.93</v>
      </c>
      <c r="O224" t="n">
        <v>41548.98</v>
      </c>
      <c r="P224" t="n">
        <v>255.53</v>
      </c>
      <c r="Q224" t="n">
        <v>467.08</v>
      </c>
      <c r="R224" t="n">
        <v>56.43</v>
      </c>
      <c r="S224" t="n">
        <v>39.61</v>
      </c>
      <c r="T224" t="n">
        <v>3465.16</v>
      </c>
      <c r="U224" t="n">
        <v>0.7</v>
      </c>
      <c r="V224" t="n">
        <v>0.75</v>
      </c>
      <c r="W224" t="n">
        <v>2.62</v>
      </c>
      <c r="X224" t="n">
        <v>0.2</v>
      </c>
      <c r="Y224" t="n">
        <v>1</v>
      </c>
      <c r="Z224" t="n">
        <v>10</v>
      </c>
    </row>
    <row r="225">
      <c r="A225" t="n">
        <v>115</v>
      </c>
      <c r="B225" t="n">
        <v>140</v>
      </c>
      <c r="C225" t="inlineStr">
        <is>
          <t xml:space="preserve">CONCLUIDO	</t>
        </is>
      </c>
      <c r="D225" t="n">
        <v>5.3049</v>
      </c>
      <c r="E225" t="n">
        <v>18.85</v>
      </c>
      <c r="F225" t="n">
        <v>15.53</v>
      </c>
      <c r="G225" t="n">
        <v>116.49</v>
      </c>
      <c r="H225" t="n">
        <v>1.58</v>
      </c>
      <c r="I225" t="n">
        <v>8</v>
      </c>
      <c r="J225" t="n">
        <v>335.58</v>
      </c>
      <c r="K225" t="n">
        <v>60.56</v>
      </c>
      <c r="L225" t="n">
        <v>29.75</v>
      </c>
      <c r="M225" t="n">
        <v>6</v>
      </c>
      <c r="N225" t="n">
        <v>105.28</v>
      </c>
      <c r="O225" t="n">
        <v>41622.76</v>
      </c>
      <c r="P225" t="n">
        <v>255.19</v>
      </c>
      <c r="Q225" t="n">
        <v>467.07</v>
      </c>
      <c r="R225" t="n">
        <v>56.41</v>
      </c>
      <c r="S225" t="n">
        <v>39.61</v>
      </c>
      <c r="T225" t="n">
        <v>3456.96</v>
      </c>
      <c r="U225" t="n">
        <v>0.7</v>
      </c>
      <c r="V225" t="n">
        <v>0.75</v>
      </c>
      <c r="W225" t="n">
        <v>2.62</v>
      </c>
      <c r="X225" t="n">
        <v>0.2</v>
      </c>
      <c r="Y225" t="n">
        <v>1</v>
      </c>
      <c r="Z225" t="n">
        <v>10</v>
      </c>
    </row>
    <row r="226">
      <c r="A226" t="n">
        <v>116</v>
      </c>
      <c r="B226" t="n">
        <v>140</v>
      </c>
      <c r="C226" t="inlineStr">
        <is>
          <t xml:space="preserve">CONCLUIDO	</t>
        </is>
      </c>
      <c r="D226" t="n">
        <v>5.3032</v>
      </c>
      <c r="E226" t="n">
        <v>18.86</v>
      </c>
      <c r="F226" t="n">
        <v>15.54</v>
      </c>
      <c r="G226" t="n">
        <v>116.53</v>
      </c>
      <c r="H226" t="n">
        <v>1.59</v>
      </c>
      <c r="I226" t="n">
        <v>8</v>
      </c>
      <c r="J226" t="n">
        <v>336.18</v>
      </c>
      <c r="K226" t="n">
        <v>60.56</v>
      </c>
      <c r="L226" t="n">
        <v>30</v>
      </c>
      <c r="M226" t="n">
        <v>6</v>
      </c>
      <c r="N226" t="n">
        <v>105.63</v>
      </c>
      <c r="O226" t="n">
        <v>41696.71</v>
      </c>
      <c r="P226" t="n">
        <v>254.65</v>
      </c>
      <c r="Q226" t="n">
        <v>467.08</v>
      </c>
      <c r="R226" t="n">
        <v>56.7</v>
      </c>
      <c r="S226" t="n">
        <v>39.61</v>
      </c>
      <c r="T226" t="n">
        <v>3602.9</v>
      </c>
      <c r="U226" t="n">
        <v>0.7</v>
      </c>
      <c r="V226" t="n">
        <v>0.75</v>
      </c>
      <c r="W226" t="n">
        <v>2.62</v>
      </c>
      <c r="X226" t="n">
        <v>0.2</v>
      </c>
      <c r="Y226" t="n">
        <v>1</v>
      </c>
      <c r="Z226" t="n">
        <v>10</v>
      </c>
    </row>
    <row r="227">
      <c r="A227" t="n">
        <v>117</v>
      </c>
      <c r="B227" t="n">
        <v>140</v>
      </c>
      <c r="C227" t="inlineStr">
        <is>
          <t xml:space="preserve">CONCLUIDO	</t>
        </is>
      </c>
      <c r="D227" t="n">
        <v>5.3247</v>
      </c>
      <c r="E227" t="n">
        <v>18.78</v>
      </c>
      <c r="F227" t="n">
        <v>15.51</v>
      </c>
      <c r="G227" t="n">
        <v>132.97</v>
      </c>
      <c r="H227" t="n">
        <v>1.6</v>
      </c>
      <c r="I227" t="n">
        <v>7</v>
      </c>
      <c r="J227" t="n">
        <v>336.78</v>
      </c>
      <c r="K227" t="n">
        <v>60.56</v>
      </c>
      <c r="L227" t="n">
        <v>30.25</v>
      </c>
      <c r="M227" t="n">
        <v>5</v>
      </c>
      <c r="N227" t="n">
        <v>105.98</v>
      </c>
      <c r="O227" t="n">
        <v>41770.83</v>
      </c>
      <c r="P227" t="n">
        <v>253.63</v>
      </c>
      <c r="Q227" t="n">
        <v>467.07</v>
      </c>
      <c r="R227" t="n">
        <v>55.89</v>
      </c>
      <c r="S227" t="n">
        <v>39.61</v>
      </c>
      <c r="T227" t="n">
        <v>3199.27</v>
      </c>
      <c r="U227" t="n">
        <v>0.71</v>
      </c>
      <c r="V227" t="n">
        <v>0.75</v>
      </c>
      <c r="W227" t="n">
        <v>2.62</v>
      </c>
      <c r="X227" t="n">
        <v>0.18</v>
      </c>
      <c r="Y227" t="n">
        <v>1</v>
      </c>
      <c r="Z227" t="n">
        <v>10</v>
      </c>
    </row>
    <row r="228">
      <c r="A228" t="n">
        <v>118</v>
      </c>
      <c r="B228" t="n">
        <v>140</v>
      </c>
      <c r="C228" t="inlineStr">
        <is>
          <t xml:space="preserve">CONCLUIDO	</t>
        </is>
      </c>
      <c r="D228" t="n">
        <v>5.3252</v>
      </c>
      <c r="E228" t="n">
        <v>18.78</v>
      </c>
      <c r="F228" t="n">
        <v>15.51</v>
      </c>
      <c r="G228" t="n">
        <v>132.96</v>
      </c>
      <c r="H228" t="n">
        <v>1.61</v>
      </c>
      <c r="I228" t="n">
        <v>7</v>
      </c>
      <c r="J228" t="n">
        <v>337.39</v>
      </c>
      <c r="K228" t="n">
        <v>60.56</v>
      </c>
      <c r="L228" t="n">
        <v>30.5</v>
      </c>
      <c r="M228" t="n">
        <v>5</v>
      </c>
      <c r="N228" t="n">
        <v>106.33</v>
      </c>
      <c r="O228" t="n">
        <v>41845.13</v>
      </c>
      <c r="P228" t="n">
        <v>254.13</v>
      </c>
      <c r="Q228" t="n">
        <v>467.09</v>
      </c>
      <c r="R228" t="n">
        <v>55.84</v>
      </c>
      <c r="S228" t="n">
        <v>39.61</v>
      </c>
      <c r="T228" t="n">
        <v>3178.38</v>
      </c>
      <c r="U228" t="n">
        <v>0.71</v>
      </c>
      <c r="V228" t="n">
        <v>0.75</v>
      </c>
      <c r="W228" t="n">
        <v>2.62</v>
      </c>
      <c r="X228" t="n">
        <v>0.18</v>
      </c>
      <c r="Y228" t="n">
        <v>1</v>
      </c>
      <c r="Z228" t="n">
        <v>10</v>
      </c>
    </row>
    <row r="229">
      <c r="A229" t="n">
        <v>119</v>
      </c>
      <c r="B229" t="n">
        <v>140</v>
      </c>
      <c r="C229" t="inlineStr">
        <is>
          <t xml:space="preserve">CONCLUIDO	</t>
        </is>
      </c>
      <c r="D229" t="n">
        <v>5.3247</v>
      </c>
      <c r="E229" t="n">
        <v>18.78</v>
      </c>
      <c r="F229" t="n">
        <v>15.51</v>
      </c>
      <c r="G229" t="n">
        <v>132.98</v>
      </c>
      <c r="H229" t="n">
        <v>1.62</v>
      </c>
      <c r="I229" t="n">
        <v>7</v>
      </c>
      <c r="J229" t="n">
        <v>337.99</v>
      </c>
      <c r="K229" t="n">
        <v>60.56</v>
      </c>
      <c r="L229" t="n">
        <v>30.75</v>
      </c>
      <c r="M229" t="n">
        <v>5</v>
      </c>
      <c r="N229" t="n">
        <v>106.68</v>
      </c>
      <c r="O229" t="n">
        <v>41919.61</v>
      </c>
      <c r="P229" t="n">
        <v>254.46</v>
      </c>
      <c r="Q229" t="n">
        <v>467.07</v>
      </c>
      <c r="R229" t="n">
        <v>55.89</v>
      </c>
      <c r="S229" t="n">
        <v>39.61</v>
      </c>
      <c r="T229" t="n">
        <v>3202.12</v>
      </c>
      <c r="U229" t="n">
        <v>0.71</v>
      </c>
      <c r="V229" t="n">
        <v>0.75</v>
      </c>
      <c r="W229" t="n">
        <v>2.62</v>
      </c>
      <c r="X229" t="n">
        <v>0.18</v>
      </c>
      <c r="Y229" t="n">
        <v>1</v>
      </c>
      <c r="Z229" t="n">
        <v>10</v>
      </c>
    </row>
    <row r="230">
      <c r="A230" t="n">
        <v>120</v>
      </c>
      <c r="B230" t="n">
        <v>140</v>
      </c>
      <c r="C230" t="inlineStr">
        <is>
          <t xml:space="preserve">CONCLUIDO	</t>
        </is>
      </c>
      <c r="D230" t="n">
        <v>5.3236</v>
      </c>
      <c r="E230" t="n">
        <v>18.78</v>
      </c>
      <c r="F230" t="n">
        <v>15.52</v>
      </c>
      <c r="G230" t="n">
        <v>133.01</v>
      </c>
      <c r="H230" t="n">
        <v>1.63</v>
      </c>
      <c r="I230" t="n">
        <v>7</v>
      </c>
      <c r="J230" t="n">
        <v>338.59</v>
      </c>
      <c r="K230" t="n">
        <v>60.56</v>
      </c>
      <c r="L230" t="n">
        <v>31</v>
      </c>
      <c r="M230" t="n">
        <v>5</v>
      </c>
      <c r="N230" t="n">
        <v>107.04</v>
      </c>
      <c r="O230" t="n">
        <v>41994.26</v>
      </c>
      <c r="P230" t="n">
        <v>254.96</v>
      </c>
      <c r="Q230" t="n">
        <v>467.07</v>
      </c>
      <c r="R230" t="n">
        <v>56.06</v>
      </c>
      <c r="S230" t="n">
        <v>39.61</v>
      </c>
      <c r="T230" t="n">
        <v>3284.84</v>
      </c>
      <c r="U230" t="n">
        <v>0.71</v>
      </c>
      <c r="V230" t="n">
        <v>0.75</v>
      </c>
      <c r="W230" t="n">
        <v>2.62</v>
      </c>
      <c r="X230" t="n">
        <v>0.18</v>
      </c>
      <c r="Y230" t="n">
        <v>1</v>
      </c>
      <c r="Z230" t="n">
        <v>10</v>
      </c>
    </row>
    <row r="231">
      <c r="A231" t="n">
        <v>121</v>
      </c>
      <c r="B231" t="n">
        <v>140</v>
      </c>
      <c r="C231" t="inlineStr">
        <is>
          <t xml:space="preserve">CONCLUIDO	</t>
        </is>
      </c>
      <c r="D231" t="n">
        <v>5.3243</v>
      </c>
      <c r="E231" t="n">
        <v>18.78</v>
      </c>
      <c r="F231" t="n">
        <v>15.52</v>
      </c>
      <c r="G231" t="n">
        <v>132.99</v>
      </c>
      <c r="H231" t="n">
        <v>1.64</v>
      </c>
      <c r="I231" t="n">
        <v>7</v>
      </c>
      <c r="J231" t="n">
        <v>339.2</v>
      </c>
      <c r="K231" t="n">
        <v>60.56</v>
      </c>
      <c r="L231" t="n">
        <v>31.25</v>
      </c>
      <c r="M231" t="n">
        <v>5</v>
      </c>
      <c r="N231" t="n">
        <v>107.4</v>
      </c>
      <c r="O231" t="n">
        <v>42069.09</v>
      </c>
      <c r="P231" t="n">
        <v>255.51</v>
      </c>
      <c r="Q231" t="n">
        <v>467.08</v>
      </c>
      <c r="R231" t="n">
        <v>55.86</v>
      </c>
      <c r="S231" t="n">
        <v>39.61</v>
      </c>
      <c r="T231" t="n">
        <v>3183.48</v>
      </c>
      <c r="U231" t="n">
        <v>0.71</v>
      </c>
      <c r="V231" t="n">
        <v>0.75</v>
      </c>
      <c r="W231" t="n">
        <v>2.62</v>
      </c>
      <c r="X231" t="n">
        <v>0.18</v>
      </c>
      <c r="Y231" t="n">
        <v>1</v>
      </c>
      <c r="Z231" t="n">
        <v>10</v>
      </c>
    </row>
    <row r="232">
      <c r="A232" t="n">
        <v>122</v>
      </c>
      <c r="B232" t="n">
        <v>140</v>
      </c>
      <c r="C232" t="inlineStr">
        <is>
          <t xml:space="preserve">CONCLUIDO	</t>
        </is>
      </c>
      <c r="D232" t="n">
        <v>5.3273</v>
      </c>
      <c r="E232" t="n">
        <v>18.77</v>
      </c>
      <c r="F232" t="n">
        <v>15.5</v>
      </c>
      <c r="G232" t="n">
        <v>132.9</v>
      </c>
      <c r="H232" t="n">
        <v>1.65</v>
      </c>
      <c r="I232" t="n">
        <v>7</v>
      </c>
      <c r="J232" t="n">
        <v>339.81</v>
      </c>
      <c r="K232" t="n">
        <v>60.56</v>
      </c>
      <c r="L232" t="n">
        <v>31.5</v>
      </c>
      <c r="M232" t="n">
        <v>5</v>
      </c>
      <c r="N232" t="n">
        <v>107.75</v>
      </c>
      <c r="O232" t="n">
        <v>42144.11</v>
      </c>
      <c r="P232" t="n">
        <v>255.27</v>
      </c>
      <c r="Q232" t="n">
        <v>467.07</v>
      </c>
      <c r="R232" t="n">
        <v>55.6</v>
      </c>
      <c r="S232" t="n">
        <v>39.61</v>
      </c>
      <c r="T232" t="n">
        <v>3054.96</v>
      </c>
      <c r="U232" t="n">
        <v>0.71</v>
      </c>
      <c r="V232" t="n">
        <v>0.75</v>
      </c>
      <c r="W232" t="n">
        <v>2.62</v>
      </c>
      <c r="X232" t="n">
        <v>0.17</v>
      </c>
      <c r="Y232" t="n">
        <v>1</v>
      </c>
      <c r="Z232" t="n">
        <v>10</v>
      </c>
    </row>
    <row r="233">
      <c r="A233" t="n">
        <v>123</v>
      </c>
      <c r="B233" t="n">
        <v>140</v>
      </c>
      <c r="C233" t="inlineStr">
        <is>
          <t xml:space="preserve">CONCLUIDO	</t>
        </is>
      </c>
      <c r="D233" t="n">
        <v>5.3239</v>
      </c>
      <c r="E233" t="n">
        <v>18.78</v>
      </c>
      <c r="F233" t="n">
        <v>15.52</v>
      </c>
      <c r="G233" t="n">
        <v>133</v>
      </c>
      <c r="H233" t="n">
        <v>1.66</v>
      </c>
      <c r="I233" t="n">
        <v>7</v>
      </c>
      <c r="J233" t="n">
        <v>340.42</v>
      </c>
      <c r="K233" t="n">
        <v>60.56</v>
      </c>
      <c r="L233" t="n">
        <v>31.75</v>
      </c>
      <c r="M233" t="n">
        <v>5</v>
      </c>
      <c r="N233" t="n">
        <v>108.11</v>
      </c>
      <c r="O233" t="n">
        <v>42219.3</v>
      </c>
      <c r="P233" t="n">
        <v>255.89</v>
      </c>
      <c r="Q233" t="n">
        <v>467.07</v>
      </c>
      <c r="R233" t="n">
        <v>55.89</v>
      </c>
      <c r="S233" t="n">
        <v>39.61</v>
      </c>
      <c r="T233" t="n">
        <v>3202.83</v>
      </c>
      <c r="U233" t="n">
        <v>0.71</v>
      </c>
      <c r="V233" t="n">
        <v>0.75</v>
      </c>
      <c r="W233" t="n">
        <v>2.62</v>
      </c>
      <c r="X233" t="n">
        <v>0.18</v>
      </c>
      <c r="Y233" t="n">
        <v>1</v>
      </c>
      <c r="Z233" t="n">
        <v>10</v>
      </c>
    </row>
    <row r="234">
      <c r="A234" t="n">
        <v>124</v>
      </c>
      <c r="B234" t="n">
        <v>140</v>
      </c>
      <c r="C234" t="inlineStr">
        <is>
          <t xml:space="preserve">CONCLUIDO	</t>
        </is>
      </c>
      <c r="D234" t="n">
        <v>5.3246</v>
      </c>
      <c r="E234" t="n">
        <v>18.78</v>
      </c>
      <c r="F234" t="n">
        <v>15.51</v>
      </c>
      <c r="G234" t="n">
        <v>132.98</v>
      </c>
      <c r="H234" t="n">
        <v>1.67</v>
      </c>
      <c r="I234" t="n">
        <v>7</v>
      </c>
      <c r="J234" t="n">
        <v>341.03</v>
      </c>
      <c r="K234" t="n">
        <v>60.56</v>
      </c>
      <c r="L234" t="n">
        <v>32</v>
      </c>
      <c r="M234" t="n">
        <v>5</v>
      </c>
      <c r="N234" t="n">
        <v>108.48</v>
      </c>
      <c r="O234" t="n">
        <v>42294.68</v>
      </c>
      <c r="P234" t="n">
        <v>256.43</v>
      </c>
      <c r="Q234" t="n">
        <v>467.07</v>
      </c>
      <c r="R234" t="n">
        <v>55.9</v>
      </c>
      <c r="S234" t="n">
        <v>39.61</v>
      </c>
      <c r="T234" t="n">
        <v>3206.54</v>
      </c>
      <c r="U234" t="n">
        <v>0.71</v>
      </c>
      <c r="V234" t="n">
        <v>0.75</v>
      </c>
      <c r="W234" t="n">
        <v>2.62</v>
      </c>
      <c r="X234" t="n">
        <v>0.18</v>
      </c>
      <c r="Y234" t="n">
        <v>1</v>
      </c>
      <c r="Z234" t="n">
        <v>10</v>
      </c>
    </row>
    <row r="235">
      <c r="A235" t="n">
        <v>125</v>
      </c>
      <c r="B235" t="n">
        <v>140</v>
      </c>
      <c r="C235" t="inlineStr">
        <is>
          <t xml:space="preserve">CONCLUIDO	</t>
        </is>
      </c>
      <c r="D235" t="n">
        <v>5.3258</v>
      </c>
      <c r="E235" t="n">
        <v>18.78</v>
      </c>
      <c r="F235" t="n">
        <v>15.51</v>
      </c>
      <c r="G235" t="n">
        <v>132.94</v>
      </c>
      <c r="H235" t="n">
        <v>1.68</v>
      </c>
      <c r="I235" t="n">
        <v>7</v>
      </c>
      <c r="J235" t="n">
        <v>341.64</v>
      </c>
      <c r="K235" t="n">
        <v>60.56</v>
      </c>
      <c r="L235" t="n">
        <v>32.25</v>
      </c>
      <c r="M235" t="n">
        <v>5</v>
      </c>
      <c r="N235" t="n">
        <v>108.84</v>
      </c>
      <c r="O235" t="n">
        <v>42370.23</v>
      </c>
      <c r="P235" t="n">
        <v>256.16</v>
      </c>
      <c r="Q235" t="n">
        <v>467.07</v>
      </c>
      <c r="R235" t="n">
        <v>55.64</v>
      </c>
      <c r="S235" t="n">
        <v>39.61</v>
      </c>
      <c r="T235" t="n">
        <v>3074.48</v>
      </c>
      <c r="U235" t="n">
        <v>0.71</v>
      </c>
      <c r="V235" t="n">
        <v>0.75</v>
      </c>
      <c r="W235" t="n">
        <v>2.62</v>
      </c>
      <c r="X235" t="n">
        <v>0.18</v>
      </c>
      <c r="Y235" t="n">
        <v>1</v>
      </c>
      <c r="Z235" t="n">
        <v>10</v>
      </c>
    </row>
    <row r="236">
      <c r="A236" t="n">
        <v>126</v>
      </c>
      <c r="B236" t="n">
        <v>140</v>
      </c>
      <c r="C236" t="inlineStr">
        <is>
          <t xml:space="preserve">CONCLUIDO	</t>
        </is>
      </c>
      <c r="D236" t="n">
        <v>5.327</v>
      </c>
      <c r="E236" t="n">
        <v>18.77</v>
      </c>
      <c r="F236" t="n">
        <v>15.51</v>
      </c>
      <c r="G236" t="n">
        <v>132.9</v>
      </c>
      <c r="H236" t="n">
        <v>1.69</v>
      </c>
      <c r="I236" t="n">
        <v>7</v>
      </c>
      <c r="J236" t="n">
        <v>342.26</v>
      </c>
      <c r="K236" t="n">
        <v>60.56</v>
      </c>
      <c r="L236" t="n">
        <v>32.5</v>
      </c>
      <c r="M236" t="n">
        <v>5</v>
      </c>
      <c r="N236" t="n">
        <v>109.2</v>
      </c>
      <c r="O236" t="n">
        <v>42445.98</v>
      </c>
      <c r="P236" t="n">
        <v>256.27</v>
      </c>
      <c r="Q236" t="n">
        <v>467.07</v>
      </c>
      <c r="R236" t="n">
        <v>55.59</v>
      </c>
      <c r="S236" t="n">
        <v>39.61</v>
      </c>
      <c r="T236" t="n">
        <v>3051.01</v>
      </c>
      <c r="U236" t="n">
        <v>0.71</v>
      </c>
      <c r="V236" t="n">
        <v>0.75</v>
      </c>
      <c r="W236" t="n">
        <v>2.62</v>
      </c>
      <c r="X236" t="n">
        <v>0.17</v>
      </c>
      <c r="Y236" t="n">
        <v>1</v>
      </c>
      <c r="Z236" t="n">
        <v>10</v>
      </c>
    </row>
    <row r="237">
      <c r="A237" t="n">
        <v>127</v>
      </c>
      <c r="B237" t="n">
        <v>140</v>
      </c>
      <c r="C237" t="inlineStr">
        <is>
          <t xml:space="preserve">CONCLUIDO	</t>
        </is>
      </c>
      <c r="D237" t="n">
        <v>5.325</v>
      </c>
      <c r="E237" t="n">
        <v>18.78</v>
      </c>
      <c r="F237" t="n">
        <v>15.51</v>
      </c>
      <c r="G237" t="n">
        <v>132.97</v>
      </c>
      <c r="H237" t="n">
        <v>1.7</v>
      </c>
      <c r="I237" t="n">
        <v>7</v>
      </c>
      <c r="J237" t="n">
        <v>342.87</v>
      </c>
      <c r="K237" t="n">
        <v>60.56</v>
      </c>
      <c r="L237" t="n">
        <v>32.75</v>
      </c>
      <c r="M237" t="n">
        <v>5</v>
      </c>
      <c r="N237" t="n">
        <v>109.57</v>
      </c>
      <c r="O237" t="n">
        <v>42521.91</v>
      </c>
      <c r="P237" t="n">
        <v>256.05</v>
      </c>
      <c r="Q237" t="n">
        <v>467.07</v>
      </c>
      <c r="R237" t="n">
        <v>55.85</v>
      </c>
      <c r="S237" t="n">
        <v>39.61</v>
      </c>
      <c r="T237" t="n">
        <v>3181.27</v>
      </c>
      <c r="U237" t="n">
        <v>0.71</v>
      </c>
      <c r="V237" t="n">
        <v>0.75</v>
      </c>
      <c r="W237" t="n">
        <v>2.62</v>
      </c>
      <c r="X237" t="n">
        <v>0.18</v>
      </c>
      <c r="Y237" t="n">
        <v>1</v>
      </c>
      <c r="Z237" t="n">
        <v>10</v>
      </c>
    </row>
    <row r="238">
      <c r="A238" t="n">
        <v>128</v>
      </c>
      <c r="B238" t="n">
        <v>140</v>
      </c>
      <c r="C238" t="inlineStr">
        <is>
          <t xml:space="preserve">CONCLUIDO	</t>
        </is>
      </c>
      <c r="D238" t="n">
        <v>5.3278</v>
      </c>
      <c r="E238" t="n">
        <v>18.77</v>
      </c>
      <c r="F238" t="n">
        <v>15.5</v>
      </c>
      <c r="G238" t="n">
        <v>132.88</v>
      </c>
      <c r="H238" t="n">
        <v>1.71</v>
      </c>
      <c r="I238" t="n">
        <v>7</v>
      </c>
      <c r="J238" t="n">
        <v>343.49</v>
      </c>
      <c r="K238" t="n">
        <v>60.56</v>
      </c>
      <c r="L238" t="n">
        <v>33</v>
      </c>
      <c r="M238" t="n">
        <v>5</v>
      </c>
      <c r="N238" t="n">
        <v>109.94</v>
      </c>
      <c r="O238" t="n">
        <v>42598.03</v>
      </c>
      <c r="P238" t="n">
        <v>255.54</v>
      </c>
      <c r="Q238" t="n">
        <v>467.08</v>
      </c>
      <c r="R238" t="n">
        <v>55.5</v>
      </c>
      <c r="S238" t="n">
        <v>39.61</v>
      </c>
      <c r="T238" t="n">
        <v>3007.61</v>
      </c>
      <c r="U238" t="n">
        <v>0.71</v>
      </c>
      <c r="V238" t="n">
        <v>0.75</v>
      </c>
      <c r="W238" t="n">
        <v>2.62</v>
      </c>
      <c r="X238" t="n">
        <v>0.17</v>
      </c>
      <c r="Y238" t="n">
        <v>1</v>
      </c>
      <c r="Z238" t="n">
        <v>10</v>
      </c>
    </row>
    <row r="239">
      <c r="A239" t="n">
        <v>129</v>
      </c>
      <c r="B239" t="n">
        <v>140</v>
      </c>
      <c r="C239" t="inlineStr">
        <is>
          <t xml:space="preserve">CONCLUIDO	</t>
        </is>
      </c>
      <c r="D239" t="n">
        <v>5.3295</v>
      </c>
      <c r="E239" t="n">
        <v>18.76</v>
      </c>
      <c r="F239" t="n">
        <v>15.5</v>
      </c>
      <c r="G239" t="n">
        <v>132.83</v>
      </c>
      <c r="H239" t="n">
        <v>1.72</v>
      </c>
      <c r="I239" t="n">
        <v>7</v>
      </c>
      <c r="J239" t="n">
        <v>344.11</v>
      </c>
      <c r="K239" t="n">
        <v>60.56</v>
      </c>
      <c r="L239" t="n">
        <v>33.25</v>
      </c>
      <c r="M239" t="n">
        <v>5</v>
      </c>
      <c r="N239" t="n">
        <v>110.3</v>
      </c>
      <c r="O239" t="n">
        <v>42674.47</v>
      </c>
      <c r="P239" t="n">
        <v>255.33</v>
      </c>
      <c r="Q239" t="n">
        <v>467.07</v>
      </c>
      <c r="R239" t="n">
        <v>55.36</v>
      </c>
      <c r="S239" t="n">
        <v>39.61</v>
      </c>
      <c r="T239" t="n">
        <v>2936.86</v>
      </c>
      <c r="U239" t="n">
        <v>0.72</v>
      </c>
      <c r="V239" t="n">
        <v>0.75</v>
      </c>
      <c r="W239" t="n">
        <v>2.62</v>
      </c>
      <c r="X239" t="n">
        <v>0.16</v>
      </c>
      <c r="Y239" t="n">
        <v>1</v>
      </c>
      <c r="Z239" t="n">
        <v>10</v>
      </c>
    </row>
    <row r="240">
      <c r="A240" t="n">
        <v>130</v>
      </c>
      <c r="B240" t="n">
        <v>140</v>
      </c>
      <c r="C240" t="inlineStr">
        <is>
          <t xml:space="preserve">CONCLUIDO	</t>
        </is>
      </c>
      <c r="D240" t="n">
        <v>5.3292</v>
      </c>
      <c r="E240" t="n">
        <v>18.76</v>
      </c>
      <c r="F240" t="n">
        <v>15.5</v>
      </c>
      <c r="G240" t="n">
        <v>132.84</v>
      </c>
      <c r="H240" t="n">
        <v>1.73</v>
      </c>
      <c r="I240" t="n">
        <v>7</v>
      </c>
      <c r="J240" t="n">
        <v>344.73</v>
      </c>
      <c r="K240" t="n">
        <v>60.56</v>
      </c>
      <c r="L240" t="n">
        <v>33.5</v>
      </c>
      <c r="M240" t="n">
        <v>5</v>
      </c>
      <c r="N240" t="n">
        <v>110.67</v>
      </c>
      <c r="O240" t="n">
        <v>42750.97</v>
      </c>
      <c r="P240" t="n">
        <v>255.47</v>
      </c>
      <c r="Q240" t="n">
        <v>467.09</v>
      </c>
      <c r="R240" t="n">
        <v>55.29</v>
      </c>
      <c r="S240" t="n">
        <v>39.61</v>
      </c>
      <c r="T240" t="n">
        <v>2898.59</v>
      </c>
      <c r="U240" t="n">
        <v>0.72</v>
      </c>
      <c r="V240" t="n">
        <v>0.75</v>
      </c>
      <c r="W240" t="n">
        <v>2.62</v>
      </c>
      <c r="X240" t="n">
        <v>0.16</v>
      </c>
      <c r="Y240" t="n">
        <v>1</v>
      </c>
      <c r="Z240" t="n">
        <v>10</v>
      </c>
    </row>
    <row r="241">
      <c r="A241" t="n">
        <v>131</v>
      </c>
      <c r="B241" t="n">
        <v>140</v>
      </c>
      <c r="C241" t="inlineStr">
        <is>
          <t xml:space="preserve">CONCLUIDO	</t>
        </is>
      </c>
      <c r="D241" t="n">
        <v>5.3277</v>
      </c>
      <c r="E241" t="n">
        <v>18.77</v>
      </c>
      <c r="F241" t="n">
        <v>15.5</v>
      </c>
      <c r="G241" t="n">
        <v>132.88</v>
      </c>
      <c r="H241" t="n">
        <v>1.74</v>
      </c>
      <c r="I241" t="n">
        <v>7</v>
      </c>
      <c r="J241" t="n">
        <v>345.35</v>
      </c>
      <c r="K241" t="n">
        <v>60.56</v>
      </c>
      <c r="L241" t="n">
        <v>33.75</v>
      </c>
      <c r="M241" t="n">
        <v>5</v>
      </c>
      <c r="N241" t="n">
        <v>111.05</v>
      </c>
      <c r="O241" t="n">
        <v>42827.67</v>
      </c>
      <c r="P241" t="n">
        <v>255.46</v>
      </c>
      <c r="Q241" t="n">
        <v>467.07</v>
      </c>
      <c r="R241" t="n">
        <v>55.37</v>
      </c>
      <c r="S241" t="n">
        <v>39.61</v>
      </c>
      <c r="T241" t="n">
        <v>2938.87</v>
      </c>
      <c r="U241" t="n">
        <v>0.72</v>
      </c>
      <c r="V241" t="n">
        <v>0.75</v>
      </c>
      <c r="W241" t="n">
        <v>2.62</v>
      </c>
      <c r="X241" t="n">
        <v>0.17</v>
      </c>
      <c r="Y241" t="n">
        <v>1</v>
      </c>
      <c r="Z241" t="n">
        <v>10</v>
      </c>
    </row>
    <row r="242">
      <c r="A242" t="n">
        <v>132</v>
      </c>
      <c r="B242" t="n">
        <v>140</v>
      </c>
      <c r="C242" t="inlineStr">
        <is>
          <t xml:space="preserve">CONCLUIDO	</t>
        </is>
      </c>
      <c r="D242" t="n">
        <v>5.3283</v>
      </c>
      <c r="E242" t="n">
        <v>18.77</v>
      </c>
      <c r="F242" t="n">
        <v>15.5</v>
      </c>
      <c r="G242" t="n">
        <v>132.87</v>
      </c>
      <c r="H242" t="n">
        <v>1.75</v>
      </c>
      <c r="I242" t="n">
        <v>7</v>
      </c>
      <c r="J242" t="n">
        <v>345.97</v>
      </c>
      <c r="K242" t="n">
        <v>60.56</v>
      </c>
      <c r="L242" t="n">
        <v>34</v>
      </c>
      <c r="M242" t="n">
        <v>5</v>
      </c>
      <c r="N242" t="n">
        <v>111.42</v>
      </c>
      <c r="O242" t="n">
        <v>42904.56</v>
      </c>
      <c r="P242" t="n">
        <v>255.2</v>
      </c>
      <c r="Q242" t="n">
        <v>467.07</v>
      </c>
      <c r="R242" t="n">
        <v>55.49</v>
      </c>
      <c r="S242" t="n">
        <v>39.61</v>
      </c>
      <c r="T242" t="n">
        <v>3000.78</v>
      </c>
      <c r="U242" t="n">
        <v>0.71</v>
      </c>
      <c r="V242" t="n">
        <v>0.75</v>
      </c>
      <c r="W242" t="n">
        <v>2.62</v>
      </c>
      <c r="X242" t="n">
        <v>0.17</v>
      </c>
      <c r="Y242" t="n">
        <v>1</v>
      </c>
      <c r="Z242" t="n">
        <v>10</v>
      </c>
    </row>
    <row r="243">
      <c r="A243" t="n">
        <v>133</v>
      </c>
      <c r="B243" t="n">
        <v>140</v>
      </c>
      <c r="C243" t="inlineStr">
        <is>
          <t xml:space="preserve">CONCLUIDO	</t>
        </is>
      </c>
      <c r="D243" t="n">
        <v>5.3304</v>
      </c>
      <c r="E243" t="n">
        <v>18.76</v>
      </c>
      <c r="F243" t="n">
        <v>15.49</v>
      </c>
      <c r="G243" t="n">
        <v>132.8</v>
      </c>
      <c r="H243" t="n">
        <v>1.76</v>
      </c>
      <c r="I243" t="n">
        <v>7</v>
      </c>
      <c r="J243" t="n">
        <v>346.6</v>
      </c>
      <c r="K243" t="n">
        <v>60.56</v>
      </c>
      <c r="L243" t="n">
        <v>34.25</v>
      </c>
      <c r="M243" t="n">
        <v>5</v>
      </c>
      <c r="N243" t="n">
        <v>111.8</v>
      </c>
      <c r="O243" t="n">
        <v>42981.64</v>
      </c>
      <c r="P243" t="n">
        <v>254.87</v>
      </c>
      <c r="Q243" t="n">
        <v>467.07</v>
      </c>
      <c r="R243" t="n">
        <v>55.16</v>
      </c>
      <c r="S243" t="n">
        <v>39.61</v>
      </c>
      <c r="T243" t="n">
        <v>2834.55</v>
      </c>
      <c r="U243" t="n">
        <v>0.72</v>
      </c>
      <c r="V243" t="n">
        <v>0.75</v>
      </c>
      <c r="W243" t="n">
        <v>2.62</v>
      </c>
      <c r="X243" t="n">
        <v>0.16</v>
      </c>
      <c r="Y243" t="n">
        <v>1</v>
      </c>
      <c r="Z243" t="n">
        <v>10</v>
      </c>
    </row>
    <row r="244">
      <c r="A244" t="n">
        <v>134</v>
      </c>
      <c r="B244" t="n">
        <v>140</v>
      </c>
      <c r="C244" t="inlineStr">
        <is>
          <t xml:space="preserve">CONCLUIDO	</t>
        </is>
      </c>
      <c r="D244" t="n">
        <v>5.3306</v>
      </c>
      <c r="E244" t="n">
        <v>18.76</v>
      </c>
      <c r="F244" t="n">
        <v>15.49</v>
      </c>
      <c r="G244" t="n">
        <v>132.8</v>
      </c>
      <c r="H244" t="n">
        <v>1.77</v>
      </c>
      <c r="I244" t="n">
        <v>7</v>
      </c>
      <c r="J244" t="n">
        <v>347.23</v>
      </c>
      <c r="K244" t="n">
        <v>60.56</v>
      </c>
      <c r="L244" t="n">
        <v>34.5</v>
      </c>
      <c r="M244" t="n">
        <v>5</v>
      </c>
      <c r="N244" t="n">
        <v>112.17</v>
      </c>
      <c r="O244" t="n">
        <v>43058.93</v>
      </c>
      <c r="P244" t="n">
        <v>254.6</v>
      </c>
      <c r="Q244" t="n">
        <v>467.07</v>
      </c>
      <c r="R244" t="n">
        <v>55.2</v>
      </c>
      <c r="S244" t="n">
        <v>39.61</v>
      </c>
      <c r="T244" t="n">
        <v>2855.58</v>
      </c>
      <c r="U244" t="n">
        <v>0.72</v>
      </c>
      <c r="V244" t="n">
        <v>0.75</v>
      </c>
      <c r="W244" t="n">
        <v>2.62</v>
      </c>
      <c r="X244" t="n">
        <v>0.16</v>
      </c>
      <c r="Y244" t="n">
        <v>1</v>
      </c>
      <c r="Z244" t="n">
        <v>10</v>
      </c>
    </row>
    <row r="245">
      <c r="A245" t="n">
        <v>135</v>
      </c>
      <c r="B245" t="n">
        <v>140</v>
      </c>
      <c r="C245" t="inlineStr">
        <is>
          <t xml:space="preserve">CONCLUIDO	</t>
        </is>
      </c>
      <c r="D245" t="n">
        <v>5.3306</v>
      </c>
      <c r="E245" t="n">
        <v>18.76</v>
      </c>
      <c r="F245" t="n">
        <v>15.49</v>
      </c>
      <c r="G245" t="n">
        <v>132.8</v>
      </c>
      <c r="H245" t="n">
        <v>1.78</v>
      </c>
      <c r="I245" t="n">
        <v>7</v>
      </c>
      <c r="J245" t="n">
        <v>347.85</v>
      </c>
      <c r="K245" t="n">
        <v>60.56</v>
      </c>
      <c r="L245" t="n">
        <v>34.75</v>
      </c>
      <c r="M245" t="n">
        <v>5</v>
      </c>
      <c r="N245" t="n">
        <v>112.55</v>
      </c>
      <c r="O245" t="n">
        <v>43136.41</v>
      </c>
      <c r="P245" t="n">
        <v>254.45</v>
      </c>
      <c r="Q245" t="n">
        <v>467.07</v>
      </c>
      <c r="R245" t="n">
        <v>55.2</v>
      </c>
      <c r="S245" t="n">
        <v>39.61</v>
      </c>
      <c r="T245" t="n">
        <v>2854.04</v>
      </c>
      <c r="U245" t="n">
        <v>0.72</v>
      </c>
      <c r="V245" t="n">
        <v>0.75</v>
      </c>
      <c r="W245" t="n">
        <v>2.62</v>
      </c>
      <c r="X245" t="n">
        <v>0.16</v>
      </c>
      <c r="Y245" t="n">
        <v>1</v>
      </c>
      <c r="Z245" t="n">
        <v>10</v>
      </c>
    </row>
    <row r="246">
      <c r="A246" t="n">
        <v>136</v>
      </c>
      <c r="B246" t="n">
        <v>140</v>
      </c>
      <c r="C246" t="inlineStr">
        <is>
          <t xml:space="preserve">CONCLUIDO	</t>
        </is>
      </c>
      <c r="D246" t="n">
        <v>5.3292</v>
      </c>
      <c r="E246" t="n">
        <v>18.76</v>
      </c>
      <c r="F246" t="n">
        <v>15.5</v>
      </c>
      <c r="G246" t="n">
        <v>132.84</v>
      </c>
      <c r="H246" t="n">
        <v>1.79</v>
      </c>
      <c r="I246" t="n">
        <v>7</v>
      </c>
      <c r="J246" t="n">
        <v>348.48</v>
      </c>
      <c r="K246" t="n">
        <v>60.56</v>
      </c>
      <c r="L246" t="n">
        <v>35</v>
      </c>
      <c r="M246" t="n">
        <v>5</v>
      </c>
      <c r="N246" t="n">
        <v>112.93</v>
      </c>
      <c r="O246" t="n">
        <v>43214.09</v>
      </c>
      <c r="P246" t="n">
        <v>254.59</v>
      </c>
      <c r="Q246" t="n">
        <v>467.07</v>
      </c>
      <c r="R246" t="n">
        <v>55.39</v>
      </c>
      <c r="S246" t="n">
        <v>39.61</v>
      </c>
      <c r="T246" t="n">
        <v>2952.12</v>
      </c>
      <c r="U246" t="n">
        <v>0.72</v>
      </c>
      <c r="V246" t="n">
        <v>0.75</v>
      </c>
      <c r="W246" t="n">
        <v>2.62</v>
      </c>
      <c r="X246" t="n">
        <v>0.16</v>
      </c>
      <c r="Y246" t="n">
        <v>1</v>
      </c>
      <c r="Z246" t="n">
        <v>10</v>
      </c>
    </row>
    <row r="247">
      <c r="A247" t="n">
        <v>137</v>
      </c>
      <c r="B247" t="n">
        <v>140</v>
      </c>
      <c r="C247" t="inlineStr">
        <is>
          <t xml:space="preserve">CONCLUIDO	</t>
        </is>
      </c>
      <c r="D247" t="n">
        <v>5.3265</v>
      </c>
      <c r="E247" t="n">
        <v>18.77</v>
      </c>
      <c r="F247" t="n">
        <v>15.51</v>
      </c>
      <c r="G247" t="n">
        <v>132.92</v>
      </c>
      <c r="H247" t="n">
        <v>1.8</v>
      </c>
      <c r="I247" t="n">
        <v>7</v>
      </c>
      <c r="J247" t="n">
        <v>349.12</v>
      </c>
      <c r="K247" t="n">
        <v>60.56</v>
      </c>
      <c r="L247" t="n">
        <v>35.25</v>
      </c>
      <c r="M247" t="n">
        <v>5</v>
      </c>
      <c r="N247" t="n">
        <v>113.31</v>
      </c>
      <c r="O247" t="n">
        <v>43291.97</v>
      </c>
      <c r="P247" t="n">
        <v>254.46</v>
      </c>
      <c r="Q247" t="n">
        <v>467.07</v>
      </c>
      <c r="R247" t="n">
        <v>55.65</v>
      </c>
      <c r="S247" t="n">
        <v>39.61</v>
      </c>
      <c r="T247" t="n">
        <v>3080.8</v>
      </c>
      <c r="U247" t="n">
        <v>0.71</v>
      </c>
      <c r="V247" t="n">
        <v>0.75</v>
      </c>
      <c r="W247" t="n">
        <v>2.62</v>
      </c>
      <c r="X247" t="n">
        <v>0.17</v>
      </c>
      <c r="Y247" t="n">
        <v>1</v>
      </c>
      <c r="Z247" t="n">
        <v>10</v>
      </c>
    </row>
    <row r="248">
      <c r="A248" t="n">
        <v>138</v>
      </c>
      <c r="B248" t="n">
        <v>140</v>
      </c>
      <c r="C248" t="inlineStr">
        <is>
          <t xml:space="preserve">CONCLUIDO	</t>
        </is>
      </c>
      <c r="D248" t="n">
        <v>5.3276</v>
      </c>
      <c r="E248" t="n">
        <v>18.77</v>
      </c>
      <c r="F248" t="n">
        <v>15.5</v>
      </c>
      <c r="G248" t="n">
        <v>132.89</v>
      </c>
      <c r="H248" t="n">
        <v>1.81</v>
      </c>
      <c r="I248" t="n">
        <v>7</v>
      </c>
      <c r="J248" t="n">
        <v>349.75</v>
      </c>
      <c r="K248" t="n">
        <v>60.56</v>
      </c>
      <c r="L248" t="n">
        <v>35.5</v>
      </c>
      <c r="M248" t="n">
        <v>5</v>
      </c>
      <c r="N248" t="n">
        <v>113.69</v>
      </c>
      <c r="O248" t="n">
        <v>43370.05</v>
      </c>
      <c r="P248" t="n">
        <v>254.28</v>
      </c>
      <c r="Q248" t="n">
        <v>467.07</v>
      </c>
      <c r="R248" t="n">
        <v>55.45</v>
      </c>
      <c r="S248" t="n">
        <v>39.61</v>
      </c>
      <c r="T248" t="n">
        <v>2979.77</v>
      </c>
      <c r="U248" t="n">
        <v>0.71</v>
      </c>
      <c r="V248" t="n">
        <v>0.75</v>
      </c>
      <c r="W248" t="n">
        <v>2.62</v>
      </c>
      <c r="X248" t="n">
        <v>0.17</v>
      </c>
      <c r="Y248" t="n">
        <v>1</v>
      </c>
      <c r="Z248" t="n">
        <v>10</v>
      </c>
    </row>
    <row r="249">
      <c r="A249" t="n">
        <v>139</v>
      </c>
      <c r="B249" t="n">
        <v>140</v>
      </c>
      <c r="C249" t="inlineStr">
        <is>
          <t xml:space="preserve">CONCLUIDO	</t>
        </is>
      </c>
      <c r="D249" t="n">
        <v>5.3291</v>
      </c>
      <c r="E249" t="n">
        <v>18.76</v>
      </c>
      <c r="F249" t="n">
        <v>15.5</v>
      </c>
      <c r="G249" t="n">
        <v>132.84</v>
      </c>
      <c r="H249" t="n">
        <v>1.82</v>
      </c>
      <c r="I249" t="n">
        <v>7</v>
      </c>
      <c r="J249" t="n">
        <v>350.38</v>
      </c>
      <c r="K249" t="n">
        <v>60.56</v>
      </c>
      <c r="L249" t="n">
        <v>35.75</v>
      </c>
      <c r="M249" t="n">
        <v>5</v>
      </c>
      <c r="N249" t="n">
        <v>114.08</v>
      </c>
      <c r="O249" t="n">
        <v>43448.34</v>
      </c>
      <c r="P249" t="n">
        <v>254.04</v>
      </c>
      <c r="Q249" t="n">
        <v>467.07</v>
      </c>
      <c r="R249" t="n">
        <v>55.32</v>
      </c>
      <c r="S249" t="n">
        <v>39.61</v>
      </c>
      <c r="T249" t="n">
        <v>2917.16</v>
      </c>
      <c r="U249" t="n">
        <v>0.72</v>
      </c>
      <c r="V249" t="n">
        <v>0.75</v>
      </c>
      <c r="W249" t="n">
        <v>2.62</v>
      </c>
      <c r="X249" t="n">
        <v>0.17</v>
      </c>
      <c r="Y249" t="n">
        <v>1</v>
      </c>
      <c r="Z249" t="n">
        <v>10</v>
      </c>
    </row>
    <row r="250">
      <c r="A250" t="n">
        <v>140</v>
      </c>
      <c r="B250" t="n">
        <v>140</v>
      </c>
      <c r="C250" t="inlineStr">
        <is>
          <t xml:space="preserve">CONCLUIDO	</t>
        </is>
      </c>
      <c r="D250" t="n">
        <v>5.3275</v>
      </c>
      <c r="E250" t="n">
        <v>18.77</v>
      </c>
      <c r="F250" t="n">
        <v>15.5</v>
      </c>
      <c r="G250" t="n">
        <v>132.89</v>
      </c>
      <c r="H250" t="n">
        <v>1.83</v>
      </c>
      <c r="I250" t="n">
        <v>7</v>
      </c>
      <c r="J250" t="n">
        <v>351.02</v>
      </c>
      <c r="K250" t="n">
        <v>60.56</v>
      </c>
      <c r="L250" t="n">
        <v>36</v>
      </c>
      <c r="M250" t="n">
        <v>5</v>
      </c>
      <c r="N250" t="n">
        <v>114.47</v>
      </c>
      <c r="O250" t="n">
        <v>43526.84</v>
      </c>
      <c r="P250" t="n">
        <v>253.5</v>
      </c>
      <c r="Q250" t="n">
        <v>467.07</v>
      </c>
      <c r="R250" t="n">
        <v>55.58</v>
      </c>
      <c r="S250" t="n">
        <v>39.61</v>
      </c>
      <c r="T250" t="n">
        <v>3043.5</v>
      </c>
      <c r="U250" t="n">
        <v>0.71</v>
      </c>
      <c r="V250" t="n">
        <v>0.75</v>
      </c>
      <c r="W250" t="n">
        <v>2.62</v>
      </c>
      <c r="X250" t="n">
        <v>0.17</v>
      </c>
      <c r="Y250" t="n">
        <v>1</v>
      </c>
      <c r="Z250" t="n">
        <v>10</v>
      </c>
    </row>
    <row r="251">
      <c r="A251" t="n">
        <v>141</v>
      </c>
      <c r="B251" t="n">
        <v>140</v>
      </c>
      <c r="C251" t="inlineStr">
        <is>
          <t xml:space="preserve">CONCLUIDO	</t>
        </is>
      </c>
      <c r="D251" t="n">
        <v>5.3509</v>
      </c>
      <c r="E251" t="n">
        <v>18.69</v>
      </c>
      <c r="F251" t="n">
        <v>15.47</v>
      </c>
      <c r="G251" t="n">
        <v>154.74</v>
      </c>
      <c r="H251" t="n">
        <v>1.84</v>
      </c>
      <c r="I251" t="n">
        <v>6</v>
      </c>
      <c r="J251" t="n">
        <v>351.66</v>
      </c>
      <c r="K251" t="n">
        <v>60.56</v>
      </c>
      <c r="L251" t="n">
        <v>36.25</v>
      </c>
      <c r="M251" t="n">
        <v>4</v>
      </c>
      <c r="N251" t="n">
        <v>114.85</v>
      </c>
      <c r="O251" t="n">
        <v>43605.54</v>
      </c>
      <c r="P251" t="n">
        <v>252.64</v>
      </c>
      <c r="Q251" t="n">
        <v>467.07</v>
      </c>
      <c r="R251" t="n">
        <v>54.49</v>
      </c>
      <c r="S251" t="n">
        <v>39.61</v>
      </c>
      <c r="T251" t="n">
        <v>2506.37</v>
      </c>
      <c r="U251" t="n">
        <v>0.73</v>
      </c>
      <c r="V251" t="n">
        <v>0.75</v>
      </c>
      <c r="W251" t="n">
        <v>2.62</v>
      </c>
      <c r="X251" t="n">
        <v>0.14</v>
      </c>
      <c r="Y251" t="n">
        <v>1</v>
      </c>
      <c r="Z251" t="n">
        <v>10</v>
      </c>
    </row>
    <row r="252">
      <c r="A252" t="n">
        <v>142</v>
      </c>
      <c r="B252" t="n">
        <v>140</v>
      </c>
      <c r="C252" t="inlineStr">
        <is>
          <t xml:space="preserve">CONCLUIDO	</t>
        </is>
      </c>
      <c r="D252" t="n">
        <v>5.3532</v>
      </c>
      <c r="E252" t="n">
        <v>18.68</v>
      </c>
      <c r="F252" t="n">
        <v>15.47</v>
      </c>
      <c r="G252" t="n">
        <v>154.66</v>
      </c>
      <c r="H252" t="n">
        <v>1.85</v>
      </c>
      <c r="I252" t="n">
        <v>6</v>
      </c>
      <c r="J252" t="n">
        <v>352.3</v>
      </c>
      <c r="K252" t="n">
        <v>60.56</v>
      </c>
      <c r="L252" t="n">
        <v>36.5</v>
      </c>
      <c r="M252" t="n">
        <v>4</v>
      </c>
      <c r="N252" t="n">
        <v>115.24</v>
      </c>
      <c r="O252" t="n">
        <v>43684.46</v>
      </c>
      <c r="P252" t="n">
        <v>252.69</v>
      </c>
      <c r="Q252" t="n">
        <v>467.1</v>
      </c>
      <c r="R252" t="n">
        <v>54.25</v>
      </c>
      <c r="S252" t="n">
        <v>39.61</v>
      </c>
      <c r="T252" t="n">
        <v>2384.7</v>
      </c>
      <c r="U252" t="n">
        <v>0.73</v>
      </c>
      <c r="V252" t="n">
        <v>0.75</v>
      </c>
      <c r="W252" t="n">
        <v>2.62</v>
      </c>
      <c r="X252" t="n">
        <v>0.13</v>
      </c>
      <c r="Y252" t="n">
        <v>1</v>
      </c>
      <c r="Z252" t="n">
        <v>10</v>
      </c>
    </row>
    <row r="253">
      <c r="A253" t="n">
        <v>143</v>
      </c>
      <c r="B253" t="n">
        <v>140</v>
      </c>
      <c r="C253" t="inlineStr">
        <is>
          <t xml:space="preserve">CONCLUIDO	</t>
        </is>
      </c>
      <c r="D253" t="n">
        <v>5.3523</v>
      </c>
      <c r="E253" t="n">
        <v>18.68</v>
      </c>
      <c r="F253" t="n">
        <v>15.47</v>
      </c>
      <c r="G253" t="n">
        <v>154.69</v>
      </c>
      <c r="H253" t="n">
        <v>1.86</v>
      </c>
      <c r="I253" t="n">
        <v>6</v>
      </c>
      <c r="J253" t="n">
        <v>352.94</v>
      </c>
      <c r="K253" t="n">
        <v>60.56</v>
      </c>
      <c r="L253" t="n">
        <v>36.75</v>
      </c>
      <c r="M253" t="n">
        <v>4</v>
      </c>
      <c r="N253" t="n">
        <v>115.64</v>
      </c>
      <c r="O253" t="n">
        <v>43763.7</v>
      </c>
      <c r="P253" t="n">
        <v>252.76</v>
      </c>
      <c r="Q253" t="n">
        <v>467.07</v>
      </c>
      <c r="R253" t="n">
        <v>54.35</v>
      </c>
      <c r="S253" t="n">
        <v>39.61</v>
      </c>
      <c r="T253" t="n">
        <v>2435.99</v>
      </c>
      <c r="U253" t="n">
        <v>0.73</v>
      </c>
      <c r="V253" t="n">
        <v>0.75</v>
      </c>
      <c r="W253" t="n">
        <v>2.62</v>
      </c>
      <c r="X253" t="n">
        <v>0.14</v>
      </c>
      <c r="Y253" t="n">
        <v>1</v>
      </c>
      <c r="Z253" t="n">
        <v>10</v>
      </c>
    </row>
    <row r="254">
      <c r="A254" t="n">
        <v>144</v>
      </c>
      <c r="B254" t="n">
        <v>140</v>
      </c>
      <c r="C254" t="inlineStr">
        <is>
          <t xml:space="preserve">CONCLUIDO	</t>
        </is>
      </c>
      <c r="D254" t="n">
        <v>5.352</v>
      </c>
      <c r="E254" t="n">
        <v>18.68</v>
      </c>
      <c r="F254" t="n">
        <v>15.47</v>
      </c>
      <c r="G254" t="n">
        <v>154.7</v>
      </c>
      <c r="H254" t="n">
        <v>1.87</v>
      </c>
      <c r="I254" t="n">
        <v>6</v>
      </c>
      <c r="J254" t="n">
        <v>353.58</v>
      </c>
      <c r="K254" t="n">
        <v>60.56</v>
      </c>
      <c r="L254" t="n">
        <v>37</v>
      </c>
      <c r="M254" t="n">
        <v>4</v>
      </c>
      <c r="N254" t="n">
        <v>116.03</v>
      </c>
      <c r="O254" t="n">
        <v>43843.04</v>
      </c>
      <c r="P254" t="n">
        <v>253.36</v>
      </c>
      <c r="Q254" t="n">
        <v>467.13</v>
      </c>
      <c r="R254" t="n">
        <v>54.36</v>
      </c>
      <c r="S254" t="n">
        <v>39.61</v>
      </c>
      <c r="T254" t="n">
        <v>2439.83</v>
      </c>
      <c r="U254" t="n">
        <v>0.73</v>
      </c>
      <c r="V254" t="n">
        <v>0.75</v>
      </c>
      <c r="W254" t="n">
        <v>2.62</v>
      </c>
      <c r="X254" t="n">
        <v>0.14</v>
      </c>
      <c r="Y254" t="n">
        <v>1</v>
      </c>
      <c r="Z254" t="n">
        <v>10</v>
      </c>
    </row>
    <row r="255">
      <c r="A255" t="n">
        <v>145</v>
      </c>
      <c r="B255" t="n">
        <v>140</v>
      </c>
      <c r="C255" t="inlineStr">
        <is>
          <t xml:space="preserve">CONCLUIDO	</t>
        </is>
      </c>
      <c r="D255" t="n">
        <v>5.351</v>
      </c>
      <c r="E255" t="n">
        <v>18.69</v>
      </c>
      <c r="F255" t="n">
        <v>15.47</v>
      </c>
      <c r="G255" t="n">
        <v>154.74</v>
      </c>
      <c r="H255" t="n">
        <v>1.87</v>
      </c>
      <c r="I255" t="n">
        <v>6</v>
      </c>
      <c r="J255" t="n">
        <v>354.23</v>
      </c>
      <c r="K255" t="n">
        <v>60.56</v>
      </c>
      <c r="L255" t="n">
        <v>37.25</v>
      </c>
      <c r="M255" t="n">
        <v>4</v>
      </c>
      <c r="N255" t="n">
        <v>116.42</v>
      </c>
      <c r="O255" t="n">
        <v>43922.6</v>
      </c>
      <c r="P255" t="n">
        <v>253.44</v>
      </c>
      <c r="Q255" t="n">
        <v>467.07</v>
      </c>
      <c r="R255" t="n">
        <v>54.57</v>
      </c>
      <c r="S255" t="n">
        <v>39.61</v>
      </c>
      <c r="T255" t="n">
        <v>2545.09</v>
      </c>
      <c r="U255" t="n">
        <v>0.73</v>
      </c>
      <c r="V255" t="n">
        <v>0.75</v>
      </c>
      <c r="W255" t="n">
        <v>2.62</v>
      </c>
      <c r="X255" t="n">
        <v>0.14</v>
      </c>
      <c r="Y255" t="n">
        <v>1</v>
      </c>
      <c r="Z255" t="n">
        <v>10</v>
      </c>
    </row>
    <row r="256">
      <c r="A256" t="n">
        <v>146</v>
      </c>
      <c r="B256" t="n">
        <v>140</v>
      </c>
      <c r="C256" t="inlineStr">
        <is>
          <t xml:space="preserve">CONCLUIDO	</t>
        </is>
      </c>
      <c r="D256" t="n">
        <v>5.3477</v>
      </c>
      <c r="E256" t="n">
        <v>18.7</v>
      </c>
      <c r="F256" t="n">
        <v>15.49</v>
      </c>
      <c r="G256" t="n">
        <v>154.85</v>
      </c>
      <c r="H256" t="n">
        <v>1.88</v>
      </c>
      <c r="I256" t="n">
        <v>6</v>
      </c>
      <c r="J256" t="n">
        <v>354.88</v>
      </c>
      <c r="K256" t="n">
        <v>60.56</v>
      </c>
      <c r="L256" t="n">
        <v>37.5</v>
      </c>
      <c r="M256" t="n">
        <v>4</v>
      </c>
      <c r="N256" t="n">
        <v>116.82</v>
      </c>
      <c r="O256" t="n">
        <v>44002.37</v>
      </c>
      <c r="P256" t="n">
        <v>253.89</v>
      </c>
      <c r="Q256" t="n">
        <v>467.07</v>
      </c>
      <c r="R256" t="n">
        <v>54.96</v>
      </c>
      <c r="S256" t="n">
        <v>39.61</v>
      </c>
      <c r="T256" t="n">
        <v>2741.47</v>
      </c>
      <c r="U256" t="n">
        <v>0.72</v>
      </c>
      <c r="V256" t="n">
        <v>0.75</v>
      </c>
      <c r="W256" t="n">
        <v>2.62</v>
      </c>
      <c r="X256" t="n">
        <v>0.15</v>
      </c>
      <c r="Y256" t="n">
        <v>1</v>
      </c>
      <c r="Z256" t="n">
        <v>10</v>
      </c>
    </row>
    <row r="257">
      <c r="A257" t="n">
        <v>147</v>
      </c>
      <c r="B257" t="n">
        <v>140</v>
      </c>
      <c r="C257" t="inlineStr">
        <is>
          <t xml:space="preserve">CONCLUIDO	</t>
        </is>
      </c>
      <c r="D257" t="n">
        <v>5.3483</v>
      </c>
      <c r="E257" t="n">
        <v>18.7</v>
      </c>
      <c r="F257" t="n">
        <v>15.48</v>
      </c>
      <c r="G257" t="n">
        <v>154.83</v>
      </c>
      <c r="H257" t="n">
        <v>1.89</v>
      </c>
      <c r="I257" t="n">
        <v>6</v>
      </c>
      <c r="J257" t="n">
        <v>355.52</v>
      </c>
      <c r="K257" t="n">
        <v>60.56</v>
      </c>
      <c r="L257" t="n">
        <v>37.75</v>
      </c>
      <c r="M257" t="n">
        <v>4</v>
      </c>
      <c r="N257" t="n">
        <v>117.22</v>
      </c>
      <c r="O257" t="n">
        <v>44082.36</v>
      </c>
      <c r="P257" t="n">
        <v>253.89</v>
      </c>
      <c r="Q257" t="n">
        <v>467.08</v>
      </c>
      <c r="R257" t="n">
        <v>54.84</v>
      </c>
      <c r="S257" t="n">
        <v>39.61</v>
      </c>
      <c r="T257" t="n">
        <v>2679.44</v>
      </c>
      <c r="U257" t="n">
        <v>0.72</v>
      </c>
      <c r="V257" t="n">
        <v>0.75</v>
      </c>
      <c r="W257" t="n">
        <v>2.62</v>
      </c>
      <c r="X257" t="n">
        <v>0.15</v>
      </c>
      <c r="Y257" t="n">
        <v>1</v>
      </c>
      <c r="Z257" t="n">
        <v>10</v>
      </c>
    </row>
    <row r="258">
      <c r="A258" t="n">
        <v>148</v>
      </c>
      <c r="B258" t="n">
        <v>140</v>
      </c>
      <c r="C258" t="inlineStr">
        <is>
          <t xml:space="preserve">CONCLUIDO	</t>
        </is>
      </c>
      <c r="D258" t="n">
        <v>5.3498</v>
      </c>
      <c r="E258" t="n">
        <v>18.69</v>
      </c>
      <c r="F258" t="n">
        <v>15.48</v>
      </c>
      <c r="G258" t="n">
        <v>154.78</v>
      </c>
      <c r="H258" t="n">
        <v>1.9</v>
      </c>
      <c r="I258" t="n">
        <v>6</v>
      </c>
      <c r="J258" t="n">
        <v>356.17</v>
      </c>
      <c r="K258" t="n">
        <v>60.56</v>
      </c>
      <c r="L258" t="n">
        <v>38</v>
      </c>
      <c r="M258" t="n">
        <v>4</v>
      </c>
      <c r="N258" t="n">
        <v>117.62</v>
      </c>
      <c r="O258" t="n">
        <v>44162.57</v>
      </c>
      <c r="P258" t="n">
        <v>253.8</v>
      </c>
      <c r="Q258" t="n">
        <v>467.07</v>
      </c>
      <c r="R258" t="n">
        <v>54.65</v>
      </c>
      <c r="S258" t="n">
        <v>39.61</v>
      </c>
      <c r="T258" t="n">
        <v>2583.97</v>
      </c>
      <c r="U258" t="n">
        <v>0.72</v>
      </c>
      <c r="V258" t="n">
        <v>0.75</v>
      </c>
      <c r="W258" t="n">
        <v>2.62</v>
      </c>
      <c r="X258" t="n">
        <v>0.14</v>
      </c>
      <c r="Y258" t="n">
        <v>1</v>
      </c>
      <c r="Z258" t="n">
        <v>10</v>
      </c>
    </row>
    <row r="259">
      <c r="A259" t="n">
        <v>149</v>
      </c>
      <c r="B259" t="n">
        <v>140</v>
      </c>
      <c r="C259" t="inlineStr">
        <is>
          <t xml:space="preserve">CONCLUIDO	</t>
        </is>
      </c>
      <c r="D259" t="n">
        <v>5.3505</v>
      </c>
      <c r="E259" t="n">
        <v>18.69</v>
      </c>
      <c r="F259" t="n">
        <v>15.48</v>
      </c>
      <c r="G259" t="n">
        <v>154.75</v>
      </c>
      <c r="H259" t="n">
        <v>1.91</v>
      </c>
      <c r="I259" t="n">
        <v>6</v>
      </c>
      <c r="J259" t="n">
        <v>356.83</v>
      </c>
      <c r="K259" t="n">
        <v>60.56</v>
      </c>
      <c r="L259" t="n">
        <v>38.25</v>
      </c>
      <c r="M259" t="n">
        <v>4</v>
      </c>
      <c r="N259" t="n">
        <v>118.02</v>
      </c>
      <c r="O259" t="n">
        <v>44243</v>
      </c>
      <c r="P259" t="n">
        <v>253.89</v>
      </c>
      <c r="Q259" t="n">
        <v>467.07</v>
      </c>
      <c r="R259" t="n">
        <v>54.64</v>
      </c>
      <c r="S259" t="n">
        <v>39.61</v>
      </c>
      <c r="T259" t="n">
        <v>2583.41</v>
      </c>
      <c r="U259" t="n">
        <v>0.72</v>
      </c>
      <c r="V259" t="n">
        <v>0.75</v>
      </c>
      <c r="W259" t="n">
        <v>2.62</v>
      </c>
      <c r="X259" t="n">
        <v>0.14</v>
      </c>
      <c r="Y259" t="n">
        <v>1</v>
      </c>
      <c r="Z259" t="n">
        <v>10</v>
      </c>
    </row>
    <row r="260">
      <c r="A260" t="n">
        <v>150</v>
      </c>
      <c r="B260" t="n">
        <v>140</v>
      </c>
      <c r="C260" t="inlineStr">
        <is>
          <t xml:space="preserve">CONCLUIDO	</t>
        </is>
      </c>
      <c r="D260" t="n">
        <v>5.3544</v>
      </c>
      <c r="E260" t="n">
        <v>18.68</v>
      </c>
      <c r="F260" t="n">
        <v>15.46</v>
      </c>
      <c r="G260" t="n">
        <v>154.62</v>
      </c>
      <c r="H260" t="n">
        <v>1.92</v>
      </c>
      <c r="I260" t="n">
        <v>6</v>
      </c>
      <c r="J260" t="n">
        <v>357.48</v>
      </c>
      <c r="K260" t="n">
        <v>60.56</v>
      </c>
      <c r="L260" t="n">
        <v>38.5</v>
      </c>
      <c r="M260" t="n">
        <v>4</v>
      </c>
      <c r="N260" t="n">
        <v>118.43</v>
      </c>
      <c r="O260" t="n">
        <v>44323.66</v>
      </c>
      <c r="P260" t="n">
        <v>253.69</v>
      </c>
      <c r="Q260" t="n">
        <v>467.07</v>
      </c>
      <c r="R260" t="n">
        <v>54.26</v>
      </c>
      <c r="S260" t="n">
        <v>39.61</v>
      </c>
      <c r="T260" t="n">
        <v>2391.73</v>
      </c>
      <c r="U260" t="n">
        <v>0.73</v>
      </c>
      <c r="V260" t="n">
        <v>0.75</v>
      </c>
      <c r="W260" t="n">
        <v>2.61</v>
      </c>
      <c r="X260" t="n">
        <v>0.13</v>
      </c>
      <c r="Y260" t="n">
        <v>1</v>
      </c>
      <c r="Z260" t="n">
        <v>10</v>
      </c>
    </row>
    <row r="261">
      <c r="A261" t="n">
        <v>151</v>
      </c>
      <c r="B261" t="n">
        <v>140</v>
      </c>
      <c r="C261" t="inlineStr">
        <is>
          <t xml:space="preserve">CONCLUIDO	</t>
        </is>
      </c>
      <c r="D261" t="n">
        <v>5.355</v>
      </c>
      <c r="E261" t="n">
        <v>18.67</v>
      </c>
      <c r="F261" t="n">
        <v>15.46</v>
      </c>
      <c r="G261" t="n">
        <v>154.6</v>
      </c>
      <c r="H261" t="n">
        <v>1.93</v>
      </c>
      <c r="I261" t="n">
        <v>6</v>
      </c>
      <c r="J261" t="n">
        <v>358.14</v>
      </c>
      <c r="K261" t="n">
        <v>60.56</v>
      </c>
      <c r="L261" t="n">
        <v>38.75</v>
      </c>
      <c r="M261" t="n">
        <v>4</v>
      </c>
      <c r="N261" t="n">
        <v>118.83</v>
      </c>
      <c r="O261" t="n">
        <v>44404.54</v>
      </c>
      <c r="P261" t="n">
        <v>253.99</v>
      </c>
      <c r="Q261" t="n">
        <v>467.08</v>
      </c>
      <c r="R261" t="n">
        <v>54.05</v>
      </c>
      <c r="S261" t="n">
        <v>39.61</v>
      </c>
      <c r="T261" t="n">
        <v>2284.02</v>
      </c>
      <c r="U261" t="n">
        <v>0.73</v>
      </c>
      <c r="V261" t="n">
        <v>0.75</v>
      </c>
      <c r="W261" t="n">
        <v>2.62</v>
      </c>
      <c r="X261" t="n">
        <v>0.13</v>
      </c>
      <c r="Y261" t="n">
        <v>1</v>
      </c>
      <c r="Z261" t="n">
        <v>10</v>
      </c>
    </row>
    <row r="262">
      <c r="A262" t="n">
        <v>152</v>
      </c>
      <c r="B262" t="n">
        <v>140</v>
      </c>
      <c r="C262" t="inlineStr">
        <is>
          <t xml:space="preserve">CONCLUIDO	</t>
        </is>
      </c>
      <c r="D262" t="n">
        <v>5.353</v>
      </c>
      <c r="E262" t="n">
        <v>18.68</v>
      </c>
      <c r="F262" t="n">
        <v>15.47</v>
      </c>
      <c r="G262" t="n">
        <v>154.67</v>
      </c>
      <c r="H262" t="n">
        <v>1.94</v>
      </c>
      <c r="I262" t="n">
        <v>6</v>
      </c>
      <c r="J262" t="n">
        <v>358.79</v>
      </c>
      <c r="K262" t="n">
        <v>60.56</v>
      </c>
      <c r="L262" t="n">
        <v>39</v>
      </c>
      <c r="M262" t="n">
        <v>4</v>
      </c>
      <c r="N262" t="n">
        <v>119.24</v>
      </c>
      <c r="O262" t="n">
        <v>44485.65</v>
      </c>
      <c r="P262" t="n">
        <v>253.94</v>
      </c>
      <c r="Q262" t="n">
        <v>467.07</v>
      </c>
      <c r="R262" t="n">
        <v>54.2</v>
      </c>
      <c r="S262" t="n">
        <v>39.61</v>
      </c>
      <c r="T262" t="n">
        <v>2361.41</v>
      </c>
      <c r="U262" t="n">
        <v>0.73</v>
      </c>
      <c r="V262" t="n">
        <v>0.75</v>
      </c>
      <c r="W262" t="n">
        <v>2.62</v>
      </c>
      <c r="X262" t="n">
        <v>0.13</v>
      </c>
      <c r="Y262" t="n">
        <v>1</v>
      </c>
      <c r="Z262" t="n">
        <v>10</v>
      </c>
    </row>
    <row r="263">
      <c r="A263" t="n">
        <v>153</v>
      </c>
      <c r="B263" t="n">
        <v>140</v>
      </c>
      <c r="C263" t="inlineStr">
        <is>
          <t xml:space="preserve">CONCLUIDO	</t>
        </is>
      </c>
      <c r="D263" t="n">
        <v>5.3532</v>
      </c>
      <c r="E263" t="n">
        <v>18.68</v>
      </c>
      <c r="F263" t="n">
        <v>15.47</v>
      </c>
      <c r="G263" t="n">
        <v>154.66</v>
      </c>
      <c r="H263" t="n">
        <v>1.95</v>
      </c>
      <c r="I263" t="n">
        <v>6</v>
      </c>
      <c r="J263" t="n">
        <v>359.45</v>
      </c>
      <c r="K263" t="n">
        <v>60.56</v>
      </c>
      <c r="L263" t="n">
        <v>39.25</v>
      </c>
      <c r="M263" t="n">
        <v>4</v>
      </c>
      <c r="N263" t="n">
        <v>119.65</v>
      </c>
      <c r="O263" t="n">
        <v>44566.98</v>
      </c>
      <c r="P263" t="n">
        <v>254.01</v>
      </c>
      <c r="Q263" t="n">
        <v>467.07</v>
      </c>
      <c r="R263" t="n">
        <v>54.36</v>
      </c>
      <c r="S263" t="n">
        <v>39.61</v>
      </c>
      <c r="T263" t="n">
        <v>2440.01</v>
      </c>
      <c r="U263" t="n">
        <v>0.73</v>
      </c>
      <c r="V263" t="n">
        <v>0.75</v>
      </c>
      <c r="W263" t="n">
        <v>2.62</v>
      </c>
      <c r="X263" t="n">
        <v>0.13</v>
      </c>
      <c r="Y263" t="n">
        <v>1</v>
      </c>
      <c r="Z263" t="n">
        <v>10</v>
      </c>
    </row>
    <row r="264">
      <c r="A264" t="n">
        <v>154</v>
      </c>
      <c r="B264" t="n">
        <v>140</v>
      </c>
      <c r="C264" t="inlineStr">
        <is>
          <t xml:space="preserve">CONCLUIDO	</t>
        </is>
      </c>
      <c r="D264" t="n">
        <v>5.3489</v>
      </c>
      <c r="E264" t="n">
        <v>18.7</v>
      </c>
      <c r="F264" t="n">
        <v>15.48</v>
      </c>
      <c r="G264" t="n">
        <v>154.81</v>
      </c>
      <c r="H264" t="n">
        <v>1.96</v>
      </c>
      <c r="I264" t="n">
        <v>6</v>
      </c>
      <c r="J264" t="n">
        <v>360.12</v>
      </c>
      <c r="K264" t="n">
        <v>60.56</v>
      </c>
      <c r="L264" t="n">
        <v>39.5</v>
      </c>
      <c r="M264" t="n">
        <v>4</v>
      </c>
      <c r="N264" t="n">
        <v>120.06</v>
      </c>
      <c r="O264" t="n">
        <v>44648.55</v>
      </c>
      <c r="P264" t="n">
        <v>254.02</v>
      </c>
      <c r="Q264" t="n">
        <v>467.08</v>
      </c>
      <c r="R264" t="n">
        <v>54.75</v>
      </c>
      <c r="S264" t="n">
        <v>39.61</v>
      </c>
      <c r="T264" t="n">
        <v>2636.18</v>
      </c>
      <c r="U264" t="n">
        <v>0.72</v>
      </c>
      <c r="V264" t="n">
        <v>0.75</v>
      </c>
      <c r="W264" t="n">
        <v>2.62</v>
      </c>
      <c r="X264" t="n">
        <v>0.15</v>
      </c>
      <c r="Y264" t="n">
        <v>1</v>
      </c>
      <c r="Z264" t="n">
        <v>10</v>
      </c>
    </row>
    <row r="265">
      <c r="A265" t="n">
        <v>155</v>
      </c>
      <c r="B265" t="n">
        <v>140</v>
      </c>
      <c r="C265" t="inlineStr">
        <is>
          <t xml:space="preserve">CONCLUIDO	</t>
        </is>
      </c>
      <c r="D265" t="n">
        <v>5.3515</v>
      </c>
      <c r="E265" t="n">
        <v>18.69</v>
      </c>
      <c r="F265" t="n">
        <v>15.47</v>
      </c>
      <c r="G265" t="n">
        <v>154.72</v>
      </c>
      <c r="H265" t="n">
        <v>1.96</v>
      </c>
      <c r="I265" t="n">
        <v>6</v>
      </c>
      <c r="J265" t="n">
        <v>360.78</v>
      </c>
      <c r="K265" t="n">
        <v>60.56</v>
      </c>
      <c r="L265" t="n">
        <v>39.75</v>
      </c>
      <c r="M265" t="n">
        <v>4</v>
      </c>
      <c r="N265" t="n">
        <v>120.47</v>
      </c>
      <c r="O265" t="n">
        <v>44730.35</v>
      </c>
      <c r="P265" t="n">
        <v>253.85</v>
      </c>
      <c r="Q265" t="n">
        <v>467.08</v>
      </c>
      <c r="R265" t="n">
        <v>54.42</v>
      </c>
      <c r="S265" t="n">
        <v>39.61</v>
      </c>
      <c r="T265" t="n">
        <v>2469.43</v>
      </c>
      <c r="U265" t="n">
        <v>0.73</v>
      </c>
      <c r="V265" t="n">
        <v>0.75</v>
      </c>
      <c r="W265" t="n">
        <v>2.62</v>
      </c>
      <c r="X265" t="n">
        <v>0.14</v>
      </c>
      <c r="Y265" t="n">
        <v>1</v>
      </c>
      <c r="Z265" t="n">
        <v>10</v>
      </c>
    </row>
    <row r="266">
      <c r="A266" t="n">
        <v>156</v>
      </c>
      <c r="B266" t="n">
        <v>140</v>
      </c>
      <c r="C266" t="inlineStr">
        <is>
          <t xml:space="preserve">CONCLUIDO	</t>
        </is>
      </c>
      <c r="D266" t="n">
        <v>5.3519</v>
      </c>
      <c r="E266" t="n">
        <v>18.68</v>
      </c>
      <c r="F266" t="n">
        <v>15.47</v>
      </c>
      <c r="G266" t="n">
        <v>154.71</v>
      </c>
      <c r="H266" t="n">
        <v>1.97</v>
      </c>
      <c r="I266" t="n">
        <v>6</v>
      </c>
      <c r="J266" t="n">
        <v>361.44</v>
      </c>
      <c r="K266" t="n">
        <v>60.56</v>
      </c>
      <c r="L266" t="n">
        <v>40</v>
      </c>
      <c r="M266" t="n">
        <v>4</v>
      </c>
      <c r="N266" t="n">
        <v>120.89</v>
      </c>
      <c r="O266" t="n">
        <v>44812.39</v>
      </c>
      <c r="P266" t="n">
        <v>253.61</v>
      </c>
      <c r="Q266" t="n">
        <v>467.07</v>
      </c>
      <c r="R266" t="n">
        <v>54.44</v>
      </c>
      <c r="S266" t="n">
        <v>39.61</v>
      </c>
      <c r="T266" t="n">
        <v>2483.23</v>
      </c>
      <c r="U266" t="n">
        <v>0.73</v>
      </c>
      <c r="V266" t="n">
        <v>0.75</v>
      </c>
      <c r="W266" t="n">
        <v>2.62</v>
      </c>
      <c r="X266" t="n">
        <v>0.14</v>
      </c>
      <c r="Y266" t="n">
        <v>1</v>
      </c>
      <c r="Z266" t="n">
        <v>10</v>
      </c>
    </row>
    <row r="267">
      <c r="A267" t="n">
        <v>0</v>
      </c>
      <c r="B267" t="n">
        <v>40</v>
      </c>
      <c r="C267" t="inlineStr">
        <is>
          <t xml:space="preserve">CONCLUIDO	</t>
        </is>
      </c>
      <c r="D267" t="n">
        <v>4.3977</v>
      </c>
      <c r="E267" t="n">
        <v>22.74</v>
      </c>
      <c r="F267" t="n">
        <v>18.66</v>
      </c>
      <c r="G267" t="n">
        <v>9.91</v>
      </c>
      <c r="H267" t="n">
        <v>0.2</v>
      </c>
      <c r="I267" t="n">
        <v>113</v>
      </c>
      <c r="J267" t="n">
        <v>89.87</v>
      </c>
      <c r="K267" t="n">
        <v>37.55</v>
      </c>
      <c r="L267" t="n">
        <v>1</v>
      </c>
      <c r="M267" t="n">
        <v>111</v>
      </c>
      <c r="N267" t="n">
        <v>11.32</v>
      </c>
      <c r="O267" t="n">
        <v>11317.98</v>
      </c>
      <c r="P267" t="n">
        <v>155.1</v>
      </c>
      <c r="Q267" t="n">
        <v>467.2</v>
      </c>
      <c r="R267" t="n">
        <v>158.19</v>
      </c>
      <c r="S267" t="n">
        <v>39.61</v>
      </c>
      <c r="T267" t="n">
        <v>53820.56</v>
      </c>
      <c r="U267" t="n">
        <v>0.25</v>
      </c>
      <c r="V267" t="n">
        <v>0.63</v>
      </c>
      <c r="W267" t="n">
        <v>2.81</v>
      </c>
      <c r="X267" t="n">
        <v>3.33</v>
      </c>
      <c r="Y267" t="n">
        <v>1</v>
      </c>
      <c r="Z267" t="n">
        <v>10</v>
      </c>
    </row>
    <row r="268">
      <c r="A268" t="n">
        <v>1</v>
      </c>
      <c r="B268" t="n">
        <v>40</v>
      </c>
      <c r="C268" t="inlineStr">
        <is>
          <t xml:space="preserve">CONCLUIDO	</t>
        </is>
      </c>
      <c r="D268" t="n">
        <v>4.6788</v>
      </c>
      <c r="E268" t="n">
        <v>21.37</v>
      </c>
      <c r="F268" t="n">
        <v>17.81</v>
      </c>
      <c r="G268" t="n">
        <v>12.42</v>
      </c>
      <c r="H268" t="n">
        <v>0.24</v>
      </c>
      <c r="I268" t="n">
        <v>86</v>
      </c>
      <c r="J268" t="n">
        <v>90.18000000000001</v>
      </c>
      <c r="K268" t="n">
        <v>37.55</v>
      </c>
      <c r="L268" t="n">
        <v>1.25</v>
      </c>
      <c r="M268" t="n">
        <v>84</v>
      </c>
      <c r="N268" t="n">
        <v>11.37</v>
      </c>
      <c r="O268" t="n">
        <v>11355.7</v>
      </c>
      <c r="P268" t="n">
        <v>146.9</v>
      </c>
      <c r="Q268" t="n">
        <v>467.13</v>
      </c>
      <c r="R268" t="n">
        <v>130.66</v>
      </c>
      <c r="S268" t="n">
        <v>39.61</v>
      </c>
      <c r="T268" t="n">
        <v>40191.5</v>
      </c>
      <c r="U268" t="n">
        <v>0.3</v>
      </c>
      <c r="V268" t="n">
        <v>0.66</v>
      </c>
      <c r="W268" t="n">
        <v>2.75</v>
      </c>
      <c r="X268" t="n">
        <v>2.47</v>
      </c>
      <c r="Y268" t="n">
        <v>1</v>
      </c>
      <c r="Z268" t="n">
        <v>10</v>
      </c>
    </row>
    <row r="269">
      <c r="A269" t="n">
        <v>2</v>
      </c>
      <c r="B269" t="n">
        <v>40</v>
      </c>
      <c r="C269" t="inlineStr">
        <is>
          <t xml:space="preserve">CONCLUIDO	</t>
        </is>
      </c>
      <c r="D269" t="n">
        <v>4.864</v>
      </c>
      <c r="E269" t="n">
        <v>20.56</v>
      </c>
      <c r="F269" t="n">
        <v>17.32</v>
      </c>
      <c r="G269" t="n">
        <v>15.06</v>
      </c>
      <c r="H269" t="n">
        <v>0.29</v>
      </c>
      <c r="I269" t="n">
        <v>69</v>
      </c>
      <c r="J269" t="n">
        <v>90.48</v>
      </c>
      <c r="K269" t="n">
        <v>37.55</v>
      </c>
      <c r="L269" t="n">
        <v>1.5</v>
      </c>
      <c r="M269" t="n">
        <v>67</v>
      </c>
      <c r="N269" t="n">
        <v>11.43</v>
      </c>
      <c r="O269" t="n">
        <v>11393.43</v>
      </c>
      <c r="P269" t="n">
        <v>141.78</v>
      </c>
      <c r="Q269" t="n">
        <v>467.14</v>
      </c>
      <c r="R269" t="n">
        <v>114.71</v>
      </c>
      <c r="S269" t="n">
        <v>39.61</v>
      </c>
      <c r="T269" t="n">
        <v>32301.35</v>
      </c>
      <c r="U269" t="n">
        <v>0.35</v>
      </c>
      <c r="V269" t="n">
        <v>0.67</v>
      </c>
      <c r="W269" t="n">
        <v>2.72</v>
      </c>
      <c r="X269" t="n">
        <v>1.98</v>
      </c>
      <c r="Y269" t="n">
        <v>1</v>
      </c>
      <c r="Z269" t="n">
        <v>10</v>
      </c>
    </row>
    <row r="270">
      <c r="A270" t="n">
        <v>3</v>
      </c>
      <c r="B270" t="n">
        <v>40</v>
      </c>
      <c r="C270" t="inlineStr">
        <is>
          <t xml:space="preserve">CONCLUIDO	</t>
        </is>
      </c>
      <c r="D270" t="n">
        <v>4.993</v>
      </c>
      <c r="E270" t="n">
        <v>20.03</v>
      </c>
      <c r="F270" t="n">
        <v>16.99</v>
      </c>
      <c r="G270" t="n">
        <v>17.58</v>
      </c>
      <c r="H270" t="n">
        <v>0.34</v>
      </c>
      <c r="I270" t="n">
        <v>58</v>
      </c>
      <c r="J270" t="n">
        <v>90.79000000000001</v>
      </c>
      <c r="K270" t="n">
        <v>37.55</v>
      </c>
      <c r="L270" t="n">
        <v>1.75</v>
      </c>
      <c r="M270" t="n">
        <v>56</v>
      </c>
      <c r="N270" t="n">
        <v>11.49</v>
      </c>
      <c r="O270" t="n">
        <v>11431.19</v>
      </c>
      <c r="P270" t="n">
        <v>138.25</v>
      </c>
      <c r="Q270" t="n">
        <v>467.07</v>
      </c>
      <c r="R270" t="n">
        <v>103.98</v>
      </c>
      <c r="S270" t="n">
        <v>39.61</v>
      </c>
      <c r="T270" t="n">
        <v>26990.44</v>
      </c>
      <c r="U270" t="n">
        <v>0.38</v>
      </c>
      <c r="V270" t="n">
        <v>0.6899999999999999</v>
      </c>
      <c r="W270" t="n">
        <v>2.7</v>
      </c>
      <c r="X270" t="n">
        <v>1.66</v>
      </c>
      <c r="Y270" t="n">
        <v>1</v>
      </c>
      <c r="Z270" t="n">
        <v>10</v>
      </c>
    </row>
    <row r="271">
      <c r="A271" t="n">
        <v>4</v>
      </c>
      <c r="B271" t="n">
        <v>40</v>
      </c>
      <c r="C271" t="inlineStr">
        <is>
          <t xml:space="preserve">CONCLUIDO	</t>
        </is>
      </c>
      <c r="D271" t="n">
        <v>5.0935</v>
      </c>
      <c r="E271" t="n">
        <v>19.63</v>
      </c>
      <c r="F271" t="n">
        <v>16.75</v>
      </c>
      <c r="G271" t="n">
        <v>20.1</v>
      </c>
      <c r="H271" t="n">
        <v>0.39</v>
      </c>
      <c r="I271" t="n">
        <v>50</v>
      </c>
      <c r="J271" t="n">
        <v>91.09999999999999</v>
      </c>
      <c r="K271" t="n">
        <v>37.55</v>
      </c>
      <c r="L271" t="n">
        <v>2</v>
      </c>
      <c r="M271" t="n">
        <v>48</v>
      </c>
      <c r="N271" t="n">
        <v>11.54</v>
      </c>
      <c r="O271" t="n">
        <v>11468.97</v>
      </c>
      <c r="P271" t="n">
        <v>135.27</v>
      </c>
      <c r="Q271" t="n">
        <v>467.14</v>
      </c>
      <c r="R271" t="n">
        <v>96.06999999999999</v>
      </c>
      <c r="S271" t="n">
        <v>39.61</v>
      </c>
      <c r="T271" t="n">
        <v>23075.94</v>
      </c>
      <c r="U271" t="n">
        <v>0.41</v>
      </c>
      <c r="V271" t="n">
        <v>0.7</v>
      </c>
      <c r="W271" t="n">
        <v>2.69</v>
      </c>
      <c r="X271" t="n">
        <v>1.41</v>
      </c>
      <c r="Y271" t="n">
        <v>1</v>
      </c>
      <c r="Z271" t="n">
        <v>10</v>
      </c>
    </row>
    <row r="272">
      <c r="A272" t="n">
        <v>5</v>
      </c>
      <c r="B272" t="n">
        <v>40</v>
      </c>
      <c r="C272" t="inlineStr">
        <is>
          <t xml:space="preserve">CONCLUIDO	</t>
        </is>
      </c>
      <c r="D272" t="n">
        <v>5.1762</v>
      </c>
      <c r="E272" t="n">
        <v>19.32</v>
      </c>
      <c r="F272" t="n">
        <v>16.55</v>
      </c>
      <c r="G272" t="n">
        <v>22.57</v>
      </c>
      <c r="H272" t="n">
        <v>0.43</v>
      </c>
      <c r="I272" t="n">
        <v>44</v>
      </c>
      <c r="J272" t="n">
        <v>91.40000000000001</v>
      </c>
      <c r="K272" t="n">
        <v>37.55</v>
      </c>
      <c r="L272" t="n">
        <v>2.25</v>
      </c>
      <c r="M272" t="n">
        <v>42</v>
      </c>
      <c r="N272" t="n">
        <v>11.6</v>
      </c>
      <c r="O272" t="n">
        <v>11506.78</v>
      </c>
      <c r="P272" t="n">
        <v>132.43</v>
      </c>
      <c r="Q272" t="n">
        <v>467.17</v>
      </c>
      <c r="R272" t="n">
        <v>89.70999999999999</v>
      </c>
      <c r="S272" t="n">
        <v>39.61</v>
      </c>
      <c r="T272" t="n">
        <v>19925.39</v>
      </c>
      <c r="U272" t="n">
        <v>0.44</v>
      </c>
      <c r="V272" t="n">
        <v>0.7</v>
      </c>
      <c r="W272" t="n">
        <v>2.67</v>
      </c>
      <c r="X272" t="n">
        <v>1.21</v>
      </c>
      <c r="Y272" t="n">
        <v>1</v>
      </c>
      <c r="Z272" t="n">
        <v>10</v>
      </c>
    </row>
    <row r="273">
      <c r="A273" t="n">
        <v>6</v>
      </c>
      <c r="B273" t="n">
        <v>40</v>
      </c>
      <c r="C273" t="inlineStr">
        <is>
          <t xml:space="preserve">CONCLUIDO	</t>
        </is>
      </c>
      <c r="D273" t="n">
        <v>5.2267</v>
      </c>
      <c r="E273" t="n">
        <v>19.13</v>
      </c>
      <c r="F273" t="n">
        <v>16.46</v>
      </c>
      <c r="G273" t="n">
        <v>25.32</v>
      </c>
      <c r="H273" t="n">
        <v>0.48</v>
      </c>
      <c r="I273" t="n">
        <v>39</v>
      </c>
      <c r="J273" t="n">
        <v>91.70999999999999</v>
      </c>
      <c r="K273" t="n">
        <v>37.55</v>
      </c>
      <c r="L273" t="n">
        <v>2.5</v>
      </c>
      <c r="M273" t="n">
        <v>37</v>
      </c>
      <c r="N273" t="n">
        <v>11.66</v>
      </c>
      <c r="O273" t="n">
        <v>11544.61</v>
      </c>
      <c r="P273" t="n">
        <v>130.81</v>
      </c>
      <c r="Q273" t="n">
        <v>467.12</v>
      </c>
      <c r="R273" t="n">
        <v>86.34</v>
      </c>
      <c r="S273" t="n">
        <v>39.61</v>
      </c>
      <c r="T273" t="n">
        <v>18268.07</v>
      </c>
      <c r="U273" t="n">
        <v>0.46</v>
      </c>
      <c r="V273" t="n">
        <v>0.71</v>
      </c>
      <c r="W273" t="n">
        <v>2.68</v>
      </c>
      <c r="X273" t="n">
        <v>1.12</v>
      </c>
      <c r="Y273" t="n">
        <v>1</v>
      </c>
      <c r="Z273" t="n">
        <v>10</v>
      </c>
    </row>
    <row r="274">
      <c r="A274" t="n">
        <v>7</v>
      </c>
      <c r="B274" t="n">
        <v>40</v>
      </c>
      <c r="C274" t="inlineStr">
        <is>
          <t xml:space="preserve">CONCLUIDO	</t>
        </is>
      </c>
      <c r="D274" t="n">
        <v>5.2801</v>
      </c>
      <c r="E274" t="n">
        <v>18.94</v>
      </c>
      <c r="F274" t="n">
        <v>16.34</v>
      </c>
      <c r="G274" t="n">
        <v>28.01</v>
      </c>
      <c r="H274" t="n">
        <v>0.52</v>
      </c>
      <c r="I274" t="n">
        <v>35</v>
      </c>
      <c r="J274" t="n">
        <v>92.02</v>
      </c>
      <c r="K274" t="n">
        <v>37.55</v>
      </c>
      <c r="L274" t="n">
        <v>2.75</v>
      </c>
      <c r="M274" t="n">
        <v>33</v>
      </c>
      <c r="N274" t="n">
        <v>11.71</v>
      </c>
      <c r="O274" t="n">
        <v>11582.46</v>
      </c>
      <c r="P274" t="n">
        <v>128.75</v>
      </c>
      <c r="Q274" t="n">
        <v>467.09</v>
      </c>
      <c r="R274" t="n">
        <v>82.66</v>
      </c>
      <c r="S274" t="n">
        <v>39.61</v>
      </c>
      <c r="T274" t="n">
        <v>16445.51</v>
      </c>
      <c r="U274" t="n">
        <v>0.48</v>
      </c>
      <c r="V274" t="n">
        <v>0.71</v>
      </c>
      <c r="W274" t="n">
        <v>2.67</v>
      </c>
      <c r="X274" t="n">
        <v>1</v>
      </c>
      <c r="Y274" t="n">
        <v>1</v>
      </c>
      <c r="Z274" t="n">
        <v>10</v>
      </c>
    </row>
    <row r="275">
      <c r="A275" t="n">
        <v>8</v>
      </c>
      <c r="B275" t="n">
        <v>40</v>
      </c>
      <c r="C275" t="inlineStr">
        <is>
          <t xml:space="preserve">CONCLUIDO	</t>
        </is>
      </c>
      <c r="D275" t="n">
        <v>5.3284</v>
      </c>
      <c r="E275" t="n">
        <v>18.77</v>
      </c>
      <c r="F275" t="n">
        <v>16.22</v>
      </c>
      <c r="G275" t="n">
        <v>30.42</v>
      </c>
      <c r="H275" t="n">
        <v>0.57</v>
      </c>
      <c r="I275" t="n">
        <v>32</v>
      </c>
      <c r="J275" t="n">
        <v>92.31999999999999</v>
      </c>
      <c r="K275" t="n">
        <v>37.55</v>
      </c>
      <c r="L275" t="n">
        <v>3</v>
      </c>
      <c r="M275" t="n">
        <v>30</v>
      </c>
      <c r="N275" t="n">
        <v>11.77</v>
      </c>
      <c r="O275" t="n">
        <v>11620.34</v>
      </c>
      <c r="P275" t="n">
        <v>127.15</v>
      </c>
      <c r="Q275" t="n">
        <v>467.14</v>
      </c>
      <c r="R275" t="n">
        <v>79.09999999999999</v>
      </c>
      <c r="S275" t="n">
        <v>39.61</v>
      </c>
      <c r="T275" t="n">
        <v>14680.2</v>
      </c>
      <c r="U275" t="n">
        <v>0.5</v>
      </c>
      <c r="V275" t="n">
        <v>0.72</v>
      </c>
      <c r="W275" t="n">
        <v>2.65</v>
      </c>
      <c r="X275" t="n">
        <v>0.89</v>
      </c>
      <c r="Y275" t="n">
        <v>1</v>
      </c>
      <c r="Z275" t="n">
        <v>10</v>
      </c>
    </row>
    <row r="276">
      <c r="A276" t="n">
        <v>9</v>
      </c>
      <c r="B276" t="n">
        <v>40</v>
      </c>
      <c r="C276" t="inlineStr">
        <is>
          <t xml:space="preserve">CONCLUIDO	</t>
        </is>
      </c>
      <c r="D276" t="n">
        <v>5.3691</v>
      </c>
      <c r="E276" t="n">
        <v>18.62</v>
      </c>
      <c r="F276" t="n">
        <v>16.14</v>
      </c>
      <c r="G276" t="n">
        <v>33.39</v>
      </c>
      <c r="H276" t="n">
        <v>0.62</v>
      </c>
      <c r="I276" t="n">
        <v>29</v>
      </c>
      <c r="J276" t="n">
        <v>92.63</v>
      </c>
      <c r="K276" t="n">
        <v>37.55</v>
      </c>
      <c r="L276" t="n">
        <v>3.25</v>
      </c>
      <c r="M276" t="n">
        <v>27</v>
      </c>
      <c r="N276" t="n">
        <v>11.83</v>
      </c>
      <c r="O276" t="n">
        <v>11658.24</v>
      </c>
      <c r="P276" t="n">
        <v>124.94</v>
      </c>
      <c r="Q276" t="n">
        <v>467.08</v>
      </c>
      <c r="R276" t="n">
        <v>76.34</v>
      </c>
      <c r="S276" t="n">
        <v>39.61</v>
      </c>
      <c r="T276" t="n">
        <v>13316.74</v>
      </c>
      <c r="U276" t="n">
        <v>0.52</v>
      </c>
      <c r="V276" t="n">
        <v>0.72</v>
      </c>
      <c r="W276" t="n">
        <v>2.65</v>
      </c>
      <c r="X276" t="n">
        <v>0.8</v>
      </c>
      <c r="Y276" t="n">
        <v>1</v>
      </c>
      <c r="Z276" t="n">
        <v>10</v>
      </c>
    </row>
    <row r="277">
      <c r="A277" t="n">
        <v>10</v>
      </c>
      <c r="B277" t="n">
        <v>40</v>
      </c>
      <c r="C277" t="inlineStr">
        <is>
          <t xml:space="preserve">CONCLUIDO	</t>
        </is>
      </c>
      <c r="D277" t="n">
        <v>5.3975</v>
      </c>
      <c r="E277" t="n">
        <v>18.53</v>
      </c>
      <c r="F277" t="n">
        <v>16.08</v>
      </c>
      <c r="G277" t="n">
        <v>35.73</v>
      </c>
      <c r="H277" t="n">
        <v>0.66</v>
      </c>
      <c r="I277" t="n">
        <v>27</v>
      </c>
      <c r="J277" t="n">
        <v>92.94</v>
      </c>
      <c r="K277" t="n">
        <v>37.55</v>
      </c>
      <c r="L277" t="n">
        <v>3.5</v>
      </c>
      <c r="M277" t="n">
        <v>25</v>
      </c>
      <c r="N277" t="n">
        <v>11.88</v>
      </c>
      <c r="O277" t="n">
        <v>11696.16</v>
      </c>
      <c r="P277" t="n">
        <v>123.47</v>
      </c>
      <c r="Q277" t="n">
        <v>467.14</v>
      </c>
      <c r="R277" t="n">
        <v>74.31</v>
      </c>
      <c r="S277" t="n">
        <v>39.61</v>
      </c>
      <c r="T277" t="n">
        <v>12312.95</v>
      </c>
      <c r="U277" t="n">
        <v>0.53</v>
      </c>
      <c r="V277" t="n">
        <v>0.73</v>
      </c>
      <c r="W277" t="n">
        <v>2.65</v>
      </c>
      <c r="X277" t="n">
        <v>0.74</v>
      </c>
      <c r="Y277" t="n">
        <v>1</v>
      </c>
      <c r="Z277" t="n">
        <v>10</v>
      </c>
    </row>
    <row r="278">
      <c r="A278" t="n">
        <v>11</v>
      </c>
      <c r="B278" t="n">
        <v>40</v>
      </c>
      <c r="C278" t="inlineStr">
        <is>
          <t xml:space="preserve">CONCLUIDO	</t>
        </is>
      </c>
      <c r="D278" t="n">
        <v>5.4281</v>
      </c>
      <c r="E278" t="n">
        <v>18.42</v>
      </c>
      <c r="F278" t="n">
        <v>16.01</v>
      </c>
      <c r="G278" t="n">
        <v>38.42</v>
      </c>
      <c r="H278" t="n">
        <v>0.71</v>
      </c>
      <c r="I278" t="n">
        <v>25</v>
      </c>
      <c r="J278" t="n">
        <v>93.23999999999999</v>
      </c>
      <c r="K278" t="n">
        <v>37.55</v>
      </c>
      <c r="L278" t="n">
        <v>3.75</v>
      </c>
      <c r="M278" t="n">
        <v>23</v>
      </c>
      <c r="N278" t="n">
        <v>11.94</v>
      </c>
      <c r="O278" t="n">
        <v>11734.1</v>
      </c>
      <c r="P278" t="n">
        <v>121.93</v>
      </c>
      <c r="Q278" t="n">
        <v>467.09</v>
      </c>
      <c r="R278" t="n">
        <v>72.15000000000001</v>
      </c>
      <c r="S278" t="n">
        <v>39.61</v>
      </c>
      <c r="T278" t="n">
        <v>11242.07</v>
      </c>
      <c r="U278" t="n">
        <v>0.55</v>
      </c>
      <c r="V278" t="n">
        <v>0.73</v>
      </c>
      <c r="W278" t="n">
        <v>2.64</v>
      </c>
      <c r="X278" t="n">
        <v>0.68</v>
      </c>
      <c r="Y278" t="n">
        <v>1</v>
      </c>
      <c r="Z278" t="n">
        <v>10</v>
      </c>
    </row>
    <row r="279">
      <c r="A279" t="n">
        <v>12</v>
      </c>
      <c r="B279" t="n">
        <v>40</v>
      </c>
      <c r="C279" t="inlineStr">
        <is>
          <t xml:space="preserve">CONCLUIDO	</t>
        </is>
      </c>
      <c r="D279" t="n">
        <v>5.45</v>
      </c>
      <c r="E279" t="n">
        <v>18.35</v>
      </c>
      <c r="F279" t="n">
        <v>15.97</v>
      </c>
      <c r="G279" t="n">
        <v>41.67</v>
      </c>
      <c r="H279" t="n">
        <v>0.75</v>
      </c>
      <c r="I279" t="n">
        <v>23</v>
      </c>
      <c r="J279" t="n">
        <v>93.55</v>
      </c>
      <c r="K279" t="n">
        <v>37.55</v>
      </c>
      <c r="L279" t="n">
        <v>4</v>
      </c>
      <c r="M279" t="n">
        <v>21</v>
      </c>
      <c r="N279" t="n">
        <v>12</v>
      </c>
      <c r="O279" t="n">
        <v>11772.07</v>
      </c>
      <c r="P279" t="n">
        <v>120.56</v>
      </c>
      <c r="Q279" t="n">
        <v>467.07</v>
      </c>
      <c r="R279" t="n">
        <v>70.86</v>
      </c>
      <c r="S279" t="n">
        <v>39.61</v>
      </c>
      <c r="T279" t="n">
        <v>10604.52</v>
      </c>
      <c r="U279" t="n">
        <v>0.5600000000000001</v>
      </c>
      <c r="V279" t="n">
        <v>0.73</v>
      </c>
      <c r="W279" t="n">
        <v>2.65</v>
      </c>
      <c r="X279" t="n">
        <v>0.64</v>
      </c>
      <c r="Y279" t="n">
        <v>1</v>
      </c>
      <c r="Z279" t="n">
        <v>10</v>
      </c>
    </row>
    <row r="280">
      <c r="A280" t="n">
        <v>13</v>
      </c>
      <c r="B280" t="n">
        <v>40</v>
      </c>
      <c r="C280" t="inlineStr">
        <is>
          <t xml:space="preserve">CONCLUIDO	</t>
        </is>
      </c>
      <c r="D280" t="n">
        <v>5.4822</v>
      </c>
      <c r="E280" t="n">
        <v>18.24</v>
      </c>
      <c r="F280" t="n">
        <v>15.9</v>
      </c>
      <c r="G280" t="n">
        <v>45.44</v>
      </c>
      <c r="H280" t="n">
        <v>0.8</v>
      </c>
      <c r="I280" t="n">
        <v>21</v>
      </c>
      <c r="J280" t="n">
        <v>93.86</v>
      </c>
      <c r="K280" t="n">
        <v>37.55</v>
      </c>
      <c r="L280" t="n">
        <v>4.25</v>
      </c>
      <c r="M280" t="n">
        <v>19</v>
      </c>
      <c r="N280" t="n">
        <v>12.06</v>
      </c>
      <c r="O280" t="n">
        <v>11810.06</v>
      </c>
      <c r="P280" t="n">
        <v>118.67</v>
      </c>
      <c r="Q280" t="n">
        <v>467.07</v>
      </c>
      <c r="R280" t="n">
        <v>68.5</v>
      </c>
      <c r="S280" t="n">
        <v>39.61</v>
      </c>
      <c r="T280" t="n">
        <v>9433.83</v>
      </c>
      <c r="U280" t="n">
        <v>0.58</v>
      </c>
      <c r="V280" t="n">
        <v>0.73</v>
      </c>
      <c r="W280" t="n">
        <v>2.64</v>
      </c>
      <c r="X280" t="n">
        <v>0.57</v>
      </c>
      <c r="Y280" t="n">
        <v>1</v>
      </c>
      <c r="Z280" t="n">
        <v>10</v>
      </c>
    </row>
    <row r="281">
      <c r="A281" t="n">
        <v>14</v>
      </c>
      <c r="B281" t="n">
        <v>40</v>
      </c>
      <c r="C281" t="inlineStr">
        <is>
          <t xml:space="preserve">CONCLUIDO	</t>
        </is>
      </c>
      <c r="D281" t="n">
        <v>5.4951</v>
      </c>
      <c r="E281" t="n">
        <v>18.2</v>
      </c>
      <c r="F281" t="n">
        <v>15.88</v>
      </c>
      <c r="G281" t="n">
        <v>47.64</v>
      </c>
      <c r="H281" t="n">
        <v>0.84</v>
      </c>
      <c r="I281" t="n">
        <v>20</v>
      </c>
      <c r="J281" t="n">
        <v>94.17</v>
      </c>
      <c r="K281" t="n">
        <v>37.55</v>
      </c>
      <c r="L281" t="n">
        <v>4.5</v>
      </c>
      <c r="M281" t="n">
        <v>18</v>
      </c>
      <c r="N281" t="n">
        <v>12.12</v>
      </c>
      <c r="O281" t="n">
        <v>11848.08</v>
      </c>
      <c r="P281" t="n">
        <v>117.95</v>
      </c>
      <c r="Q281" t="n">
        <v>467.07</v>
      </c>
      <c r="R281" t="n">
        <v>67.83</v>
      </c>
      <c r="S281" t="n">
        <v>39.61</v>
      </c>
      <c r="T281" t="n">
        <v>9105.299999999999</v>
      </c>
      <c r="U281" t="n">
        <v>0.58</v>
      </c>
      <c r="V281" t="n">
        <v>0.73</v>
      </c>
      <c r="W281" t="n">
        <v>2.64</v>
      </c>
      <c r="X281" t="n">
        <v>0.55</v>
      </c>
      <c r="Y281" t="n">
        <v>1</v>
      </c>
      <c r="Z281" t="n">
        <v>10</v>
      </c>
    </row>
    <row r="282">
      <c r="A282" t="n">
        <v>15</v>
      </c>
      <c r="B282" t="n">
        <v>40</v>
      </c>
      <c r="C282" t="inlineStr">
        <is>
          <t xml:space="preserve">CONCLUIDO	</t>
        </is>
      </c>
      <c r="D282" t="n">
        <v>5.5075</v>
      </c>
      <c r="E282" t="n">
        <v>18.16</v>
      </c>
      <c r="F282" t="n">
        <v>15.86</v>
      </c>
      <c r="G282" t="n">
        <v>50.08</v>
      </c>
      <c r="H282" t="n">
        <v>0.88</v>
      </c>
      <c r="I282" t="n">
        <v>19</v>
      </c>
      <c r="J282" t="n">
        <v>94.48</v>
      </c>
      <c r="K282" t="n">
        <v>37.55</v>
      </c>
      <c r="L282" t="n">
        <v>4.75</v>
      </c>
      <c r="M282" t="n">
        <v>17</v>
      </c>
      <c r="N282" t="n">
        <v>12.17</v>
      </c>
      <c r="O282" t="n">
        <v>11886.12</v>
      </c>
      <c r="P282" t="n">
        <v>116.86</v>
      </c>
      <c r="Q282" t="n">
        <v>467.09</v>
      </c>
      <c r="R282" t="n">
        <v>67.25</v>
      </c>
      <c r="S282" t="n">
        <v>39.61</v>
      </c>
      <c r="T282" t="n">
        <v>8819.9</v>
      </c>
      <c r="U282" t="n">
        <v>0.59</v>
      </c>
      <c r="V282" t="n">
        <v>0.74</v>
      </c>
      <c r="W282" t="n">
        <v>2.64</v>
      </c>
      <c r="X282" t="n">
        <v>0.52</v>
      </c>
      <c r="Y282" t="n">
        <v>1</v>
      </c>
      <c r="Z282" t="n">
        <v>10</v>
      </c>
    </row>
    <row r="283">
      <c r="A283" t="n">
        <v>16</v>
      </c>
      <c r="B283" t="n">
        <v>40</v>
      </c>
      <c r="C283" t="inlineStr">
        <is>
          <t xml:space="preserve">CONCLUIDO	</t>
        </is>
      </c>
      <c r="D283" t="n">
        <v>5.5277</v>
      </c>
      <c r="E283" t="n">
        <v>18.09</v>
      </c>
      <c r="F283" t="n">
        <v>15.81</v>
      </c>
      <c r="G283" t="n">
        <v>52.7</v>
      </c>
      <c r="H283" t="n">
        <v>0.93</v>
      </c>
      <c r="I283" t="n">
        <v>18</v>
      </c>
      <c r="J283" t="n">
        <v>94.79000000000001</v>
      </c>
      <c r="K283" t="n">
        <v>37.55</v>
      </c>
      <c r="L283" t="n">
        <v>5</v>
      </c>
      <c r="M283" t="n">
        <v>16</v>
      </c>
      <c r="N283" t="n">
        <v>12.23</v>
      </c>
      <c r="O283" t="n">
        <v>11924.18</v>
      </c>
      <c r="P283" t="n">
        <v>114.44</v>
      </c>
      <c r="Q283" t="n">
        <v>467.08</v>
      </c>
      <c r="R283" t="n">
        <v>65.41</v>
      </c>
      <c r="S283" t="n">
        <v>39.61</v>
      </c>
      <c r="T283" t="n">
        <v>7907.95</v>
      </c>
      <c r="U283" t="n">
        <v>0.61</v>
      </c>
      <c r="V283" t="n">
        <v>0.74</v>
      </c>
      <c r="W283" t="n">
        <v>2.64</v>
      </c>
      <c r="X283" t="n">
        <v>0.48</v>
      </c>
      <c r="Y283" t="n">
        <v>1</v>
      </c>
      <c r="Z283" t="n">
        <v>10</v>
      </c>
    </row>
    <row r="284">
      <c r="A284" t="n">
        <v>17</v>
      </c>
      <c r="B284" t="n">
        <v>40</v>
      </c>
      <c r="C284" t="inlineStr">
        <is>
          <t xml:space="preserve">CONCLUIDO	</t>
        </is>
      </c>
      <c r="D284" t="n">
        <v>5.5376</v>
      </c>
      <c r="E284" t="n">
        <v>18.06</v>
      </c>
      <c r="F284" t="n">
        <v>15.8</v>
      </c>
      <c r="G284" t="n">
        <v>55.75</v>
      </c>
      <c r="H284" t="n">
        <v>0.97</v>
      </c>
      <c r="I284" t="n">
        <v>17</v>
      </c>
      <c r="J284" t="n">
        <v>95.09</v>
      </c>
      <c r="K284" t="n">
        <v>37.55</v>
      </c>
      <c r="L284" t="n">
        <v>5.25</v>
      </c>
      <c r="M284" t="n">
        <v>15</v>
      </c>
      <c r="N284" t="n">
        <v>12.29</v>
      </c>
      <c r="O284" t="n">
        <v>11962.27</v>
      </c>
      <c r="P284" t="n">
        <v>113.8</v>
      </c>
      <c r="Q284" t="n">
        <v>467.07</v>
      </c>
      <c r="R284" t="n">
        <v>64.84999999999999</v>
      </c>
      <c r="S284" t="n">
        <v>39.61</v>
      </c>
      <c r="T284" t="n">
        <v>7631.87</v>
      </c>
      <c r="U284" t="n">
        <v>0.61</v>
      </c>
      <c r="V284" t="n">
        <v>0.74</v>
      </c>
      <c r="W284" t="n">
        <v>2.64</v>
      </c>
      <c r="X284" t="n">
        <v>0.46</v>
      </c>
      <c r="Y284" t="n">
        <v>1</v>
      </c>
      <c r="Z284" t="n">
        <v>10</v>
      </c>
    </row>
    <row r="285">
      <c r="A285" t="n">
        <v>18</v>
      </c>
      <c r="B285" t="n">
        <v>40</v>
      </c>
      <c r="C285" t="inlineStr">
        <is>
          <t xml:space="preserve">CONCLUIDO	</t>
        </is>
      </c>
      <c r="D285" t="n">
        <v>5.5534</v>
      </c>
      <c r="E285" t="n">
        <v>18.01</v>
      </c>
      <c r="F285" t="n">
        <v>15.76</v>
      </c>
      <c r="G285" t="n">
        <v>59.12</v>
      </c>
      <c r="H285" t="n">
        <v>1.01</v>
      </c>
      <c r="I285" t="n">
        <v>16</v>
      </c>
      <c r="J285" t="n">
        <v>95.40000000000001</v>
      </c>
      <c r="K285" t="n">
        <v>37.55</v>
      </c>
      <c r="L285" t="n">
        <v>5.5</v>
      </c>
      <c r="M285" t="n">
        <v>14</v>
      </c>
      <c r="N285" t="n">
        <v>12.35</v>
      </c>
      <c r="O285" t="n">
        <v>12000.38</v>
      </c>
      <c r="P285" t="n">
        <v>112.32</v>
      </c>
      <c r="Q285" t="n">
        <v>467.07</v>
      </c>
      <c r="R285" t="n">
        <v>64.02</v>
      </c>
      <c r="S285" t="n">
        <v>39.61</v>
      </c>
      <c r="T285" t="n">
        <v>7219.43</v>
      </c>
      <c r="U285" t="n">
        <v>0.62</v>
      </c>
      <c r="V285" t="n">
        <v>0.74</v>
      </c>
      <c r="W285" t="n">
        <v>2.64</v>
      </c>
      <c r="X285" t="n">
        <v>0.43</v>
      </c>
      <c r="Y285" t="n">
        <v>1</v>
      </c>
      <c r="Z285" t="n">
        <v>10</v>
      </c>
    </row>
    <row r="286">
      <c r="A286" t="n">
        <v>19</v>
      </c>
      <c r="B286" t="n">
        <v>40</v>
      </c>
      <c r="C286" t="inlineStr">
        <is>
          <t xml:space="preserve">CONCLUIDO	</t>
        </is>
      </c>
      <c r="D286" t="n">
        <v>5.5697</v>
      </c>
      <c r="E286" t="n">
        <v>17.95</v>
      </c>
      <c r="F286" t="n">
        <v>15.73</v>
      </c>
      <c r="G286" t="n">
        <v>62.92</v>
      </c>
      <c r="H286" t="n">
        <v>1.06</v>
      </c>
      <c r="I286" t="n">
        <v>15</v>
      </c>
      <c r="J286" t="n">
        <v>95.70999999999999</v>
      </c>
      <c r="K286" t="n">
        <v>37.55</v>
      </c>
      <c r="L286" t="n">
        <v>5.75</v>
      </c>
      <c r="M286" t="n">
        <v>13</v>
      </c>
      <c r="N286" t="n">
        <v>12.41</v>
      </c>
      <c r="O286" t="n">
        <v>12038.51</v>
      </c>
      <c r="P286" t="n">
        <v>110.03</v>
      </c>
      <c r="Q286" t="n">
        <v>467.1</v>
      </c>
      <c r="R286" t="n">
        <v>62.91</v>
      </c>
      <c r="S286" t="n">
        <v>39.61</v>
      </c>
      <c r="T286" t="n">
        <v>6669.65</v>
      </c>
      <c r="U286" t="n">
        <v>0.63</v>
      </c>
      <c r="V286" t="n">
        <v>0.74</v>
      </c>
      <c r="W286" t="n">
        <v>2.63</v>
      </c>
      <c r="X286" t="n">
        <v>0.4</v>
      </c>
      <c r="Y286" t="n">
        <v>1</v>
      </c>
      <c r="Z286" t="n">
        <v>10</v>
      </c>
    </row>
    <row r="287">
      <c r="A287" t="n">
        <v>20</v>
      </c>
      <c r="B287" t="n">
        <v>40</v>
      </c>
      <c r="C287" t="inlineStr">
        <is>
          <t xml:space="preserve">CONCLUIDO	</t>
        </is>
      </c>
      <c r="D287" t="n">
        <v>5.5661</v>
      </c>
      <c r="E287" t="n">
        <v>17.97</v>
      </c>
      <c r="F287" t="n">
        <v>15.74</v>
      </c>
      <c r="G287" t="n">
        <v>62.97</v>
      </c>
      <c r="H287" t="n">
        <v>1.1</v>
      </c>
      <c r="I287" t="n">
        <v>15</v>
      </c>
      <c r="J287" t="n">
        <v>96.02</v>
      </c>
      <c r="K287" t="n">
        <v>37.55</v>
      </c>
      <c r="L287" t="n">
        <v>6</v>
      </c>
      <c r="M287" t="n">
        <v>11</v>
      </c>
      <c r="N287" t="n">
        <v>12.47</v>
      </c>
      <c r="O287" t="n">
        <v>12076.67</v>
      </c>
      <c r="P287" t="n">
        <v>109.67</v>
      </c>
      <c r="Q287" t="n">
        <v>467.07</v>
      </c>
      <c r="R287" t="n">
        <v>63.23</v>
      </c>
      <c r="S287" t="n">
        <v>39.61</v>
      </c>
      <c r="T287" t="n">
        <v>6830.81</v>
      </c>
      <c r="U287" t="n">
        <v>0.63</v>
      </c>
      <c r="V287" t="n">
        <v>0.74</v>
      </c>
      <c r="W287" t="n">
        <v>2.64</v>
      </c>
      <c r="X287" t="n">
        <v>0.41</v>
      </c>
      <c r="Y287" t="n">
        <v>1</v>
      </c>
      <c r="Z287" t="n">
        <v>10</v>
      </c>
    </row>
    <row r="288">
      <c r="A288" t="n">
        <v>21</v>
      </c>
      <c r="B288" t="n">
        <v>40</v>
      </c>
      <c r="C288" t="inlineStr">
        <is>
          <t xml:space="preserve">CONCLUIDO	</t>
        </is>
      </c>
      <c r="D288" t="n">
        <v>5.5799</v>
      </c>
      <c r="E288" t="n">
        <v>17.92</v>
      </c>
      <c r="F288" t="n">
        <v>15.72</v>
      </c>
      <c r="G288" t="n">
        <v>67.36</v>
      </c>
      <c r="H288" t="n">
        <v>1.14</v>
      </c>
      <c r="I288" t="n">
        <v>14</v>
      </c>
      <c r="J288" t="n">
        <v>96.33</v>
      </c>
      <c r="K288" t="n">
        <v>37.55</v>
      </c>
      <c r="L288" t="n">
        <v>6.25</v>
      </c>
      <c r="M288" t="n">
        <v>7</v>
      </c>
      <c r="N288" t="n">
        <v>12.53</v>
      </c>
      <c r="O288" t="n">
        <v>12114.85</v>
      </c>
      <c r="P288" t="n">
        <v>108.45</v>
      </c>
      <c r="Q288" t="n">
        <v>467.15</v>
      </c>
      <c r="R288" t="n">
        <v>62.18</v>
      </c>
      <c r="S288" t="n">
        <v>39.61</v>
      </c>
      <c r="T288" t="n">
        <v>6309.58</v>
      </c>
      <c r="U288" t="n">
        <v>0.64</v>
      </c>
      <c r="V288" t="n">
        <v>0.74</v>
      </c>
      <c r="W288" t="n">
        <v>2.64</v>
      </c>
      <c r="X288" t="n">
        <v>0.38</v>
      </c>
      <c r="Y288" t="n">
        <v>1</v>
      </c>
      <c r="Z288" t="n">
        <v>10</v>
      </c>
    </row>
    <row r="289">
      <c r="A289" t="n">
        <v>22</v>
      </c>
      <c r="B289" t="n">
        <v>40</v>
      </c>
      <c r="C289" t="inlineStr">
        <is>
          <t xml:space="preserve">CONCLUIDO	</t>
        </is>
      </c>
      <c r="D289" t="n">
        <v>5.5961</v>
      </c>
      <c r="E289" t="n">
        <v>17.87</v>
      </c>
      <c r="F289" t="n">
        <v>15.68</v>
      </c>
      <c r="G289" t="n">
        <v>72.39</v>
      </c>
      <c r="H289" t="n">
        <v>1.18</v>
      </c>
      <c r="I289" t="n">
        <v>13</v>
      </c>
      <c r="J289" t="n">
        <v>96.64</v>
      </c>
      <c r="K289" t="n">
        <v>37.55</v>
      </c>
      <c r="L289" t="n">
        <v>6.5</v>
      </c>
      <c r="M289" t="n">
        <v>4</v>
      </c>
      <c r="N289" t="n">
        <v>12.59</v>
      </c>
      <c r="O289" t="n">
        <v>12153.06</v>
      </c>
      <c r="P289" t="n">
        <v>106.17</v>
      </c>
      <c r="Q289" t="n">
        <v>467.09</v>
      </c>
      <c r="R289" t="n">
        <v>61.14</v>
      </c>
      <c r="S289" t="n">
        <v>39.61</v>
      </c>
      <c r="T289" t="n">
        <v>5794.39</v>
      </c>
      <c r="U289" t="n">
        <v>0.65</v>
      </c>
      <c r="V289" t="n">
        <v>0.74</v>
      </c>
      <c r="W289" t="n">
        <v>2.64</v>
      </c>
      <c r="X289" t="n">
        <v>0.35</v>
      </c>
      <c r="Y289" t="n">
        <v>1</v>
      </c>
      <c r="Z289" t="n">
        <v>10</v>
      </c>
    </row>
    <row r="290">
      <c r="A290" t="n">
        <v>23</v>
      </c>
      <c r="B290" t="n">
        <v>40</v>
      </c>
      <c r="C290" t="inlineStr">
        <is>
          <t xml:space="preserve">CONCLUIDO	</t>
        </is>
      </c>
      <c r="D290" t="n">
        <v>5.5954</v>
      </c>
      <c r="E290" t="n">
        <v>17.87</v>
      </c>
      <c r="F290" t="n">
        <v>15.69</v>
      </c>
      <c r="G290" t="n">
        <v>72.40000000000001</v>
      </c>
      <c r="H290" t="n">
        <v>1.22</v>
      </c>
      <c r="I290" t="n">
        <v>13</v>
      </c>
      <c r="J290" t="n">
        <v>96.95</v>
      </c>
      <c r="K290" t="n">
        <v>37.55</v>
      </c>
      <c r="L290" t="n">
        <v>6.75</v>
      </c>
      <c r="M290" t="n">
        <v>2</v>
      </c>
      <c r="N290" t="n">
        <v>12.65</v>
      </c>
      <c r="O290" t="n">
        <v>12191.28</v>
      </c>
      <c r="P290" t="n">
        <v>106.53</v>
      </c>
      <c r="Q290" t="n">
        <v>467.12</v>
      </c>
      <c r="R290" t="n">
        <v>60.96</v>
      </c>
      <c r="S290" t="n">
        <v>39.61</v>
      </c>
      <c r="T290" t="n">
        <v>5706.87</v>
      </c>
      <c r="U290" t="n">
        <v>0.65</v>
      </c>
      <c r="V290" t="n">
        <v>0.74</v>
      </c>
      <c r="W290" t="n">
        <v>2.64</v>
      </c>
      <c r="X290" t="n">
        <v>0.35</v>
      </c>
      <c r="Y290" t="n">
        <v>1</v>
      </c>
      <c r="Z290" t="n">
        <v>10</v>
      </c>
    </row>
    <row r="291">
      <c r="A291" t="n">
        <v>24</v>
      </c>
      <c r="B291" t="n">
        <v>40</v>
      </c>
      <c r="C291" t="inlineStr">
        <is>
          <t xml:space="preserve">CONCLUIDO	</t>
        </is>
      </c>
      <c r="D291" t="n">
        <v>5.5944</v>
      </c>
      <c r="E291" t="n">
        <v>17.88</v>
      </c>
      <c r="F291" t="n">
        <v>15.69</v>
      </c>
      <c r="G291" t="n">
        <v>72.41</v>
      </c>
      <c r="H291" t="n">
        <v>1.27</v>
      </c>
      <c r="I291" t="n">
        <v>13</v>
      </c>
      <c r="J291" t="n">
        <v>97.26000000000001</v>
      </c>
      <c r="K291" t="n">
        <v>37.55</v>
      </c>
      <c r="L291" t="n">
        <v>7</v>
      </c>
      <c r="M291" t="n">
        <v>1</v>
      </c>
      <c r="N291" t="n">
        <v>12.71</v>
      </c>
      <c r="O291" t="n">
        <v>12229.54</v>
      </c>
      <c r="P291" t="n">
        <v>106.75</v>
      </c>
      <c r="Q291" t="n">
        <v>467.2</v>
      </c>
      <c r="R291" t="n">
        <v>61.03</v>
      </c>
      <c r="S291" t="n">
        <v>39.61</v>
      </c>
      <c r="T291" t="n">
        <v>5741.62</v>
      </c>
      <c r="U291" t="n">
        <v>0.65</v>
      </c>
      <c r="V291" t="n">
        <v>0.74</v>
      </c>
      <c r="W291" t="n">
        <v>2.65</v>
      </c>
      <c r="X291" t="n">
        <v>0.36</v>
      </c>
      <c r="Y291" t="n">
        <v>1</v>
      </c>
      <c r="Z291" t="n">
        <v>10</v>
      </c>
    </row>
    <row r="292">
      <c r="A292" t="n">
        <v>25</v>
      </c>
      <c r="B292" t="n">
        <v>40</v>
      </c>
      <c r="C292" t="inlineStr">
        <is>
          <t xml:space="preserve">CONCLUIDO	</t>
        </is>
      </c>
      <c r="D292" t="n">
        <v>5.5934</v>
      </c>
      <c r="E292" t="n">
        <v>17.88</v>
      </c>
      <c r="F292" t="n">
        <v>15.69</v>
      </c>
      <c r="G292" t="n">
        <v>72.43000000000001</v>
      </c>
      <c r="H292" t="n">
        <v>1.31</v>
      </c>
      <c r="I292" t="n">
        <v>13</v>
      </c>
      <c r="J292" t="n">
        <v>97.56999999999999</v>
      </c>
      <c r="K292" t="n">
        <v>37.55</v>
      </c>
      <c r="L292" t="n">
        <v>7.25</v>
      </c>
      <c r="M292" t="n">
        <v>1</v>
      </c>
      <c r="N292" t="n">
        <v>12.77</v>
      </c>
      <c r="O292" t="n">
        <v>12267.81</v>
      </c>
      <c r="P292" t="n">
        <v>106.95</v>
      </c>
      <c r="Q292" t="n">
        <v>467.14</v>
      </c>
      <c r="R292" t="n">
        <v>61.11</v>
      </c>
      <c r="S292" t="n">
        <v>39.61</v>
      </c>
      <c r="T292" t="n">
        <v>5782.28</v>
      </c>
      <c r="U292" t="n">
        <v>0.65</v>
      </c>
      <c r="V292" t="n">
        <v>0.74</v>
      </c>
      <c r="W292" t="n">
        <v>2.65</v>
      </c>
      <c r="X292" t="n">
        <v>0.36</v>
      </c>
      <c r="Y292" t="n">
        <v>1</v>
      </c>
      <c r="Z292" t="n">
        <v>10</v>
      </c>
    </row>
    <row r="293">
      <c r="A293" t="n">
        <v>26</v>
      </c>
      <c r="B293" t="n">
        <v>40</v>
      </c>
      <c r="C293" t="inlineStr">
        <is>
          <t xml:space="preserve">CONCLUIDO	</t>
        </is>
      </c>
      <c r="D293" t="n">
        <v>5.5923</v>
      </c>
      <c r="E293" t="n">
        <v>17.88</v>
      </c>
      <c r="F293" t="n">
        <v>15.7</v>
      </c>
      <c r="G293" t="n">
        <v>72.44</v>
      </c>
      <c r="H293" t="n">
        <v>1.35</v>
      </c>
      <c r="I293" t="n">
        <v>13</v>
      </c>
      <c r="J293" t="n">
        <v>97.88</v>
      </c>
      <c r="K293" t="n">
        <v>37.55</v>
      </c>
      <c r="L293" t="n">
        <v>7.5</v>
      </c>
      <c r="M293" t="n">
        <v>0</v>
      </c>
      <c r="N293" t="n">
        <v>12.83</v>
      </c>
      <c r="O293" t="n">
        <v>12306.12</v>
      </c>
      <c r="P293" t="n">
        <v>107.42</v>
      </c>
      <c r="Q293" t="n">
        <v>467.15</v>
      </c>
      <c r="R293" t="n">
        <v>61.17</v>
      </c>
      <c r="S293" t="n">
        <v>39.61</v>
      </c>
      <c r="T293" t="n">
        <v>5812.57</v>
      </c>
      <c r="U293" t="n">
        <v>0.65</v>
      </c>
      <c r="V293" t="n">
        <v>0.74</v>
      </c>
      <c r="W293" t="n">
        <v>2.65</v>
      </c>
      <c r="X293" t="n">
        <v>0.36</v>
      </c>
      <c r="Y293" t="n">
        <v>1</v>
      </c>
      <c r="Z293" t="n">
        <v>10</v>
      </c>
    </row>
    <row r="294">
      <c r="A294" t="n">
        <v>0</v>
      </c>
      <c r="B294" t="n">
        <v>125</v>
      </c>
      <c r="C294" t="inlineStr">
        <is>
          <t xml:space="preserve">CONCLUIDO	</t>
        </is>
      </c>
      <c r="D294" t="n">
        <v>2.5299</v>
      </c>
      <c r="E294" t="n">
        <v>39.53</v>
      </c>
      <c r="F294" t="n">
        <v>23.69</v>
      </c>
      <c r="G294" t="n">
        <v>5.13</v>
      </c>
      <c r="H294" t="n">
        <v>0.07000000000000001</v>
      </c>
      <c r="I294" t="n">
        <v>277</v>
      </c>
      <c r="J294" t="n">
        <v>242.64</v>
      </c>
      <c r="K294" t="n">
        <v>58.47</v>
      </c>
      <c r="L294" t="n">
        <v>1</v>
      </c>
      <c r="M294" t="n">
        <v>275</v>
      </c>
      <c r="N294" t="n">
        <v>58.17</v>
      </c>
      <c r="O294" t="n">
        <v>30160.1</v>
      </c>
      <c r="P294" t="n">
        <v>380.91</v>
      </c>
      <c r="Q294" t="n">
        <v>467.43</v>
      </c>
      <c r="R294" t="n">
        <v>323.28</v>
      </c>
      <c r="S294" t="n">
        <v>39.61</v>
      </c>
      <c r="T294" t="n">
        <v>135548.25</v>
      </c>
      <c r="U294" t="n">
        <v>0.12</v>
      </c>
      <c r="V294" t="n">
        <v>0.49</v>
      </c>
      <c r="W294" t="n">
        <v>3.06</v>
      </c>
      <c r="X294" t="n">
        <v>8.35</v>
      </c>
      <c r="Y294" t="n">
        <v>1</v>
      </c>
      <c r="Z294" t="n">
        <v>10</v>
      </c>
    </row>
    <row r="295">
      <c r="A295" t="n">
        <v>1</v>
      </c>
      <c r="B295" t="n">
        <v>125</v>
      </c>
      <c r="C295" t="inlineStr">
        <is>
          <t xml:space="preserve">CONCLUIDO	</t>
        </is>
      </c>
      <c r="D295" t="n">
        <v>3.0007</v>
      </c>
      <c r="E295" t="n">
        <v>33.33</v>
      </c>
      <c r="F295" t="n">
        <v>21.22</v>
      </c>
      <c r="G295" t="n">
        <v>6.43</v>
      </c>
      <c r="H295" t="n">
        <v>0.09</v>
      </c>
      <c r="I295" t="n">
        <v>198</v>
      </c>
      <c r="J295" t="n">
        <v>243.08</v>
      </c>
      <c r="K295" t="n">
        <v>58.47</v>
      </c>
      <c r="L295" t="n">
        <v>1.25</v>
      </c>
      <c r="M295" t="n">
        <v>196</v>
      </c>
      <c r="N295" t="n">
        <v>58.36</v>
      </c>
      <c r="O295" t="n">
        <v>30214.33</v>
      </c>
      <c r="P295" t="n">
        <v>340.91</v>
      </c>
      <c r="Q295" t="n">
        <v>467.27</v>
      </c>
      <c r="R295" t="n">
        <v>242.03</v>
      </c>
      <c r="S295" t="n">
        <v>39.61</v>
      </c>
      <c r="T295" t="n">
        <v>95313.66</v>
      </c>
      <c r="U295" t="n">
        <v>0.16</v>
      </c>
      <c r="V295" t="n">
        <v>0.55</v>
      </c>
      <c r="W295" t="n">
        <v>2.94</v>
      </c>
      <c r="X295" t="n">
        <v>5.88</v>
      </c>
      <c r="Y295" t="n">
        <v>1</v>
      </c>
      <c r="Z295" t="n">
        <v>10</v>
      </c>
    </row>
    <row r="296">
      <c r="A296" t="n">
        <v>2</v>
      </c>
      <c r="B296" t="n">
        <v>125</v>
      </c>
      <c r="C296" t="inlineStr">
        <is>
          <t xml:space="preserve">CONCLUIDO	</t>
        </is>
      </c>
      <c r="D296" t="n">
        <v>3.3353</v>
      </c>
      <c r="E296" t="n">
        <v>29.98</v>
      </c>
      <c r="F296" t="n">
        <v>19.91</v>
      </c>
      <c r="G296" t="n">
        <v>7.71</v>
      </c>
      <c r="H296" t="n">
        <v>0.11</v>
      </c>
      <c r="I296" t="n">
        <v>155</v>
      </c>
      <c r="J296" t="n">
        <v>243.52</v>
      </c>
      <c r="K296" t="n">
        <v>58.47</v>
      </c>
      <c r="L296" t="n">
        <v>1.5</v>
      </c>
      <c r="M296" t="n">
        <v>153</v>
      </c>
      <c r="N296" t="n">
        <v>58.55</v>
      </c>
      <c r="O296" t="n">
        <v>30268.64</v>
      </c>
      <c r="P296" t="n">
        <v>319.55</v>
      </c>
      <c r="Q296" t="n">
        <v>467.26</v>
      </c>
      <c r="R296" t="n">
        <v>199.04</v>
      </c>
      <c r="S296" t="n">
        <v>39.61</v>
      </c>
      <c r="T296" t="n">
        <v>74037.27</v>
      </c>
      <c r="U296" t="n">
        <v>0.2</v>
      </c>
      <c r="V296" t="n">
        <v>0.59</v>
      </c>
      <c r="W296" t="n">
        <v>2.87</v>
      </c>
      <c r="X296" t="n">
        <v>4.57</v>
      </c>
      <c r="Y296" t="n">
        <v>1</v>
      </c>
      <c r="Z296" t="n">
        <v>10</v>
      </c>
    </row>
    <row r="297">
      <c r="A297" t="n">
        <v>3</v>
      </c>
      <c r="B297" t="n">
        <v>125</v>
      </c>
      <c r="C297" t="inlineStr">
        <is>
          <t xml:space="preserve">CONCLUIDO	</t>
        </is>
      </c>
      <c r="D297" t="n">
        <v>3.5965</v>
      </c>
      <c r="E297" t="n">
        <v>27.8</v>
      </c>
      <c r="F297" t="n">
        <v>19.05</v>
      </c>
      <c r="G297" t="n">
        <v>9</v>
      </c>
      <c r="H297" t="n">
        <v>0.13</v>
      </c>
      <c r="I297" t="n">
        <v>127</v>
      </c>
      <c r="J297" t="n">
        <v>243.96</v>
      </c>
      <c r="K297" t="n">
        <v>58.47</v>
      </c>
      <c r="L297" t="n">
        <v>1.75</v>
      </c>
      <c r="M297" t="n">
        <v>125</v>
      </c>
      <c r="N297" t="n">
        <v>58.74</v>
      </c>
      <c r="O297" t="n">
        <v>30323.01</v>
      </c>
      <c r="P297" t="n">
        <v>305.56</v>
      </c>
      <c r="Q297" t="n">
        <v>467.23</v>
      </c>
      <c r="R297" t="n">
        <v>171.21</v>
      </c>
      <c r="S297" t="n">
        <v>39.61</v>
      </c>
      <c r="T297" t="n">
        <v>60261.84</v>
      </c>
      <c r="U297" t="n">
        <v>0.23</v>
      </c>
      <c r="V297" t="n">
        <v>0.61</v>
      </c>
      <c r="W297" t="n">
        <v>2.81</v>
      </c>
      <c r="X297" t="n">
        <v>3.71</v>
      </c>
      <c r="Y297" t="n">
        <v>1</v>
      </c>
      <c r="Z297" t="n">
        <v>10</v>
      </c>
    </row>
    <row r="298">
      <c r="A298" t="n">
        <v>4</v>
      </c>
      <c r="B298" t="n">
        <v>125</v>
      </c>
      <c r="C298" t="inlineStr">
        <is>
          <t xml:space="preserve">CONCLUIDO	</t>
        </is>
      </c>
      <c r="D298" t="n">
        <v>3.7979</v>
      </c>
      <c r="E298" t="n">
        <v>26.33</v>
      </c>
      <c r="F298" t="n">
        <v>18.47</v>
      </c>
      <c r="G298" t="n">
        <v>10.26</v>
      </c>
      <c r="H298" t="n">
        <v>0.15</v>
      </c>
      <c r="I298" t="n">
        <v>108</v>
      </c>
      <c r="J298" t="n">
        <v>244.41</v>
      </c>
      <c r="K298" t="n">
        <v>58.47</v>
      </c>
      <c r="L298" t="n">
        <v>2</v>
      </c>
      <c r="M298" t="n">
        <v>106</v>
      </c>
      <c r="N298" t="n">
        <v>58.93</v>
      </c>
      <c r="O298" t="n">
        <v>30377.45</v>
      </c>
      <c r="P298" t="n">
        <v>296.07</v>
      </c>
      <c r="Q298" t="n">
        <v>467.27</v>
      </c>
      <c r="R298" t="n">
        <v>152.15</v>
      </c>
      <c r="S298" t="n">
        <v>39.61</v>
      </c>
      <c r="T298" t="n">
        <v>50826.73</v>
      </c>
      <c r="U298" t="n">
        <v>0.26</v>
      </c>
      <c r="V298" t="n">
        <v>0.63</v>
      </c>
      <c r="W298" t="n">
        <v>2.79</v>
      </c>
      <c r="X298" t="n">
        <v>3.14</v>
      </c>
      <c r="Y298" t="n">
        <v>1</v>
      </c>
      <c r="Z298" t="n">
        <v>10</v>
      </c>
    </row>
    <row r="299">
      <c r="A299" t="n">
        <v>5</v>
      </c>
      <c r="B299" t="n">
        <v>125</v>
      </c>
      <c r="C299" t="inlineStr">
        <is>
          <t xml:space="preserve">CONCLUIDO	</t>
        </is>
      </c>
      <c r="D299" t="n">
        <v>3.9521</v>
      </c>
      <c r="E299" t="n">
        <v>25.3</v>
      </c>
      <c r="F299" t="n">
        <v>18.11</v>
      </c>
      <c r="G299" t="n">
        <v>11.56</v>
      </c>
      <c r="H299" t="n">
        <v>0.16</v>
      </c>
      <c r="I299" t="n">
        <v>94</v>
      </c>
      <c r="J299" t="n">
        <v>244.85</v>
      </c>
      <c r="K299" t="n">
        <v>58.47</v>
      </c>
      <c r="L299" t="n">
        <v>2.25</v>
      </c>
      <c r="M299" t="n">
        <v>92</v>
      </c>
      <c r="N299" t="n">
        <v>59.12</v>
      </c>
      <c r="O299" t="n">
        <v>30431.96</v>
      </c>
      <c r="P299" t="n">
        <v>289.99</v>
      </c>
      <c r="Q299" t="n">
        <v>467.08</v>
      </c>
      <c r="R299" t="n">
        <v>139.72</v>
      </c>
      <c r="S299" t="n">
        <v>39.61</v>
      </c>
      <c r="T299" t="n">
        <v>44682.58</v>
      </c>
      <c r="U299" t="n">
        <v>0.28</v>
      </c>
      <c r="V299" t="n">
        <v>0.64</v>
      </c>
      <c r="W299" t="n">
        <v>2.78</v>
      </c>
      <c r="X299" t="n">
        <v>2.77</v>
      </c>
      <c r="Y299" t="n">
        <v>1</v>
      </c>
      <c r="Z299" t="n">
        <v>10</v>
      </c>
    </row>
    <row r="300">
      <c r="A300" t="n">
        <v>6</v>
      </c>
      <c r="B300" t="n">
        <v>125</v>
      </c>
      <c r="C300" t="inlineStr">
        <is>
          <t xml:space="preserve">CONCLUIDO	</t>
        </is>
      </c>
      <c r="D300" t="n">
        <v>4.0964</v>
      </c>
      <c r="E300" t="n">
        <v>24.41</v>
      </c>
      <c r="F300" t="n">
        <v>17.74</v>
      </c>
      <c r="G300" t="n">
        <v>12.82</v>
      </c>
      <c r="H300" t="n">
        <v>0.18</v>
      </c>
      <c r="I300" t="n">
        <v>83</v>
      </c>
      <c r="J300" t="n">
        <v>245.29</v>
      </c>
      <c r="K300" t="n">
        <v>58.47</v>
      </c>
      <c r="L300" t="n">
        <v>2.5</v>
      </c>
      <c r="M300" t="n">
        <v>81</v>
      </c>
      <c r="N300" t="n">
        <v>59.32</v>
      </c>
      <c r="O300" t="n">
        <v>30486.54</v>
      </c>
      <c r="P300" t="n">
        <v>283.73</v>
      </c>
      <c r="Q300" t="n">
        <v>467.14</v>
      </c>
      <c r="R300" t="n">
        <v>127.91</v>
      </c>
      <c r="S300" t="n">
        <v>39.61</v>
      </c>
      <c r="T300" t="n">
        <v>38828.98</v>
      </c>
      <c r="U300" t="n">
        <v>0.31</v>
      </c>
      <c r="V300" t="n">
        <v>0.66</v>
      </c>
      <c r="W300" t="n">
        <v>2.75</v>
      </c>
      <c r="X300" t="n">
        <v>2.4</v>
      </c>
      <c r="Y300" t="n">
        <v>1</v>
      </c>
      <c r="Z300" t="n">
        <v>10</v>
      </c>
    </row>
    <row r="301">
      <c r="A301" t="n">
        <v>7</v>
      </c>
      <c r="B301" t="n">
        <v>125</v>
      </c>
      <c r="C301" t="inlineStr">
        <is>
          <t xml:space="preserve">CONCLUIDO	</t>
        </is>
      </c>
      <c r="D301" t="n">
        <v>4.2189</v>
      </c>
      <c r="E301" t="n">
        <v>23.7</v>
      </c>
      <c r="F301" t="n">
        <v>17.45</v>
      </c>
      <c r="G301" t="n">
        <v>14.15</v>
      </c>
      <c r="H301" t="n">
        <v>0.2</v>
      </c>
      <c r="I301" t="n">
        <v>74</v>
      </c>
      <c r="J301" t="n">
        <v>245.73</v>
      </c>
      <c r="K301" t="n">
        <v>58.47</v>
      </c>
      <c r="L301" t="n">
        <v>2.75</v>
      </c>
      <c r="M301" t="n">
        <v>72</v>
      </c>
      <c r="N301" t="n">
        <v>59.51</v>
      </c>
      <c r="O301" t="n">
        <v>30541.19</v>
      </c>
      <c r="P301" t="n">
        <v>278.93</v>
      </c>
      <c r="Q301" t="n">
        <v>467.08</v>
      </c>
      <c r="R301" t="n">
        <v>119.2</v>
      </c>
      <c r="S301" t="n">
        <v>39.61</v>
      </c>
      <c r="T301" t="n">
        <v>34521.14</v>
      </c>
      <c r="U301" t="n">
        <v>0.33</v>
      </c>
      <c r="V301" t="n">
        <v>0.67</v>
      </c>
      <c r="W301" t="n">
        <v>2.72</v>
      </c>
      <c r="X301" t="n">
        <v>2.12</v>
      </c>
      <c r="Y301" t="n">
        <v>1</v>
      </c>
      <c r="Z301" t="n">
        <v>10</v>
      </c>
    </row>
    <row r="302">
      <c r="A302" t="n">
        <v>8</v>
      </c>
      <c r="B302" t="n">
        <v>125</v>
      </c>
      <c r="C302" t="inlineStr">
        <is>
          <t xml:space="preserve">CONCLUIDO	</t>
        </is>
      </c>
      <c r="D302" t="n">
        <v>4.314</v>
      </c>
      <c r="E302" t="n">
        <v>23.18</v>
      </c>
      <c r="F302" t="n">
        <v>17.26</v>
      </c>
      <c r="G302" t="n">
        <v>15.46</v>
      </c>
      <c r="H302" t="n">
        <v>0.22</v>
      </c>
      <c r="I302" t="n">
        <v>67</v>
      </c>
      <c r="J302" t="n">
        <v>246.18</v>
      </c>
      <c r="K302" t="n">
        <v>58.47</v>
      </c>
      <c r="L302" t="n">
        <v>3</v>
      </c>
      <c r="M302" t="n">
        <v>65</v>
      </c>
      <c r="N302" t="n">
        <v>59.7</v>
      </c>
      <c r="O302" t="n">
        <v>30595.91</v>
      </c>
      <c r="P302" t="n">
        <v>275.62</v>
      </c>
      <c r="Q302" t="n">
        <v>467.17</v>
      </c>
      <c r="R302" t="n">
        <v>112.73</v>
      </c>
      <c r="S302" t="n">
        <v>39.61</v>
      </c>
      <c r="T302" t="n">
        <v>31319.18</v>
      </c>
      <c r="U302" t="n">
        <v>0.35</v>
      </c>
      <c r="V302" t="n">
        <v>0.68</v>
      </c>
      <c r="W302" t="n">
        <v>2.72</v>
      </c>
      <c r="X302" t="n">
        <v>1.92</v>
      </c>
      <c r="Y302" t="n">
        <v>1</v>
      </c>
      <c r="Z302" t="n">
        <v>10</v>
      </c>
    </row>
    <row r="303">
      <c r="A303" t="n">
        <v>9</v>
      </c>
      <c r="B303" t="n">
        <v>125</v>
      </c>
      <c r="C303" t="inlineStr">
        <is>
          <t xml:space="preserve">CONCLUIDO	</t>
        </is>
      </c>
      <c r="D303" t="n">
        <v>4.3871</v>
      </c>
      <c r="E303" t="n">
        <v>22.79</v>
      </c>
      <c r="F303" t="n">
        <v>17.11</v>
      </c>
      <c r="G303" t="n">
        <v>16.56</v>
      </c>
      <c r="H303" t="n">
        <v>0.23</v>
      </c>
      <c r="I303" t="n">
        <v>62</v>
      </c>
      <c r="J303" t="n">
        <v>246.62</v>
      </c>
      <c r="K303" t="n">
        <v>58.47</v>
      </c>
      <c r="L303" t="n">
        <v>3.25</v>
      </c>
      <c r="M303" t="n">
        <v>60</v>
      </c>
      <c r="N303" t="n">
        <v>59.9</v>
      </c>
      <c r="O303" t="n">
        <v>30650.7</v>
      </c>
      <c r="P303" t="n">
        <v>273.06</v>
      </c>
      <c r="Q303" t="n">
        <v>467.21</v>
      </c>
      <c r="R303" t="n">
        <v>107.18</v>
      </c>
      <c r="S303" t="n">
        <v>39.61</v>
      </c>
      <c r="T303" t="n">
        <v>28570.65</v>
      </c>
      <c r="U303" t="n">
        <v>0.37</v>
      </c>
      <c r="V303" t="n">
        <v>0.68</v>
      </c>
      <c r="W303" t="n">
        <v>2.72</v>
      </c>
      <c r="X303" t="n">
        <v>1.77</v>
      </c>
      <c r="Y303" t="n">
        <v>1</v>
      </c>
      <c r="Z303" t="n">
        <v>10</v>
      </c>
    </row>
    <row r="304">
      <c r="A304" t="n">
        <v>10</v>
      </c>
      <c r="B304" t="n">
        <v>125</v>
      </c>
      <c r="C304" t="inlineStr">
        <is>
          <t xml:space="preserve">CONCLUIDO	</t>
        </is>
      </c>
      <c r="D304" t="n">
        <v>4.4606</v>
      </c>
      <c r="E304" t="n">
        <v>22.42</v>
      </c>
      <c r="F304" t="n">
        <v>16.97</v>
      </c>
      <c r="G304" t="n">
        <v>17.86</v>
      </c>
      <c r="H304" t="n">
        <v>0.25</v>
      </c>
      <c r="I304" t="n">
        <v>57</v>
      </c>
      <c r="J304" t="n">
        <v>247.07</v>
      </c>
      <c r="K304" t="n">
        <v>58.47</v>
      </c>
      <c r="L304" t="n">
        <v>3.5</v>
      </c>
      <c r="M304" t="n">
        <v>55</v>
      </c>
      <c r="N304" t="n">
        <v>60.09</v>
      </c>
      <c r="O304" t="n">
        <v>30705.56</v>
      </c>
      <c r="P304" t="n">
        <v>270.5</v>
      </c>
      <c r="Q304" t="n">
        <v>467.16</v>
      </c>
      <c r="R304" t="n">
        <v>102.92</v>
      </c>
      <c r="S304" t="n">
        <v>39.61</v>
      </c>
      <c r="T304" t="n">
        <v>26466.3</v>
      </c>
      <c r="U304" t="n">
        <v>0.38</v>
      </c>
      <c r="V304" t="n">
        <v>0.6899999999999999</v>
      </c>
      <c r="W304" t="n">
        <v>2.71</v>
      </c>
      <c r="X304" t="n">
        <v>1.63</v>
      </c>
      <c r="Y304" t="n">
        <v>1</v>
      </c>
      <c r="Z304" t="n">
        <v>10</v>
      </c>
    </row>
    <row r="305">
      <c r="A305" t="n">
        <v>11</v>
      </c>
      <c r="B305" t="n">
        <v>125</v>
      </c>
      <c r="C305" t="inlineStr">
        <is>
          <t xml:space="preserve">CONCLUIDO	</t>
        </is>
      </c>
      <c r="D305" t="n">
        <v>4.5269</v>
      </c>
      <c r="E305" t="n">
        <v>22.09</v>
      </c>
      <c r="F305" t="n">
        <v>16.83</v>
      </c>
      <c r="G305" t="n">
        <v>19.05</v>
      </c>
      <c r="H305" t="n">
        <v>0.27</v>
      </c>
      <c r="I305" t="n">
        <v>53</v>
      </c>
      <c r="J305" t="n">
        <v>247.51</v>
      </c>
      <c r="K305" t="n">
        <v>58.47</v>
      </c>
      <c r="L305" t="n">
        <v>3.75</v>
      </c>
      <c r="M305" t="n">
        <v>51</v>
      </c>
      <c r="N305" t="n">
        <v>60.29</v>
      </c>
      <c r="O305" t="n">
        <v>30760.49</v>
      </c>
      <c r="P305" t="n">
        <v>268.11</v>
      </c>
      <c r="Q305" t="n">
        <v>467.11</v>
      </c>
      <c r="R305" t="n">
        <v>99.11</v>
      </c>
      <c r="S305" t="n">
        <v>39.61</v>
      </c>
      <c r="T305" t="n">
        <v>24580.33</v>
      </c>
      <c r="U305" t="n">
        <v>0.4</v>
      </c>
      <c r="V305" t="n">
        <v>0.6899999999999999</v>
      </c>
      <c r="W305" t="n">
        <v>2.68</v>
      </c>
      <c r="X305" t="n">
        <v>1.5</v>
      </c>
      <c r="Y305" t="n">
        <v>1</v>
      </c>
      <c r="Z305" t="n">
        <v>10</v>
      </c>
    </row>
    <row r="306">
      <c r="A306" t="n">
        <v>12</v>
      </c>
      <c r="B306" t="n">
        <v>125</v>
      </c>
      <c r="C306" t="inlineStr">
        <is>
          <t xml:space="preserve">CONCLUIDO	</t>
        </is>
      </c>
      <c r="D306" t="n">
        <v>4.5897</v>
      </c>
      <c r="E306" t="n">
        <v>21.79</v>
      </c>
      <c r="F306" t="n">
        <v>16.72</v>
      </c>
      <c r="G306" t="n">
        <v>20.47</v>
      </c>
      <c r="H306" t="n">
        <v>0.29</v>
      </c>
      <c r="I306" t="n">
        <v>49</v>
      </c>
      <c r="J306" t="n">
        <v>247.96</v>
      </c>
      <c r="K306" t="n">
        <v>58.47</v>
      </c>
      <c r="L306" t="n">
        <v>4</v>
      </c>
      <c r="M306" t="n">
        <v>47</v>
      </c>
      <c r="N306" t="n">
        <v>60.48</v>
      </c>
      <c r="O306" t="n">
        <v>30815.5</v>
      </c>
      <c r="P306" t="n">
        <v>266.01</v>
      </c>
      <c r="Q306" t="n">
        <v>467.15</v>
      </c>
      <c r="R306" t="n">
        <v>95.13</v>
      </c>
      <c r="S306" t="n">
        <v>39.61</v>
      </c>
      <c r="T306" t="n">
        <v>22609.21</v>
      </c>
      <c r="U306" t="n">
        <v>0.42</v>
      </c>
      <c r="V306" t="n">
        <v>0.7</v>
      </c>
      <c r="W306" t="n">
        <v>2.69</v>
      </c>
      <c r="X306" t="n">
        <v>1.38</v>
      </c>
      <c r="Y306" t="n">
        <v>1</v>
      </c>
      <c r="Z306" t="n">
        <v>10</v>
      </c>
    </row>
    <row r="307">
      <c r="A307" t="n">
        <v>13</v>
      </c>
      <c r="B307" t="n">
        <v>125</v>
      </c>
      <c r="C307" t="inlineStr">
        <is>
          <t xml:space="preserve">CONCLUIDO	</t>
        </is>
      </c>
      <c r="D307" t="n">
        <v>4.6386</v>
      </c>
      <c r="E307" t="n">
        <v>21.56</v>
      </c>
      <c r="F307" t="n">
        <v>16.63</v>
      </c>
      <c r="G307" t="n">
        <v>21.69</v>
      </c>
      <c r="H307" t="n">
        <v>0.3</v>
      </c>
      <c r="I307" t="n">
        <v>46</v>
      </c>
      <c r="J307" t="n">
        <v>248.4</v>
      </c>
      <c r="K307" t="n">
        <v>58.47</v>
      </c>
      <c r="L307" t="n">
        <v>4.25</v>
      </c>
      <c r="M307" t="n">
        <v>44</v>
      </c>
      <c r="N307" t="n">
        <v>60.68</v>
      </c>
      <c r="O307" t="n">
        <v>30870.57</v>
      </c>
      <c r="P307" t="n">
        <v>264.4</v>
      </c>
      <c r="Q307" t="n">
        <v>467.09</v>
      </c>
      <c r="R307" t="n">
        <v>92.20999999999999</v>
      </c>
      <c r="S307" t="n">
        <v>39.61</v>
      </c>
      <c r="T307" t="n">
        <v>21167.46</v>
      </c>
      <c r="U307" t="n">
        <v>0.43</v>
      </c>
      <c r="V307" t="n">
        <v>0.7</v>
      </c>
      <c r="W307" t="n">
        <v>2.68</v>
      </c>
      <c r="X307" t="n">
        <v>1.29</v>
      </c>
      <c r="Y307" t="n">
        <v>1</v>
      </c>
      <c r="Z307" t="n">
        <v>10</v>
      </c>
    </row>
    <row r="308">
      <c r="A308" t="n">
        <v>14</v>
      </c>
      <c r="B308" t="n">
        <v>125</v>
      </c>
      <c r="C308" t="inlineStr">
        <is>
          <t xml:space="preserve">CONCLUIDO	</t>
        </is>
      </c>
      <c r="D308" t="n">
        <v>4.6893</v>
      </c>
      <c r="E308" t="n">
        <v>21.33</v>
      </c>
      <c r="F308" t="n">
        <v>16.54</v>
      </c>
      <c r="G308" t="n">
        <v>23.08</v>
      </c>
      <c r="H308" t="n">
        <v>0.32</v>
      </c>
      <c r="I308" t="n">
        <v>43</v>
      </c>
      <c r="J308" t="n">
        <v>248.85</v>
      </c>
      <c r="K308" t="n">
        <v>58.47</v>
      </c>
      <c r="L308" t="n">
        <v>4.5</v>
      </c>
      <c r="M308" t="n">
        <v>41</v>
      </c>
      <c r="N308" t="n">
        <v>60.88</v>
      </c>
      <c r="O308" t="n">
        <v>30925.72</v>
      </c>
      <c r="P308" t="n">
        <v>262.71</v>
      </c>
      <c r="Q308" t="n">
        <v>467.16</v>
      </c>
      <c r="R308" t="n">
        <v>88.90000000000001</v>
      </c>
      <c r="S308" t="n">
        <v>39.61</v>
      </c>
      <c r="T308" t="n">
        <v>19524.86</v>
      </c>
      <c r="U308" t="n">
        <v>0.45</v>
      </c>
      <c r="V308" t="n">
        <v>0.71</v>
      </c>
      <c r="W308" t="n">
        <v>2.68</v>
      </c>
      <c r="X308" t="n">
        <v>1.2</v>
      </c>
      <c r="Y308" t="n">
        <v>1</v>
      </c>
      <c r="Z308" t="n">
        <v>10</v>
      </c>
    </row>
    <row r="309">
      <c r="A309" t="n">
        <v>15</v>
      </c>
      <c r="B309" t="n">
        <v>125</v>
      </c>
      <c r="C309" t="inlineStr">
        <is>
          <t xml:space="preserve">CONCLUIDO	</t>
        </is>
      </c>
      <c r="D309" t="n">
        <v>4.7183</v>
      </c>
      <c r="E309" t="n">
        <v>21.19</v>
      </c>
      <c r="F309" t="n">
        <v>16.5</v>
      </c>
      <c r="G309" t="n">
        <v>24.15</v>
      </c>
      <c r="H309" t="n">
        <v>0.34</v>
      </c>
      <c r="I309" t="n">
        <v>41</v>
      </c>
      <c r="J309" t="n">
        <v>249.3</v>
      </c>
      <c r="K309" t="n">
        <v>58.47</v>
      </c>
      <c r="L309" t="n">
        <v>4.75</v>
      </c>
      <c r="M309" t="n">
        <v>39</v>
      </c>
      <c r="N309" t="n">
        <v>61.07</v>
      </c>
      <c r="O309" t="n">
        <v>30980.93</v>
      </c>
      <c r="P309" t="n">
        <v>261.85</v>
      </c>
      <c r="Q309" t="n">
        <v>467.07</v>
      </c>
      <c r="R309" t="n">
        <v>87.87</v>
      </c>
      <c r="S309" t="n">
        <v>39.61</v>
      </c>
      <c r="T309" t="n">
        <v>19021.76</v>
      </c>
      <c r="U309" t="n">
        <v>0.45</v>
      </c>
      <c r="V309" t="n">
        <v>0.71</v>
      </c>
      <c r="W309" t="n">
        <v>2.68</v>
      </c>
      <c r="X309" t="n">
        <v>1.17</v>
      </c>
      <c r="Y309" t="n">
        <v>1</v>
      </c>
      <c r="Z309" t="n">
        <v>10</v>
      </c>
    </row>
    <row r="310">
      <c r="A310" t="n">
        <v>16</v>
      </c>
      <c r="B310" t="n">
        <v>125</v>
      </c>
      <c r="C310" t="inlineStr">
        <is>
          <t xml:space="preserve">CONCLUIDO	</t>
        </is>
      </c>
      <c r="D310" t="n">
        <v>4.7561</v>
      </c>
      <c r="E310" t="n">
        <v>21.03</v>
      </c>
      <c r="F310" t="n">
        <v>16.43</v>
      </c>
      <c r="G310" t="n">
        <v>25.27</v>
      </c>
      <c r="H310" t="n">
        <v>0.36</v>
      </c>
      <c r="I310" t="n">
        <v>39</v>
      </c>
      <c r="J310" t="n">
        <v>249.75</v>
      </c>
      <c r="K310" t="n">
        <v>58.47</v>
      </c>
      <c r="L310" t="n">
        <v>5</v>
      </c>
      <c r="M310" t="n">
        <v>37</v>
      </c>
      <c r="N310" t="n">
        <v>61.27</v>
      </c>
      <c r="O310" t="n">
        <v>31036.22</v>
      </c>
      <c r="P310" t="n">
        <v>260.39</v>
      </c>
      <c r="Q310" t="n">
        <v>467.08</v>
      </c>
      <c r="R310" t="n">
        <v>85.76000000000001</v>
      </c>
      <c r="S310" t="n">
        <v>39.61</v>
      </c>
      <c r="T310" t="n">
        <v>17978</v>
      </c>
      <c r="U310" t="n">
        <v>0.46</v>
      </c>
      <c r="V310" t="n">
        <v>0.71</v>
      </c>
      <c r="W310" t="n">
        <v>2.67</v>
      </c>
      <c r="X310" t="n">
        <v>1.09</v>
      </c>
      <c r="Y310" t="n">
        <v>1</v>
      </c>
      <c r="Z310" t="n">
        <v>10</v>
      </c>
    </row>
    <row r="311">
      <c r="A311" t="n">
        <v>17</v>
      </c>
      <c r="B311" t="n">
        <v>125</v>
      </c>
      <c r="C311" t="inlineStr">
        <is>
          <t xml:space="preserve">CONCLUIDO	</t>
        </is>
      </c>
      <c r="D311" t="n">
        <v>4.7904</v>
      </c>
      <c r="E311" t="n">
        <v>20.88</v>
      </c>
      <c r="F311" t="n">
        <v>16.37</v>
      </c>
      <c r="G311" t="n">
        <v>26.55</v>
      </c>
      <c r="H311" t="n">
        <v>0.37</v>
      </c>
      <c r="I311" t="n">
        <v>37</v>
      </c>
      <c r="J311" t="n">
        <v>250.2</v>
      </c>
      <c r="K311" t="n">
        <v>58.47</v>
      </c>
      <c r="L311" t="n">
        <v>5.25</v>
      </c>
      <c r="M311" t="n">
        <v>35</v>
      </c>
      <c r="N311" t="n">
        <v>61.47</v>
      </c>
      <c r="O311" t="n">
        <v>31091.59</v>
      </c>
      <c r="P311" t="n">
        <v>259.69</v>
      </c>
      <c r="Q311" t="n">
        <v>467.18</v>
      </c>
      <c r="R311" t="n">
        <v>83.63</v>
      </c>
      <c r="S311" t="n">
        <v>39.61</v>
      </c>
      <c r="T311" t="n">
        <v>16923.04</v>
      </c>
      <c r="U311" t="n">
        <v>0.47</v>
      </c>
      <c r="V311" t="n">
        <v>0.71</v>
      </c>
      <c r="W311" t="n">
        <v>2.67</v>
      </c>
      <c r="X311" t="n">
        <v>1.04</v>
      </c>
      <c r="Y311" t="n">
        <v>1</v>
      </c>
      <c r="Z311" t="n">
        <v>10</v>
      </c>
    </row>
    <row r="312">
      <c r="A312" t="n">
        <v>18</v>
      </c>
      <c r="B312" t="n">
        <v>125</v>
      </c>
      <c r="C312" t="inlineStr">
        <is>
          <t xml:space="preserve">CONCLUIDO	</t>
        </is>
      </c>
      <c r="D312" t="n">
        <v>4.818</v>
      </c>
      <c r="E312" t="n">
        <v>20.76</v>
      </c>
      <c r="F312" t="n">
        <v>16.35</v>
      </c>
      <c r="G312" t="n">
        <v>28.02</v>
      </c>
      <c r="H312" t="n">
        <v>0.39</v>
      </c>
      <c r="I312" t="n">
        <v>35</v>
      </c>
      <c r="J312" t="n">
        <v>250.64</v>
      </c>
      <c r="K312" t="n">
        <v>58.47</v>
      </c>
      <c r="L312" t="n">
        <v>5.5</v>
      </c>
      <c r="M312" t="n">
        <v>33</v>
      </c>
      <c r="N312" t="n">
        <v>61.67</v>
      </c>
      <c r="O312" t="n">
        <v>31147.02</v>
      </c>
      <c r="P312" t="n">
        <v>258.89</v>
      </c>
      <c r="Q312" t="n">
        <v>467.07</v>
      </c>
      <c r="R312" t="n">
        <v>82.64</v>
      </c>
      <c r="S312" t="n">
        <v>39.61</v>
      </c>
      <c r="T312" t="n">
        <v>16434.07</v>
      </c>
      <c r="U312" t="n">
        <v>0.48</v>
      </c>
      <c r="V312" t="n">
        <v>0.71</v>
      </c>
      <c r="W312" t="n">
        <v>2.68</v>
      </c>
      <c r="X312" t="n">
        <v>1.01</v>
      </c>
      <c r="Y312" t="n">
        <v>1</v>
      </c>
      <c r="Z312" t="n">
        <v>10</v>
      </c>
    </row>
    <row r="313">
      <c r="A313" t="n">
        <v>19</v>
      </c>
      <c r="B313" t="n">
        <v>125</v>
      </c>
      <c r="C313" t="inlineStr">
        <is>
          <t xml:space="preserve">CONCLUIDO	</t>
        </is>
      </c>
      <c r="D313" t="n">
        <v>4.8437</v>
      </c>
      <c r="E313" t="n">
        <v>20.65</v>
      </c>
      <c r="F313" t="n">
        <v>16.28</v>
      </c>
      <c r="G313" t="n">
        <v>28.73</v>
      </c>
      <c r="H313" t="n">
        <v>0.41</v>
      </c>
      <c r="I313" t="n">
        <v>34</v>
      </c>
      <c r="J313" t="n">
        <v>251.09</v>
      </c>
      <c r="K313" t="n">
        <v>58.47</v>
      </c>
      <c r="L313" t="n">
        <v>5.75</v>
      </c>
      <c r="M313" t="n">
        <v>32</v>
      </c>
      <c r="N313" t="n">
        <v>61.87</v>
      </c>
      <c r="O313" t="n">
        <v>31202.53</v>
      </c>
      <c r="P313" t="n">
        <v>257.56</v>
      </c>
      <c r="Q313" t="n">
        <v>467.13</v>
      </c>
      <c r="R313" t="n">
        <v>81.08</v>
      </c>
      <c r="S313" t="n">
        <v>39.61</v>
      </c>
      <c r="T313" t="n">
        <v>15660.39</v>
      </c>
      <c r="U313" t="n">
        <v>0.49</v>
      </c>
      <c r="V313" t="n">
        <v>0.72</v>
      </c>
      <c r="W313" t="n">
        <v>2.66</v>
      </c>
      <c r="X313" t="n">
        <v>0.95</v>
      </c>
      <c r="Y313" t="n">
        <v>1</v>
      </c>
      <c r="Z313" t="n">
        <v>10</v>
      </c>
    </row>
    <row r="314">
      <c r="A314" t="n">
        <v>20</v>
      </c>
      <c r="B314" t="n">
        <v>125</v>
      </c>
      <c r="C314" t="inlineStr">
        <is>
          <t xml:space="preserve">CONCLUIDO	</t>
        </is>
      </c>
      <c r="D314" t="n">
        <v>4.8817</v>
      </c>
      <c r="E314" t="n">
        <v>20.48</v>
      </c>
      <c r="F314" t="n">
        <v>16.22</v>
      </c>
      <c r="G314" t="n">
        <v>30.41</v>
      </c>
      <c r="H314" t="n">
        <v>0.42</v>
      </c>
      <c r="I314" t="n">
        <v>32</v>
      </c>
      <c r="J314" t="n">
        <v>251.55</v>
      </c>
      <c r="K314" t="n">
        <v>58.47</v>
      </c>
      <c r="L314" t="n">
        <v>6</v>
      </c>
      <c r="M314" t="n">
        <v>30</v>
      </c>
      <c r="N314" t="n">
        <v>62.07</v>
      </c>
      <c r="O314" t="n">
        <v>31258.11</v>
      </c>
      <c r="P314" t="n">
        <v>256.36</v>
      </c>
      <c r="Q314" t="n">
        <v>467.09</v>
      </c>
      <c r="R314" t="n">
        <v>78.52</v>
      </c>
      <c r="S314" t="n">
        <v>39.61</v>
      </c>
      <c r="T314" t="n">
        <v>14388.43</v>
      </c>
      <c r="U314" t="n">
        <v>0.5</v>
      </c>
      <c r="V314" t="n">
        <v>0.72</v>
      </c>
      <c r="W314" t="n">
        <v>2.67</v>
      </c>
      <c r="X314" t="n">
        <v>0.88</v>
      </c>
      <c r="Y314" t="n">
        <v>1</v>
      </c>
      <c r="Z314" t="n">
        <v>10</v>
      </c>
    </row>
    <row r="315">
      <c r="A315" t="n">
        <v>21</v>
      </c>
      <c r="B315" t="n">
        <v>125</v>
      </c>
      <c r="C315" t="inlineStr">
        <is>
          <t xml:space="preserve">CONCLUIDO	</t>
        </is>
      </c>
      <c r="D315" t="n">
        <v>4.8994</v>
      </c>
      <c r="E315" t="n">
        <v>20.41</v>
      </c>
      <c r="F315" t="n">
        <v>16.19</v>
      </c>
      <c r="G315" t="n">
        <v>31.33</v>
      </c>
      <c r="H315" t="n">
        <v>0.44</v>
      </c>
      <c r="I315" t="n">
        <v>31</v>
      </c>
      <c r="J315" t="n">
        <v>252</v>
      </c>
      <c r="K315" t="n">
        <v>58.47</v>
      </c>
      <c r="L315" t="n">
        <v>6.25</v>
      </c>
      <c r="M315" t="n">
        <v>29</v>
      </c>
      <c r="N315" t="n">
        <v>62.27</v>
      </c>
      <c r="O315" t="n">
        <v>31313.77</v>
      </c>
      <c r="P315" t="n">
        <v>255.78</v>
      </c>
      <c r="Q315" t="n">
        <v>467.15</v>
      </c>
      <c r="R315" t="n">
        <v>77.56999999999999</v>
      </c>
      <c r="S315" t="n">
        <v>39.61</v>
      </c>
      <c r="T315" t="n">
        <v>13921.88</v>
      </c>
      <c r="U315" t="n">
        <v>0.51</v>
      </c>
      <c r="V315" t="n">
        <v>0.72</v>
      </c>
      <c r="W315" t="n">
        <v>2.67</v>
      </c>
      <c r="X315" t="n">
        <v>0.86</v>
      </c>
      <c r="Y315" t="n">
        <v>1</v>
      </c>
      <c r="Z315" t="n">
        <v>10</v>
      </c>
    </row>
    <row r="316">
      <c r="A316" t="n">
        <v>22</v>
      </c>
      <c r="B316" t="n">
        <v>125</v>
      </c>
      <c r="C316" t="inlineStr">
        <is>
          <t xml:space="preserve">CONCLUIDO	</t>
        </is>
      </c>
      <c r="D316" t="n">
        <v>4.9155</v>
      </c>
      <c r="E316" t="n">
        <v>20.34</v>
      </c>
      <c r="F316" t="n">
        <v>16.17</v>
      </c>
      <c r="G316" t="n">
        <v>32.34</v>
      </c>
      <c r="H316" t="n">
        <v>0.46</v>
      </c>
      <c r="I316" t="n">
        <v>30</v>
      </c>
      <c r="J316" t="n">
        <v>252.45</v>
      </c>
      <c r="K316" t="n">
        <v>58.47</v>
      </c>
      <c r="L316" t="n">
        <v>6.5</v>
      </c>
      <c r="M316" t="n">
        <v>28</v>
      </c>
      <c r="N316" t="n">
        <v>62.47</v>
      </c>
      <c r="O316" t="n">
        <v>31369.49</v>
      </c>
      <c r="P316" t="n">
        <v>255.07</v>
      </c>
      <c r="Q316" t="n">
        <v>467.12</v>
      </c>
      <c r="R316" t="n">
        <v>77.06</v>
      </c>
      <c r="S316" t="n">
        <v>39.61</v>
      </c>
      <c r="T316" t="n">
        <v>13671.66</v>
      </c>
      <c r="U316" t="n">
        <v>0.51</v>
      </c>
      <c r="V316" t="n">
        <v>0.72</v>
      </c>
      <c r="W316" t="n">
        <v>2.66</v>
      </c>
      <c r="X316" t="n">
        <v>0.84</v>
      </c>
      <c r="Y316" t="n">
        <v>1</v>
      </c>
      <c r="Z316" t="n">
        <v>10</v>
      </c>
    </row>
    <row r="317">
      <c r="A317" t="n">
        <v>23</v>
      </c>
      <c r="B317" t="n">
        <v>125</v>
      </c>
      <c r="C317" t="inlineStr">
        <is>
          <t xml:space="preserve">CONCLUIDO	</t>
        </is>
      </c>
      <c r="D317" t="n">
        <v>4.9561</v>
      </c>
      <c r="E317" t="n">
        <v>20.18</v>
      </c>
      <c r="F317" t="n">
        <v>16.1</v>
      </c>
      <c r="G317" t="n">
        <v>34.5</v>
      </c>
      <c r="H317" t="n">
        <v>0.47</v>
      </c>
      <c r="I317" t="n">
        <v>28</v>
      </c>
      <c r="J317" t="n">
        <v>252.9</v>
      </c>
      <c r="K317" t="n">
        <v>58.47</v>
      </c>
      <c r="L317" t="n">
        <v>6.75</v>
      </c>
      <c r="M317" t="n">
        <v>26</v>
      </c>
      <c r="N317" t="n">
        <v>62.68</v>
      </c>
      <c r="O317" t="n">
        <v>31425.3</v>
      </c>
      <c r="P317" t="n">
        <v>253.71</v>
      </c>
      <c r="Q317" t="n">
        <v>467.08</v>
      </c>
      <c r="R317" t="n">
        <v>74.92</v>
      </c>
      <c r="S317" t="n">
        <v>39.61</v>
      </c>
      <c r="T317" t="n">
        <v>12611.99</v>
      </c>
      <c r="U317" t="n">
        <v>0.53</v>
      </c>
      <c r="V317" t="n">
        <v>0.72</v>
      </c>
      <c r="W317" t="n">
        <v>2.65</v>
      </c>
      <c r="X317" t="n">
        <v>0.76</v>
      </c>
      <c r="Y317" t="n">
        <v>1</v>
      </c>
      <c r="Z317" t="n">
        <v>10</v>
      </c>
    </row>
    <row r="318">
      <c r="A318" t="n">
        <v>24</v>
      </c>
      <c r="B318" t="n">
        <v>125</v>
      </c>
      <c r="C318" t="inlineStr">
        <is>
          <t xml:space="preserve">CONCLUIDO	</t>
        </is>
      </c>
      <c r="D318" t="n">
        <v>4.968</v>
      </c>
      <c r="E318" t="n">
        <v>20.13</v>
      </c>
      <c r="F318" t="n">
        <v>16.1</v>
      </c>
      <c r="G318" t="n">
        <v>35.77</v>
      </c>
      <c r="H318" t="n">
        <v>0.49</v>
      </c>
      <c r="I318" t="n">
        <v>27</v>
      </c>
      <c r="J318" t="n">
        <v>253.35</v>
      </c>
      <c r="K318" t="n">
        <v>58.47</v>
      </c>
      <c r="L318" t="n">
        <v>7</v>
      </c>
      <c r="M318" t="n">
        <v>25</v>
      </c>
      <c r="N318" t="n">
        <v>62.88</v>
      </c>
      <c r="O318" t="n">
        <v>31481.17</v>
      </c>
      <c r="P318" t="n">
        <v>253.46</v>
      </c>
      <c r="Q318" t="n">
        <v>467.12</v>
      </c>
      <c r="R318" t="n">
        <v>74.43000000000001</v>
      </c>
      <c r="S318" t="n">
        <v>39.61</v>
      </c>
      <c r="T318" t="n">
        <v>12371.34</v>
      </c>
      <c r="U318" t="n">
        <v>0.53</v>
      </c>
      <c r="V318" t="n">
        <v>0.72</v>
      </c>
      <c r="W318" t="n">
        <v>2.66</v>
      </c>
      <c r="X318" t="n">
        <v>0.76</v>
      </c>
      <c r="Y318" t="n">
        <v>1</v>
      </c>
      <c r="Z318" t="n">
        <v>10</v>
      </c>
    </row>
    <row r="319">
      <c r="A319" t="n">
        <v>25</v>
      </c>
      <c r="B319" t="n">
        <v>125</v>
      </c>
      <c r="C319" t="inlineStr">
        <is>
          <t xml:space="preserve">CONCLUIDO	</t>
        </is>
      </c>
      <c r="D319" t="n">
        <v>4.9901</v>
      </c>
      <c r="E319" t="n">
        <v>20.04</v>
      </c>
      <c r="F319" t="n">
        <v>16.05</v>
      </c>
      <c r="G319" t="n">
        <v>37.05</v>
      </c>
      <c r="H319" t="n">
        <v>0.51</v>
      </c>
      <c r="I319" t="n">
        <v>26</v>
      </c>
      <c r="J319" t="n">
        <v>253.81</v>
      </c>
      <c r="K319" t="n">
        <v>58.47</v>
      </c>
      <c r="L319" t="n">
        <v>7.25</v>
      </c>
      <c r="M319" t="n">
        <v>24</v>
      </c>
      <c r="N319" t="n">
        <v>63.08</v>
      </c>
      <c r="O319" t="n">
        <v>31537.13</v>
      </c>
      <c r="P319" t="n">
        <v>252.63</v>
      </c>
      <c r="Q319" t="n">
        <v>467.09</v>
      </c>
      <c r="R319" t="n">
        <v>73.43000000000001</v>
      </c>
      <c r="S319" t="n">
        <v>39.61</v>
      </c>
      <c r="T319" t="n">
        <v>11874.56</v>
      </c>
      <c r="U319" t="n">
        <v>0.54</v>
      </c>
      <c r="V319" t="n">
        <v>0.73</v>
      </c>
      <c r="W319" t="n">
        <v>2.65</v>
      </c>
      <c r="X319" t="n">
        <v>0.72</v>
      </c>
      <c r="Y319" t="n">
        <v>1</v>
      </c>
      <c r="Z319" t="n">
        <v>10</v>
      </c>
    </row>
    <row r="320">
      <c r="A320" t="n">
        <v>26</v>
      </c>
      <c r="B320" t="n">
        <v>125</v>
      </c>
      <c r="C320" t="inlineStr">
        <is>
          <t xml:space="preserve">CONCLUIDO	</t>
        </is>
      </c>
      <c r="D320" t="n">
        <v>4.9889</v>
      </c>
      <c r="E320" t="n">
        <v>20.04</v>
      </c>
      <c r="F320" t="n">
        <v>16.06</v>
      </c>
      <c r="G320" t="n">
        <v>37.06</v>
      </c>
      <c r="H320" t="n">
        <v>0.52</v>
      </c>
      <c r="I320" t="n">
        <v>26</v>
      </c>
      <c r="J320" t="n">
        <v>254.26</v>
      </c>
      <c r="K320" t="n">
        <v>58.47</v>
      </c>
      <c r="L320" t="n">
        <v>7.5</v>
      </c>
      <c r="M320" t="n">
        <v>24</v>
      </c>
      <c r="N320" t="n">
        <v>63.29</v>
      </c>
      <c r="O320" t="n">
        <v>31593.16</v>
      </c>
      <c r="P320" t="n">
        <v>252.52</v>
      </c>
      <c r="Q320" t="n">
        <v>467.07</v>
      </c>
      <c r="R320" t="n">
        <v>73.70999999999999</v>
      </c>
      <c r="S320" t="n">
        <v>39.61</v>
      </c>
      <c r="T320" t="n">
        <v>12015.42</v>
      </c>
      <c r="U320" t="n">
        <v>0.54</v>
      </c>
      <c r="V320" t="n">
        <v>0.73</v>
      </c>
      <c r="W320" t="n">
        <v>2.65</v>
      </c>
      <c r="X320" t="n">
        <v>0.73</v>
      </c>
      <c r="Y320" t="n">
        <v>1</v>
      </c>
      <c r="Z320" t="n">
        <v>10</v>
      </c>
    </row>
    <row r="321">
      <c r="A321" t="n">
        <v>27</v>
      </c>
      <c r="B321" t="n">
        <v>125</v>
      </c>
      <c r="C321" t="inlineStr">
        <is>
          <t xml:space="preserve">CONCLUIDO	</t>
        </is>
      </c>
      <c r="D321" t="n">
        <v>5.0104</v>
      </c>
      <c r="E321" t="n">
        <v>19.96</v>
      </c>
      <c r="F321" t="n">
        <v>16.02</v>
      </c>
      <c r="G321" t="n">
        <v>38.45</v>
      </c>
      <c r="H321" t="n">
        <v>0.54</v>
      </c>
      <c r="I321" t="n">
        <v>25</v>
      </c>
      <c r="J321" t="n">
        <v>254.72</v>
      </c>
      <c r="K321" t="n">
        <v>58.47</v>
      </c>
      <c r="L321" t="n">
        <v>7.75</v>
      </c>
      <c r="M321" t="n">
        <v>23</v>
      </c>
      <c r="N321" t="n">
        <v>63.49</v>
      </c>
      <c r="O321" t="n">
        <v>31649.26</v>
      </c>
      <c r="P321" t="n">
        <v>251.62</v>
      </c>
      <c r="Q321" t="n">
        <v>467.1</v>
      </c>
      <c r="R321" t="n">
        <v>72.13</v>
      </c>
      <c r="S321" t="n">
        <v>39.61</v>
      </c>
      <c r="T321" t="n">
        <v>11232.49</v>
      </c>
      <c r="U321" t="n">
        <v>0.55</v>
      </c>
      <c r="V321" t="n">
        <v>0.73</v>
      </c>
      <c r="W321" t="n">
        <v>2.66</v>
      </c>
      <c r="X321" t="n">
        <v>0.6899999999999999</v>
      </c>
      <c r="Y321" t="n">
        <v>1</v>
      </c>
      <c r="Z321" t="n">
        <v>10</v>
      </c>
    </row>
    <row r="322">
      <c r="A322" t="n">
        <v>28</v>
      </c>
      <c r="B322" t="n">
        <v>125</v>
      </c>
      <c r="C322" t="inlineStr">
        <is>
          <t xml:space="preserve">CONCLUIDO	</t>
        </is>
      </c>
      <c r="D322" t="n">
        <v>5.0267</v>
      </c>
      <c r="E322" t="n">
        <v>19.89</v>
      </c>
      <c r="F322" t="n">
        <v>16</v>
      </c>
      <c r="G322" t="n">
        <v>40.01</v>
      </c>
      <c r="H322" t="n">
        <v>0.5600000000000001</v>
      </c>
      <c r="I322" t="n">
        <v>24</v>
      </c>
      <c r="J322" t="n">
        <v>255.17</v>
      </c>
      <c r="K322" t="n">
        <v>58.47</v>
      </c>
      <c r="L322" t="n">
        <v>8</v>
      </c>
      <c r="M322" t="n">
        <v>22</v>
      </c>
      <c r="N322" t="n">
        <v>63.7</v>
      </c>
      <c r="O322" t="n">
        <v>31705.44</v>
      </c>
      <c r="P322" t="n">
        <v>251.13</v>
      </c>
      <c r="Q322" t="n">
        <v>467.07</v>
      </c>
      <c r="R322" t="n">
        <v>71.59</v>
      </c>
      <c r="S322" t="n">
        <v>39.61</v>
      </c>
      <c r="T322" t="n">
        <v>10968.32</v>
      </c>
      <c r="U322" t="n">
        <v>0.55</v>
      </c>
      <c r="V322" t="n">
        <v>0.73</v>
      </c>
      <c r="W322" t="n">
        <v>2.65</v>
      </c>
      <c r="X322" t="n">
        <v>0.67</v>
      </c>
      <c r="Y322" t="n">
        <v>1</v>
      </c>
      <c r="Z322" t="n">
        <v>10</v>
      </c>
    </row>
    <row r="323">
      <c r="A323" t="n">
        <v>29</v>
      </c>
      <c r="B323" t="n">
        <v>125</v>
      </c>
      <c r="C323" t="inlineStr">
        <is>
          <t xml:space="preserve">CONCLUIDO	</t>
        </is>
      </c>
      <c r="D323" t="n">
        <v>5.0449</v>
      </c>
      <c r="E323" t="n">
        <v>19.82</v>
      </c>
      <c r="F323" t="n">
        <v>15.98</v>
      </c>
      <c r="G323" t="n">
        <v>41.68</v>
      </c>
      <c r="H323" t="n">
        <v>0.57</v>
      </c>
      <c r="I323" t="n">
        <v>23</v>
      </c>
      <c r="J323" t="n">
        <v>255.63</v>
      </c>
      <c r="K323" t="n">
        <v>58.47</v>
      </c>
      <c r="L323" t="n">
        <v>8.25</v>
      </c>
      <c r="M323" t="n">
        <v>21</v>
      </c>
      <c r="N323" t="n">
        <v>63.91</v>
      </c>
      <c r="O323" t="n">
        <v>31761.69</v>
      </c>
      <c r="P323" t="n">
        <v>250.59</v>
      </c>
      <c r="Q323" t="n">
        <v>467.11</v>
      </c>
      <c r="R323" t="n">
        <v>71</v>
      </c>
      <c r="S323" t="n">
        <v>39.61</v>
      </c>
      <c r="T323" t="n">
        <v>10674.28</v>
      </c>
      <c r="U323" t="n">
        <v>0.5600000000000001</v>
      </c>
      <c r="V323" t="n">
        <v>0.73</v>
      </c>
      <c r="W323" t="n">
        <v>2.65</v>
      </c>
      <c r="X323" t="n">
        <v>0.65</v>
      </c>
      <c r="Y323" t="n">
        <v>1</v>
      </c>
      <c r="Z323" t="n">
        <v>10</v>
      </c>
    </row>
    <row r="324">
      <c r="A324" t="n">
        <v>30</v>
      </c>
      <c r="B324" t="n">
        <v>125</v>
      </c>
      <c r="C324" t="inlineStr">
        <is>
          <t xml:space="preserve">CONCLUIDO	</t>
        </is>
      </c>
      <c r="D324" t="n">
        <v>5.0732</v>
      </c>
      <c r="E324" t="n">
        <v>19.71</v>
      </c>
      <c r="F324" t="n">
        <v>15.92</v>
      </c>
      <c r="G324" t="n">
        <v>43.41</v>
      </c>
      <c r="H324" t="n">
        <v>0.59</v>
      </c>
      <c r="I324" t="n">
        <v>22</v>
      </c>
      <c r="J324" t="n">
        <v>256.09</v>
      </c>
      <c r="K324" t="n">
        <v>58.47</v>
      </c>
      <c r="L324" t="n">
        <v>8.5</v>
      </c>
      <c r="M324" t="n">
        <v>20</v>
      </c>
      <c r="N324" t="n">
        <v>64.11</v>
      </c>
      <c r="O324" t="n">
        <v>31818.02</v>
      </c>
      <c r="P324" t="n">
        <v>249.17</v>
      </c>
      <c r="Q324" t="n">
        <v>467.08</v>
      </c>
      <c r="R324" t="n">
        <v>68.92</v>
      </c>
      <c r="S324" t="n">
        <v>39.61</v>
      </c>
      <c r="T324" t="n">
        <v>9641.700000000001</v>
      </c>
      <c r="U324" t="n">
        <v>0.57</v>
      </c>
      <c r="V324" t="n">
        <v>0.73</v>
      </c>
      <c r="W324" t="n">
        <v>2.64</v>
      </c>
      <c r="X324" t="n">
        <v>0.58</v>
      </c>
      <c r="Y324" t="n">
        <v>1</v>
      </c>
      <c r="Z324" t="n">
        <v>10</v>
      </c>
    </row>
    <row r="325">
      <c r="A325" t="n">
        <v>31</v>
      </c>
      <c r="B325" t="n">
        <v>125</v>
      </c>
      <c r="C325" t="inlineStr">
        <is>
          <t xml:space="preserve">CONCLUIDO	</t>
        </is>
      </c>
      <c r="D325" t="n">
        <v>5.0663</v>
      </c>
      <c r="E325" t="n">
        <v>19.74</v>
      </c>
      <c r="F325" t="n">
        <v>15.94</v>
      </c>
      <c r="G325" t="n">
        <v>43.48</v>
      </c>
      <c r="H325" t="n">
        <v>0.61</v>
      </c>
      <c r="I325" t="n">
        <v>22</v>
      </c>
      <c r="J325" t="n">
        <v>256.54</v>
      </c>
      <c r="K325" t="n">
        <v>58.47</v>
      </c>
      <c r="L325" t="n">
        <v>8.75</v>
      </c>
      <c r="M325" t="n">
        <v>20</v>
      </c>
      <c r="N325" t="n">
        <v>64.31999999999999</v>
      </c>
      <c r="O325" t="n">
        <v>31874.43</v>
      </c>
      <c r="P325" t="n">
        <v>249.4</v>
      </c>
      <c r="Q325" t="n">
        <v>467.08</v>
      </c>
      <c r="R325" t="n">
        <v>69.64</v>
      </c>
      <c r="S325" t="n">
        <v>39.61</v>
      </c>
      <c r="T325" t="n">
        <v>10000.08</v>
      </c>
      <c r="U325" t="n">
        <v>0.57</v>
      </c>
      <c r="V325" t="n">
        <v>0.73</v>
      </c>
      <c r="W325" t="n">
        <v>2.65</v>
      </c>
      <c r="X325" t="n">
        <v>0.61</v>
      </c>
      <c r="Y325" t="n">
        <v>1</v>
      </c>
      <c r="Z325" t="n">
        <v>10</v>
      </c>
    </row>
    <row r="326">
      <c r="A326" t="n">
        <v>32</v>
      </c>
      <c r="B326" t="n">
        <v>125</v>
      </c>
      <c r="C326" t="inlineStr">
        <is>
          <t xml:space="preserve">CONCLUIDO	</t>
        </is>
      </c>
      <c r="D326" t="n">
        <v>5.089</v>
      </c>
      <c r="E326" t="n">
        <v>19.65</v>
      </c>
      <c r="F326" t="n">
        <v>15.9</v>
      </c>
      <c r="G326" t="n">
        <v>45.43</v>
      </c>
      <c r="H326" t="n">
        <v>0.62</v>
      </c>
      <c r="I326" t="n">
        <v>21</v>
      </c>
      <c r="J326" t="n">
        <v>257</v>
      </c>
      <c r="K326" t="n">
        <v>58.47</v>
      </c>
      <c r="L326" t="n">
        <v>9</v>
      </c>
      <c r="M326" t="n">
        <v>19</v>
      </c>
      <c r="N326" t="n">
        <v>64.53</v>
      </c>
      <c r="O326" t="n">
        <v>31931.04</v>
      </c>
      <c r="P326" t="n">
        <v>248.58</v>
      </c>
      <c r="Q326" t="n">
        <v>467.15</v>
      </c>
      <c r="R326" t="n">
        <v>68.37</v>
      </c>
      <c r="S326" t="n">
        <v>39.61</v>
      </c>
      <c r="T326" t="n">
        <v>9373.219999999999</v>
      </c>
      <c r="U326" t="n">
        <v>0.58</v>
      </c>
      <c r="V326" t="n">
        <v>0.73</v>
      </c>
      <c r="W326" t="n">
        <v>2.64</v>
      </c>
      <c r="X326" t="n">
        <v>0.57</v>
      </c>
      <c r="Y326" t="n">
        <v>1</v>
      </c>
      <c r="Z326" t="n">
        <v>10</v>
      </c>
    </row>
    <row r="327">
      <c r="A327" t="n">
        <v>33</v>
      </c>
      <c r="B327" t="n">
        <v>125</v>
      </c>
      <c r="C327" t="inlineStr">
        <is>
          <t xml:space="preserve">CONCLUIDO	</t>
        </is>
      </c>
      <c r="D327" t="n">
        <v>5.0867</v>
      </c>
      <c r="E327" t="n">
        <v>19.66</v>
      </c>
      <c r="F327" t="n">
        <v>15.91</v>
      </c>
      <c r="G327" t="n">
        <v>45.46</v>
      </c>
      <c r="H327" t="n">
        <v>0.64</v>
      </c>
      <c r="I327" t="n">
        <v>21</v>
      </c>
      <c r="J327" t="n">
        <v>257.46</v>
      </c>
      <c r="K327" t="n">
        <v>58.47</v>
      </c>
      <c r="L327" t="n">
        <v>9.25</v>
      </c>
      <c r="M327" t="n">
        <v>19</v>
      </c>
      <c r="N327" t="n">
        <v>64.73999999999999</v>
      </c>
      <c r="O327" t="n">
        <v>31987.61</v>
      </c>
      <c r="P327" t="n">
        <v>248.03</v>
      </c>
      <c r="Q327" t="n">
        <v>467.08</v>
      </c>
      <c r="R327" t="n">
        <v>68.76000000000001</v>
      </c>
      <c r="S327" t="n">
        <v>39.61</v>
      </c>
      <c r="T327" t="n">
        <v>9567.67</v>
      </c>
      <c r="U327" t="n">
        <v>0.58</v>
      </c>
      <c r="V327" t="n">
        <v>0.73</v>
      </c>
      <c r="W327" t="n">
        <v>2.64</v>
      </c>
      <c r="X327" t="n">
        <v>0.58</v>
      </c>
      <c r="Y327" t="n">
        <v>1</v>
      </c>
      <c r="Z327" t="n">
        <v>10</v>
      </c>
    </row>
    <row r="328">
      <c r="A328" t="n">
        <v>34</v>
      </c>
      <c r="B328" t="n">
        <v>125</v>
      </c>
      <c r="C328" t="inlineStr">
        <is>
          <t xml:space="preserve">CONCLUIDO	</t>
        </is>
      </c>
      <c r="D328" t="n">
        <v>5.1039</v>
      </c>
      <c r="E328" t="n">
        <v>19.59</v>
      </c>
      <c r="F328" t="n">
        <v>15.89</v>
      </c>
      <c r="G328" t="n">
        <v>47.67</v>
      </c>
      <c r="H328" t="n">
        <v>0.66</v>
      </c>
      <c r="I328" t="n">
        <v>20</v>
      </c>
      <c r="J328" t="n">
        <v>257.92</v>
      </c>
      <c r="K328" t="n">
        <v>58.47</v>
      </c>
      <c r="L328" t="n">
        <v>9.5</v>
      </c>
      <c r="M328" t="n">
        <v>18</v>
      </c>
      <c r="N328" t="n">
        <v>64.95</v>
      </c>
      <c r="O328" t="n">
        <v>32044.25</v>
      </c>
      <c r="P328" t="n">
        <v>248.13</v>
      </c>
      <c r="Q328" t="n">
        <v>467.09</v>
      </c>
      <c r="R328" t="n">
        <v>68.15000000000001</v>
      </c>
      <c r="S328" t="n">
        <v>39.61</v>
      </c>
      <c r="T328" t="n">
        <v>9266.92</v>
      </c>
      <c r="U328" t="n">
        <v>0.58</v>
      </c>
      <c r="V328" t="n">
        <v>0.73</v>
      </c>
      <c r="W328" t="n">
        <v>2.64</v>
      </c>
      <c r="X328" t="n">
        <v>0.5600000000000001</v>
      </c>
      <c r="Y328" t="n">
        <v>1</v>
      </c>
      <c r="Z328" t="n">
        <v>10</v>
      </c>
    </row>
    <row r="329">
      <c r="A329" t="n">
        <v>35</v>
      </c>
      <c r="B329" t="n">
        <v>125</v>
      </c>
      <c r="C329" t="inlineStr">
        <is>
          <t xml:space="preserve">CONCLUIDO	</t>
        </is>
      </c>
      <c r="D329" t="n">
        <v>5.1049</v>
      </c>
      <c r="E329" t="n">
        <v>19.59</v>
      </c>
      <c r="F329" t="n">
        <v>15.89</v>
      </c>
      <c r="G329" t="n">
        <v>47.66</v>
      </c>
      <c r="H329" t="n">
        <v>0.67</v>
      </c>
      <c r="I329" t="n">
        <v>20</v>
      </c>
      <c r="J329" t="n">
        <v>258.38</v>
      </c>
      <c r="K329" t="n">
        <v>58.47</v>
      </c>
      <c r="L329" t="n">
        <v>9.75</v>
      </c>
      <c r="M329" t="n">
        <v>18</v>
      </c>
      <c r="N329" t="n">
        <v>65.16</v>
      </c>
      <c r="O329" t="n">
        <v>32100.97</v>
      </c>
      <c r="P329" t="n">
        <v>247.75</v>
      </c>
      <c r="Q329" t="n">
        <v>467.07</v>
      </c>
      <c r="R329" t="n">
        <v>67.89</v>
      </c>
      <c r="S329" t="n">
        <v>39.61</v>
      </c>
      <c r="T329" t="n">
        <v>9134.26</v>
      </c>
      <c r="U329" t="n">
        <v>0.58</v>
      </c>
      <c r="V329" t="n">
        <v>0.73</v>
      </c>
      <c r="W329" t="n">
        <v>2.64</v>
      </c>
      <c r="X329" t="n">
        <v>0.55</v>
      </c>
      <c r="Y329" t="n">
        <v>1</v>
      </c>
      <c r="Z329" t="n">
        <v>10</v>
      </c>
    </row>
    <row r="330">
      <c r="A330" t="n">
        <v>36</v>
      </c>
      <c r="B330" t="n">
        <v>125</v>
      </c>
      <c r="C330" t="inlineStr">
        <is>
          <t xml:space="preserve">CONCLUIDO	</t>
        </is>
      </c>
      <c r="D330" t="n">
        <v>5.121</v>
      </c>
      <c r="E330" t="n">
        <v>19.53</v>
      </c>
      <c r="F330" t="n">
        <v>15.87</v>
      </c>
      <c r="G330" t="n">
        <v>50.13</v>
      </c>
      <c r="H330" t="n">
        <v>0.6899999999999999</v>
      </c>
      <c r="I330" t="n">
        <v>19</v>
      </c>
      <c r="J330" t="n">
        <v>258.84</v>
      </c>
      <c r="K330" t="n">
        <v>58.47</v>
      </c>
      <c r="L330" t="n">
        <v>10</v>
      </c>
      <c r="M330" t="n">
        <v>17</v>
      </c>
      <c r="N330" t="n">
        <v>65.37</v>
      </c>
      <c r="O330" t="n">
        <v>32157.77</v>
      </c>
      <c r="P330" t="n">
        <v>247.48</v>
      </c>
      <c r="Q330" t="n">
        <v>467.07</v>
      </c>
      <c r="R330" t="n">
        <v>67.40000000000001</v>
      </c>
      <c r="S330" t="n">
        <v>39.61</v>
      </c>
      <c r="T330" t="n">
        <v>8897.98</v>
      </c>
      <c r="U330" t="n">
        <v>0.59</v>
      </c>
      <c r="V330" t="n">
        <v>0.73</v>
      </c>
      <c r="W330" t="n">
        <v>2.64</v>
      </c>
      <c r="X330" t="n">
        <v>0.54</v>
      </c>
      <c r="Y330" t="n">
        <v>1</v>
      </c>
      <c r="Z330" t="n">
        <v>10</v>
      </c>
    </row>
    <row r="331">
      <c r="A331" t="n">
        <v>37</v>
      </c>
      <c r="B331" t="n">
        <v>125</v>
      </c>
      <c r="C331" t="inlineStr">
        <is>
          <t xml:space="preserve">CONCLUIDO	</t>
        </is>
      </c>
      <c r="D331" t="n">
        <v>5.1228</v>
      </c>
      <c r="E331" t="n">
        <v>19.52</v>
      </c>
      <c r="F331" t="n">
        <v>15.87</v>
      </c>
      <c r="G331" t="n">
        <v>50.1</v>
      </c>
      <c r="H331" t="n">
        <v>0.7</v>
      </c>
      <c r="I331" t="n">
        <v>19</v>
      </c>
      <c r="J331" t="n">
        <v>259.3</v>
      </c>
      <c r="K331" t="n">
        <v>58.47</v>
      </c>
      <c r="L331" t="n">
        <v>10.25</v>
      </c>
      <c r="M331" t="n">
        <v>17</v>
      </c>
      <c r="N331" t="n">
        <v>65.58</v>
      </c>
      <c r="O331" t="n">
        <v>32214.64</v>
      </c>
      <c r="P331" t="n">
        <v>247.05</v>
      </c>
      <c r="Q331" t="n">
        <v>467.08</v>
      </c>
      <c r="R331" t="n">
        <v>67.31999999999999</v>
      </c>
      <c r="S331" t="n">
        <v>39.61</v>
      </c>
      <c r="T331" t="n">
        <v>8856.66</v>
      </c>
      <c r="U331" t="n">
        <v>0.59</v>
      </c>
      <c r="V331" t="n">
        <v>0.74</v>
      </c>
      <c r="W331" t="n">
        <v>2.64</v>
      </c>
      <c r="X331" t="n">
        <v>0.53</v>
      </c>
      <c r="Y331" t="n">
        <v>1</v>
      </c>
      <c r="Z331" t="n">
        <v>10</v>
      </c>
    </row>
    <row r="332">
      <c r="A332" t="n">
        <v>38</v>
      </c>
      <c r="B332" t="n">
        <v>125</v>
      </c>
      <c r="C332" t="inlineStr">
        <is>
          <t xml:space="preserve">CONCLUIDO	</t>
        </is>
      </c>
      <c r="D332" t="n">
        <v>5.1468</v>
      </c>
      <c r="E332" t="n">
        <v>19.43</v>
      </c>
      <c r="F332" t="n">
        <v>15.82</v>
      </c>
      <c r="G332" t="n">
        <v>52.74</v>
      </c>
      <c r="H332" t="n">
        <v>0.72</v>
      </c>
      <c r="I332" t="n">
        <v>18</v>
      </c>
      <c r="J332" t="n">
        <v>259.76</v>
      </c>
      <c r="K332" t="n">
        <v>58.47</v>
      </c>
      <c r="L332" t="n">
        <v>10.5</v>
      </c>
      <c r="M332" t="n">
        <v>16</v>
      </c>
      <c r="N332" t="n">
        <v>65.79000000000001</v>
      </c>
      <c r="O332" t="n">
        <v>32271.6</v>
      </c>
      <c r="P332" t="n">
        <v>246.45</v>
      </c>
      <c r="Q332" t="n">
        <v>467.07</v>
      </c>
      <c r="R332" t="n">
        <v>65.95999999999999</v>
      </c>
      <c r="S332" t="n">
        <v>39.61</v>
      </c>
      <c r="T332" t="n">
        <v>8181.55</v>
      </c>
      <c r="U332" t="n">
        <v>0.6</v>
      </c>
      <c r="V332" t="n">
        <v>0.74</v>
      </c>
      <c r="W332" t="n">
        <v>2.64</v>
      </c>
      <c r="X332" t="n">
        <v>0.49</v>
      </c>
      <c r="Y332" t="n">
        <v>1</v>
      </c>
      <c r="Z332" t="n">
        <v>10</v>
      </c>
    </row>
    <row r="333">
      <c r="A333" t="n">
        <v>39</v>
      </c>
      <c r="B333" t="n">
        <v>125</v>
      </c>
      <c r="C333" t="inlineStr">
        <is>
          <t xml:space="preserve">CONCLUIDO	</t>
        </is>
      </c>
      <c r="D333" t="n">
        <v>5.1515</v>
      </c>
      <c r="E333" t="n">
        <v>19.41</v>
      </c>
      <c r="F333" t="n">
        <v>15.8</v>
      </c>
      <c r="G333" t="n">
        <v>52.68</v>
      </c>
      <c r="H333" t="n">
        <v>0.74</v>
      </c>
      <c r="I333" t="n">
        <v>18</v>
      </c>
      <c r="J333" t="n">
        <v>260.23</v>
      </c>
      <c r="K333" t="n">
        <v>58.47</v>
      </c>
      <c r="L333" t="n">
        <v>10.75</v>
      </c>
      <c r="M333" t="n">
        <v>16</v>
      </c>
      <c r="N333" t="n">
        <v>66</v>
      </c>
      <c r="O333" t="n">
        <v>32328.64</v>
      </c>
      <c r="P333" t="n">
        <v>245.4</v>
      </c>
      <c r="Q333" t="n">
        <v>467.07</v>
      </c>
      <c r="R333" t="n">
        <v>65.37</v>
      </c>
      <c r="S333" t="n">
        <v>39.61</v>
      </c>
      <c r="T333" t="n">
        <v>7884.42</v>
      </c>
      <c r="U333" t="n">
        <v>0.61</v>
      </c>
      <c r="V333" t="n">
        <v>0.74</v>
      </c>
      <c r="W333" t="n">
        <v>2.63</v>
      </c>
      <c r="X333" t="n">
        <v>0.47</v>
      </c>
      <c r="Y333" t="n">
        <v>1</v>
      </c>
      <c r="Z333" t="n">
        <v>10</v>
      </c>
    </row>
    <row r="334">
      <c r="A334" t="n">
        <v>40</v>
      </c>
      <c r="B334" t="n">
        <v>125</v>
      </c>
      <c r="C334" t="inlineStr">
        <is>
          <t xml:space="preserve">CONCLUIDO	</t>
        </is>
      </c>
      <c r="D334" t="n">
        <v>5.1669</v>
      </c>
      <c r="E334" t="n">
        <v>19.35</v>
      </c>
      <c r="F334" t="n">
        <v>15.79</v>
      </c>
      <c r="G334" t="n">
        <v>55.74</v>
      </c>
      <c r="H334" t="n">
        <v>0.75</v>
      </c>
      <c r="I334" t="n">
        <v>17</v>
      </c>
      <c r="J334" t="n">
        <v>260.69</v>
      </c>
      <c r="K334" t="n">
        <v>58.47</v>
      </c>
      <c r="L334" t="n">
        <v>11</v>
      </c>
      <c r="M334" t="n">
        <v>15</v>
      </c>
      <c r="N334" t="n">
        <v>66.20999999999999</v>
      </c>
      <c r="O334" t="n">
        <v>32385.75</v>
      </c>
      <c r="P334" t="n">
        <v>244.89</v>
      </c>
      <c r="Q334" t="n">
        <v>467.08</v>
      </c>
      <c r="R334" t="n">
        <v>64.89</v>
      </c>
      <c r="S334" t="n">
        <v>39.61</v>
      </c>
      <c r="T334" t="n">
        <v>7649.46</v>
      </c>
      <c r="U334" t="n">
        <v>0.61</v>
      </c>
      <c r="V334" t="n">
        <v>0.74</v>
      </c>
      <c r="W334" t="n">
        <v>2.64</v>
      </c>
      <c r="X334" t="n">
        <v>0.46</v>
      </c>
      <c r="Y334" t="n">
        <v>1</v>
      </c>
      <c r="Z334" t="n">
        <v>10</v>
      </c>
    </row>
    <row r="335">
      <c r="A335" t="n">
        <v>41</v>
      </c>
      <c r="B335" t="n">
        <v>125</v>
      </c>
      <c r="C335" t="inlineStr">
        <is>
          <t xml:space="preserve">CONCLUIDO	</t>
        </is>
      </c>
      <c r="D335" t="n">
        <v>5.1681</v>
      </c>
      <c r="E335" t="n">
        <v>19.35</v>
      </c>
      <c r="F335" t="n">
        <v>15.79</v>
      </c>
      <c r="G335" t="n">
        <v>55.73</v>
      </c>
      <c r="H335" t="n">
        <v>0.77</v>
      </c>
      <c r="I335" t="n">
        <v>17</v>
      </c>
      <c r="J335" t="n">
        <v>261.15</v>
      </c>
      <c r="K335" t="n">
        <v>58.47</v>
      </c>
      <c r="L335" t="n">
        <v>11.25</v>
      </c>
      <c r="M335" t="n">
        <v>15</v>
      </c>
      <c r="N335" t="n">
        <v>66.43000000000001</v>
      </c>
      <c r="O335" t="n">
        <v>32442.95</v>
      </c>
      <c r="P335" t="n">
        <v>244.74</v>
      </c>
      <c r="Q335" t="n">
        <v>467.18</v>
      </c>
      <c r="R335" t="n">
        <v>64.84</v>
      </c>
      <c r="S335" t="n">
        <v>39.61</v>
      </c>
      <c r="T335" t="n">
        <v>7628.15</v>
      </c>
      <c r="U335" t="n">
        <v>0.61</v>
      </c>
      <c r="V335" t="n">
        <v>0.74</v>
      </c>
      <c r="W335" t="n">
        <v>2.63</v>
      </c>
      <c r="X335" t="n">
        <v>0.46</v>
      </c>
      <c r="Y335" t="n">
        <v>1</v>
      </c>
      <c r="Z335" t="n">
        <v>10</v>
      </c>
    </row>
    <row r="336">
      <c r="A336" t="n">
        <v>42</v>
      </c>
      <c r="B336" t="n">
        <v>125</v>
      </c>
      <c r="C336" t="inlineStr">
        <is>
          <t xml:space="preserve">CONCLUIDO	</t>
        </is>
      </c>
      <c r="D336" t="n">
        <v>5.1696</v>
      </c>
      <c r="E336" t="n">
        <v>19.34</v>
      </c>
      <c r="F336" t="n">
        <v>15.78</v>
      </c>
      <c r="G336" t="n">
        <v>55.71</v>
      </c>
      <c r="H336" t="n">
        <v>0.78</v>
      </c>
      <c r="I336" t="n">
        <v>17</v>
      </c>
      <c r="J336" t="n">
        <v>261.62</v>
      </c>
      <c r="K336" t="n">
        <v>58.47</v>
      </c>
      <c r="L336" t="n">
        <v>11.5</v>
      </c>
      <c r="M336" t="n">
        <v>15</v>
      </c>
      <c r="N336" t="n">
        <v>66.64</v>
      </c>
      <c r="O336" t="n">
        <v>32500.22</v>
      </c>
      <c r="P336" t="n">
        <v>244.99</v>
      </c>
      <c r="Q336" t="n">
        <v>467.11</v>
      </c>
      <c r="R336" t="n">
        <v>64.56</v>
      </c>
      <c r="S336" t="n">
        <v>39.61</v>
      </c>
      <c r="T336" t="n">
        <v>7486.36</v>
      </c>
      <c r="U336" t="n">
        <v>0.61</v>
      </c>
      <c r="V336" t="n">
        <v>0.74</v>
      </c>
      <c r="W336" t="n">
        <v>2.64</v>
      </c>
      <c r="X336" t="n">
        <v>0.45</v>
      </c>
      <c r="Y336" t="n">
        <v>1</v>
      </c>
      <c r="Z336" t="n">
        <v>10</v>
      </c>
    </row>
    <row r="337">
      <c r="A337" t="n">
        <v>43</v>
      </c>
      <c r="B337" t="n">
        <v>125</v>
      </c>
      <c r="C337" t="inlineStr">
        <is>
          <t xml:space="preserve">CONCLUIDO	</t>
        </is>
      </c>
      <c r="D337" t="n">
        <v>5.1834</v>
      </c>
      <c r="E337" t="n">
        <v>19.29</v>
      </c>
      <c r="F337" t="n">
        <v>15.78</v>
      </c>
      <c r="G337" t="n">
        <v>59.17</v>
      </c>
      <c r="H337" t="n">
        <v>0.8</v>
      </c>
      <c r="I337" t="n">
        <v>16</v>
      </c>
      <c r="J337" t="n">
        <v>262.08</v>
      </c>
      <c r="K337" t="n">
        <v>58.47</v>
      </c>
      <c r="L337" t="n">
        <v>11.75</v>
      </c>
      <c r="M337" t="n">
        <v>14</v>
      </c>
      <c r="N337" t="n">
        <v>66.86</v>
      </c>
      <c r="O337" t="n">
        <v>32557.58</v>
      </c>
      <c r="P337" t="n">
        <v>244.4</v>
      </c>
      <c r="Q337" t="n">
        <v>467.08</v>
      </c>
      <c r="R337" t="n">
        <v>64.45</v>
      </c>
      <c r="S337" t="n">
        <v>39.61</v>
      </c>
      <c r="T337" t="n">
        <v>7437.65</v>
      </c>
      <c r="U337" t="n">
        <v>0.61</v>
      </c>
      <c r="V337" t="n">
        <v>0.74</v>
      </c>
      <c r="W337" t="n">
        <v>2.64</v>
      </c>
      <c r="X337" t="n">
        <v>0.45</v>
      </c>
      <c r="Y337" t="n">
        <v>1</v>
      </c>
      <c r="Z337" t="n">
        <v>10</v>
      </c>
    </row>
    <row r="338">
      <c r="A338" t="n">
        <v>44</v>
      </c>
      <c r="B338" t="n">
        <v>125</v>
      </c>
      <c r="C338" t="inlineStr">
        <is>
          <t xml:space="preserve">CONCLUIDO	</t>
        </is>
      </c>
      <c r="D338" t="n">
        <v>5.1903</v>
      </c>
      <c r="E338" t="n">
        <v>19.27</v>
      </c>
      <c r="F338" t="n">
        <v>15.75</v>
      </c>
      <c r="G338" t="n">
        <v>59.08</v>
      </c>
      <c r="H338" t="n">
        <v>0.8100000000000001</v>
      </c>
      <c r="I338" t="n">
        <v>16</v>
      </c>
      <c r="J338" t="n">
        <v>262.55</v>
      </c>
      <c r="K338" t="n">
        <v>58.47</v>
      </c>
      <c r="L338" t="n">
        <v>12</v>
      </c>
      <c r="M338" t="n">
        <v>14</v>
      </c>
      <c r="N338" t="n">
        <v>67.06999999999999</v>
      </c>
      <c r="O338" t="n">
        <v>32615.02</v>
      </c>
      <c r="P338" t="n">
        <v>244.04</v>
      </c>
      <c r="Q338" t="n">
        <v>467.1</v>
      </c>
      <c r="R338" t="n">
        <v>63.69</v>
      </c>
      <c r="S338" t="n">
        <v>39.61</v>
      </c>
      <c r="T338" t="n">
        <v>7056.78</v>
      </c>
      <c r="U338" t="n">
        <v>0.62</v>
      </c>
      <c r="V338" t="n">
        <v>0.74</v>
      </c>
      <c r="W338" t="n">
        <v>2.63</v>
      </c>
      <c r="X338" t="n">
        <v>0.42</v>
      </c>
      <c r="Y338" t="n">
        <v>1</v>
      </c>
      <c r="Z338" t="n">
        <v>10</v>
      </c>
    </row>
    <row r="339">
      <c r="A339" t="n">
        <v>45</v>
      </c>
      <c r="B339" t="n">
        <v>125</v>
      </c>
      <c r="C339" t="inlineStr">
        <is>
          <t xml:space="preserve">CONCLUIDO	</t>
        </is>
      </c>
      <c r="D339" t="n">
        <v>5.1878</v>
      </c>
      <c r="E339" t="n">
        <v>19.28</v>
      </c>
      <c r="F339" t="n">
        <v>15.76</v>
      </c>
      <c r="G339" t="n">
        <v>59.11</v>
      </c>
      <c r="H339" t="n">
        <v>0.83</v>
      </c>
      <c r="I339" t="n">
        <v>16</v>
      </c>
      <c r="J339" t="n">
        <v>263.01</v>
      </c>
      <c r="K339" t="n">
        <v>58.47</v>
      </c>
      <c r="L339" t="n">
        <v>12.25</v>
      </c>
      <c r="M339" t="n">
        <v>14</v>
      </c>
      <c r="N339" t="n">
        <v>67.29000000000001</v>
      </c>
      <c r="O339" t="n">
        <v>32672.53</v>
      </c>
      <c r="P339" t="n">
        <v>243.87</v>
      </c>
      <c r="Q339" t="n">
        <v>467.09</v>
      </c>
      <c r="R339" t="n">
        <v>64.17</v>
      </c>
      <c r="S339" t="n">
        <v>39.61</v>
      </c>
      <c r="T339" t="n">
        <v>7295.28</v>
      </c>
      <c r="U339" t="n">
        <v>0.62</v>
      </c>
      <c r="V339" t="n">
        <v>0.74</v>
      </c>
      <c r="W339" t="n">
        <v>2.63</v>
      </c>
      <c r="X339" t="n">
        <v>0.43</v>
      </c>
      <c r="Y339" t="n">
        <v>1</v>
      </c>
      <c r="Z339" t="n">
        <v>10</v>
      </c>
    </row>
    <row r="340">
      <c r="A340" t="n">
        <v>46</v>
      </c>
      <c r="B340" t="n">
        <v>125</v>
      </c>
      <c r="C340" t="inlineStr">
        <is>
          <t xml:space="preserve">CONCLUIDO	</t>
        </is>
      </c>
      <c r="D340" t="n">
        <v>5.215</v>
      </c>
      <c r="E340" t="n">
        <v>19.18</v>
      </c>
      <c r="F340" t="n">
        <v>15.71</v>
      </c>
      <c r="G340" t="n">
        <v>62.84</v>
      </c>
      <c r="H340" t="n">
        <v>0.84</v>
      </c>
      <c r="I340" t="n">
        <v>15</v>
      </c>
      <c r="J340" t="n">
        <v>263.48</v>
      </c>
      <c r="K340" t="n">
        <v>58.47</v>
      </c>
      <c r="L340" t="n">
        <v>12.5</v>
      </c>
      <c r="M340" t="n">
        <v>13</v>
      </c>
      <c r="N340" t="n">
        <v>67.51000000000001</v>
      </c>
      <c r="O340" t="n">
        <v>32730.13</v>
      </c>
      <c r="P340" t="n">
        <v>242.4</v>
      </c>
      <c r="Q340" t="n">
        <v>467.13</v>
      </c>
      <c r="R340" t="n">
        <v>62.17</v>
      </c>
      <c r="S340" t="n">
        <v>39.61</v>
      </c>
      <c r="T340" t="n">
        <v>6300.05</v>
      </c>
      <c r="U340" t="n">
        <v>0.64</v>
      </c>
      <c r="V340" t="n">
        <v>0.74</v>
      </c>
      <c r="W340" t="n">
        <v>2.63</v>
      </c>
      <c r="X340" t="n">
        <v>0.38</v>
      </c>
      <c r="Y340" t="n">
        <v>1</v>
      </c>
      <c r="Z340" t="n">
        <v>10</v>
      </c>
    </row>
    <row r="341">
      <c r="A341" t="n">
        <v>47</v>
      </c>
      <c r="B341" t="n">
        <v>125</v>
      </c>
      <c r="C341" t="inlineStr">
        <is>
          <t xml:space="preserve">CONCLUIDO	</t>
        </is>
      </c>
      <c r="D341" t="n">
        <v>5.2071</v>
      </c>
      <c r="E341" t="n">
        <v>19.2</v>
      </c>
      <c r="F341" t="n">
        <v>15.74</v>
      </c>
      <c r="G341" t="n">
        <v>62.96</v>
      </c>
      <c r="H341" t="n">
        <v>0.86</v>
      </c>
      <c r="I341" t="n">
        <v>15</v>
      </c>
      <c r="J341" t="n">
        <v>263.95</v>
      </c>
      <c r="K341" t="n">
        <v>58.47</v>
      </c>
      <c r="L341" t="n">
        <v>12.75</v>
      </c>
      <c r="M341" t="n">
        <v>13</v>
      </c>
      <c r="N341" t="n">
        <v>67.72</v>
      </c>
      <c r="O341" t="n">
        <v>32787.82</v>
      </c>
      <c r="P341" t="n">
        <v>242.74</v>
      </c>
      <c r="Q341" t="n">
        <v>467.07</v>
      </c>
      <c r="R341" t="n">
        <v>63.24</v>
      </c>
      <c r="S341" t="n">
        <v>39.61</v>
      </c>
      <c r="T341" t="n">
        <v>6836.69</v>
      </c>
      <c r="U341" t="n">
        <v>0.63</v>
      </c>
      <c r="V341" t="n">
        <v>0.74</v>
      </c>
      <c r="W341" t="n">
        <v>2.63</v>
      </c>
      <c r="X341" t="n">
        <v>0.41</v>
      </c>
      <c r="Y341" t="n">
        <v>1</v>
      </c>
      <c r="Z341" t="n">
        <v>10</v>
      </c>
    </row>
    <row r="342">
      <c r="A342" t="n">
        <v>48</v>
      </c>
      <c r="B342" t="n">
        <v>125</v>
      </c>
      <c r="C342" t="inlineStr">
        <is>
          <t xml:space="preserve">CONCLUIDO	</t>
        </is>
      </c>
      <c r="D342" t="n">
        <v>5.2097</v>
      </c>
      <c r="E342" t="n">
        <v>19.2</v>
      </c>
      <c r="F342" t="n">
        <v>15.73</v>
      </c>
      <c r="G342" t="n">
        <v>62.92</v>
      </c>
      <c r="H342" t="n">
        <v>0.87</v>
      </c>
      <c r="I342" t="n">
        <v>15</v>
      </c>
      <c r="J342" t="n">
        <v>264.42</v>
      </c>
      <c r="K342" t="n">
        <v>58.47</v>
      </c>
      <c r="L342" t="n">
        <v>13</v>
      </c>
      <c r="M342" t="n">
        <v>13</v>
      </c>
      <c r="N342" t="n">
        <v>67.94</v>
      </c>
      <c r="O342" t="n">
        <v>32845.58</v>
      </c>
      <c r="P342" t="n">
        <v>242.51</v>
      </c>
      <c r="Q342" t="n">
        <v>467.1</v>
      </c>
      <c r="R342" t="n">
        <v>62.95</v>
      </c>
      <c r="S342" t="n">
        <v>39.61</v>
      </c>
      <c r="T342" t="n">
        <v>6689.77</v>
      </c>
      <c r="U342" t="n">
        <v>0.63</v>
      </c>
      <c r="V342" t="n">
        <v>0.74</v>
      </c>
      <c r="W342" t="n">
        <v>2.63</v>
      </c>
      <c r="X342" t="n">
        <v>0.4</v>
      </c>
      <c r="Y342" t="n">
        <v>1</v>
      </c>
      <c r="Z342" t="n">
        <v>10</v>
      </c>
    </row>
    <row r="343">
      <c r="A343" t="n">
        <v>49</v>
      </c>
      <c r="B343" t="n">
        <v>125</v>
      </c>
      <c r="C343" t="inlineStr">
        <is>
          <t xml:space="preserve">CONCLUIDO	</t>
        </is>
      </c>
      <c r="D343" t="n">
        <v>5.2078</v>
      </c>
      <c r="E343" t="n">
        <v>19.2</v>
      </c>
      <c r="F343" t="n">
        <v>15.74</v>
      </c>
      <c r="G343" t="n">
        <v>62.95</v>
      </c>
      <c r="H343" t="n">
        <v>0.89</v>
      </c>
      <c r="I343" t="n">
        <v>15</v>
      </c>
      <c r="J343" t="n">
        <v>264.89</v>
      </c>
      <c r="K343" t="n">
        <v>58.47</v>
      </c>
      <c r="L343" t="n">
        <v>13.25</v>
      </c>
      <c r="M343" t="n">
        <v>13</v>
      </c>
      <c r="N343" t="n">
        <v>68.16</v>
      </c>
      <c r="O343" t="n">
        <v>32903.43</v>
      </c>
      <c r="P343" t="n">
        <v>242.56</v>
      </c>
      <c r="Q343" t="n">
        <v>467.13</v>
      </c>
      <c r="R343" t="n">
        <v>62.95</v>
      </c>
      <c r="S343" t="n">
        <v>39.61</v>
      </c>
      <c r="T343" t="n">
        <v>6689.95</v>
      </c>
      <c r="U343" t="n">
        <v>0.63</v>
      </c>
      <c r="V343" t="n">
        <v>0.74</v>
      </c>
      <c r="W343" t="n">
        <v>2.64</v>
      </c>
      <c r="X343" t="n">
        <v>0.4</v>
      </c>
      <c r="Y343" t="n">
        <v>1</v>
      </c>
      <c r="Z343" t="n">
        <v>10</v>
      </c>
    </row>
    <row r="344">
      <c r="A344" t="n">
        <v>50</v>
      </c>
      <c r="B344" t="n">
        <v>125</v>
      </c>
      <c r="C344" t="inlineStr">
        <is>
          <t xml:space="preserve">CONCLUIDO	</t>
        </is>
      </c>
      <c r="D344" t="n">
        <v>5.2295</v>
      </c>
      <c r="E344" t="n">
        <v>19.12</v>
      </c>
      <c r="F344" t="n">
        <v>15.7</v>
      </c>
      <c r="G344" t="n">
        <v>67.3</v>
      </c>
      <c r="H344" t="n">
        <v>0.91</v>
      </c>
      <c r="I344" t="n">
        <v>14</v>
      </c>
      <c r="J344" t="n">
        <v>265.36</v>
      </c>
      <c r="K344" t="n">
        <v>58.47</v>
      </c>
      <c r="L344" t="n">
        <v>13.5</v>
      </c>
      <c r="M344" t="n">
        <v>12</v>
      </c>
      <c r="N344" t="n">
        <v>68.38</v>
      </c>
      <c r="O344" t="n">
        <v>32961.36</v>
      </c>
      <c r="P344" t="n">
        <v>241.97</v>
      </c>
      <c r="Q344" t="n">
        <v>467.07</v>
      </c>
      <c r="R344" t="n">
        <v>62.01</v>
      </c>
      <c r="S344" t="n">
        <v>39.61</v>
      </c>
      <c r="T344" t="n">
        <v>6227.59</v>
      </c>
      <c r="U344" t="n">
        <v>0.64</v>
      </c>
      <c r="V344" t="n">
        <v>0.74</v>
      </c>
      <c r="W344" t="n">
        <v>2.63</v>
      </c>
      <c r="X344" t="n">
        <v>0.37</v>
      </c>
      <c r="Y344" t="n">
        <v>1</v>
      </c>
      <c r="Z344" t="n">
        <v>10</v>
      </c>
    </row>
    <row r="345">
      <c r="A345" t="n">
        <v>51</v>
      </c>
      <c r="B345" t="n">
        <v>125</v>
      </c>
      <c r="C345" t="inlineStr">
        <is>
          <t xml:space="preserve">CONCLUIDO	</t>
        </is>
      </c>
      <c r="D345" t="n">
        <v>5.2283</v>
      </c>
      <c r="E345" t="n">
        <v>19.13</v>
      </c>
      <c r="F345" t="n">
        <v>15.71</v>
      </c>
      <c r="G345" t="n">
        <v>67.31999999999999</v>
      </c>
      <c r="H345" t="n">
        <v>0.92</v>
      </c>
      <c r="I345" t="n">
        <v>14</v>
      </c>
      <c r="J345" t="n">
        <v>265.83</v>
      </c>
      <c r="K345" t="n">
        <v>58.47</v>
      </c>
      <c r="L345" t="n">
        <v>13.75</v>
      </c>
      <c r="M345" t="n">
        <v>12</v>
      </c>
      <c r="N345" t="n">
        <v>68.59999999999999</v>
      </c>
      <c r="O345" t="n">
        <v>33019.37</v>
      </c>
      <c r="P345" t="n">
        <v>241.79</v>
      </c>
      <c r="Q345" t="n">
        <v>467.07</v>
      </c>
      <c r="R345" t="n">
        <v>62.27</v>
      </c>
      <c r="S345" t="n">
        <v>39.61</v>
      </c>
      <c r="T345" t="n">
        <v>6353.78</v>
      </c>
      <c r="U345" t="n">
        <v>0.64</v>
      </c>
      <c r="V345" t="n">
        <v>0.74</v>
      </c>
      <c r="W345" t="n">
        <v>2.63</v>
      </c>
      <c r="X345" t="n">
        <v>0.38</v>
      </c>
      <c r="Y345" t="n">
        <v>1</v>
      </c>
      <c r="Z345" t="n">
        <v>10</v>
      </c>
    </row>
    <row r="346">
      <c r="A346" t="n">
        <v>52</v>
      </c>
      <c r="B346" t="n">
        <v>125</v>
      </c>
      <c r="C346" t="inlineStr">
        <is>
          <t xml:space="preserve">CONCLUIDO	</t>
        </is>
      </c>
      <c r="D346" t="n">
        <v>5.2308</v>
      </c>
      <c r="E346" t="n">
        <v>19.12</v>
      </c>
      <c r="F346" t="n">
        <v>15.7</v>
      </c>
      <c r="G346" t="n">
        <v>67.28</v>
      </c>
      <c r="H346" t="n">
        <v>0.9399999999999999</v>
      </c>
      <c r="I346" t="n">
        <v>14</v>
      </c>
      <c r="J346" t="n">
        <v>266.3</v>
      </c>
      <c r="K346" t="n">
        <v>58.47</v>
      </c>
      <c r="L346" t="n">
        <v>14</v>
      </c>
      <c r="M346" t="n">
        <v>12</v>
      </c>
      <c r="N346" t="n">
        <v>68.81999999999999</v>
      </c>
      <c r="O346" t="n">
        <v>33077.47</v>
      </c>
      <c r="P346" t="n">
        <v>241.1</v>
      </c>
      <c r="Q346" t="n">
        <v>467.19</v>
      </c>
      <c r="R346" t="n">
        <v>61.91</v>
      </c>
      <c r="S346" t="n">
        <v>39.61</v>
      </c>
      <c r="T346" t="n">
        <v>6176.05</v>
      </c>
      <c r="U346" t="n">
        <v>0.64</v>
      </c>
      <c r="V346" t="n">
        <v>0.74</v>
      </c>
      <c r="W346" t="n">
        <v>2.63</v>
      </c>
      <c r="X346" t="n">
        <v>0.36</v>
      </c>
      <c r="Y346" t="n">
        <v>1</v>
      </c>
      <c r="Z346" t="n">
        <v>10</v>
      </c>
    </row>
    <row r="347">
      <c r="A347" t="n">
        <v>53</v>
      </c>
      <c r="B347" t="n">
        <v>125</v>
      </c>
      <c r="C347" t="inlineStr">
        <is>
          <t xml:space="preserve">CONCLUIDO	</t>
        </is>
      </c>
      <c r="D347" t="n">
        <v>5.225</v>
      </c>
      <c r="E347" t="n">
        <v>19.14</v>
      </c>
      <c r="F347" t="n">
        <v>15.72</v>
      </c>
      <c r="G347" t="n">
        <v>67.38</v>
      </c>
      <c r="H347" t="n">
        <v>0.95</v>
      </c>
      <c r="I347" t="n">
        <v>14</v>
      </c>
      <c r="J347" t="n">
        <v>266.77</v>
      </c>
      <c r="K347" t="n">
        <v>58.47</v>
      </c>
      <c r="L347" t="n">
        <v>14.25</v>
      </c>
      <c r="M347" t="n">
        <v>12</v>
      </c>
      <c r="N347" t="n">
        <v>69.04000000000001</v>
      </c>
      <c r="O347" t="n">
        <v>33135.65</v>
      </c>
      <c r="P347" t="n">
        <v>240.82</v>
      </c>
      <c r="Q347" t="n">
        <v>467.09</v>
      </c>
      <c r="R347" t="n">
        <v>62.53</v>
      </c>
      <c r="S347" t="n">
        <v>39.61</v>
      </c>
      <c r="T347" t="n">
        <v>6486.55</v>
      </c>
      <c r="U347" t="n">
        <v>0.63</v>
      </c>
      <c r="V347" t="n">
        <v>0.74</v>
      </c>
      <c r="W347" t="n">
        <v>2.63</v>
      </c>
      <c r="X347" t="n">
        <v>0.39</v>
      </c>
      <c r="Y347" t="n">
        <v>1</v>
      </c>
      <c r="Z347" t="n">
        <v>10</v>
      </c>
    </row>
    <row r="348">
      <c r="A348" t="n">
        <v>54</v>
      </c>
      <c r="B348" t="n">
        <v>125</v>
      </c>
      <c r="C348" t="inlineStr">
        <is>
          <t xml:space="preserve">CONCLUIDO	</t>
        </is>
      </c>
      <c r="D348" t="n">
        <v>5.2477</v>
      </c>
      <c r="E348" t="n">
        <v>19.06</v>
      </c>
      <c r="F348" t="n">
        <v>15.69</v>
      </c>
      <c r="G348" t="n">
        <v>72.39</v>
      </c>
      <c r="H348" t="n">
        <v>0.97</v>
      </c>
      <c r="I348" t="n">
        <v>13</v>
      </c>
      <c r="J348" t="n">
        <v>267.24</v>
      </c>
      <c r="K348" t="n">
        <v>58.47</v>
      </c>
      <c r="L348" t="n">
        <v>14.5</v>
      </c>
      <c r="M348" t="n">
        <v>11</v>
      </c>
      <c r="N348" t="n">
        <v>69.27</v>
      </c>
      <c r="O348" t="n">
        <v>33193.92</v>
      </c>
      <c r="P348" t="n">
        <v>240.62</v>
      </c>
      <c r="Q348" t="n">
        <v>467.17</v>
      </c>
      <c r="R348" t="n">
        <v>61.17</v>
      </c>
      <c r="S348" t="n">
        <v>39.61</v>
      </c>
      <c r="T348" t="n">
        <v>5813.19</v>
      </c>
      <c r="U348" t="n">
        <v>0.65</v>
      </c>
      <c r="V348" t="n">
        <v>0.74</v>
      </c>
      <c r="W348" t="n">
        <v>2.64</v>
      </c>
      <c r="X348" t="n">
        <v>0.35</v>
      </c>
      <c r="Y348" t="n">
        <v>1</v>
      </c>
      <c r="Z348" t="n">
        <v>10</v>
      </c>
    </row>
    <row r="349">
      <c r="A349" t="n">
        <v>55</v>
      </c>
      <c r="B349" t="n">
        <v>125</v>
      </c>
      <c r="C349" t="inlineStr">
        <is>
          <t xml:space="preserve">CONCLUIDO	</t>
        </is>
      </c>
      <c r="D349" t="n">
        <v>5.2492</v>
      </c>
      <c r="E349" t="n">
        <v>19.05</v>
      </c>
      <c r="F349" t="n">
        <v>15.68</v>
      </c>
      <c r="G349" t="n">
        <v>72.37</v>
      </c>
      <c r="H349" t="n">
        <v>0.98</v>
      </c>
      <c r="I349" t="n">
        <v>13</v>
      </c>
      <c r="J349" t="n">
        <v>267.71</v>
      </c>
      <c r="K349" t="n">
        <v>58.47</v>
      </c>
      <c r="L349" t="n">
        <v>14.75</v>
      </c>
      <c r="M349" t="n">
        <v>11</v>
      </c>
      <c r="N349" t="n">
        <v>69.48999999999999</v>
      </c>
      <c r="O349" t="n">
        <v>33252.27</v>
      </c>
      <c r="P349" t="n">
        <v>241.01</v>
      </c>
      <c r="Q349" t="n">
        <v>467.07</v>
      </c>
      <c r="R349" t="n">
        <v>61.42</v>
      </c>
      <c r="S349" t="n">
        <v>39.61</v>
      </c>
      <c r="T349" t="n">
        <v>5933.77</v>
      </c>
      <c r="U349" t="n">
        <v>0.64</v>
      </c>
      <c r="V349" t="n">
        <v>0.74</v>
      </c>
      <c r="W349" t="n">
        <v>2.63</v>
      </c>
      <c r="X349" t="n">
        <v>0.35</v>
      </c>
      <c r="Y349" t="n">
        <v>1</v>
      </c>
      <c r="Z349" t="n">
        <v>10</v>
      </c>
    </row>
    <row r="350">
      <c r="A350" t="n">
        <v>56</v>
      </c>
      <c r="B350" t="n">
        <v>125</v>
      </c>
      <c r="C350" t="inlineStr">
        <is>
          <t xml:space="preserve">CONCLUIDO	</t>
        </is>
      </c>
      <c r="D350" t="n">
        <v>5.248</v>
      </c>
      <c r="E350" t="n">
        <v>19.05</v>
      </c>
      <c r="F350" t="n">
        <v>15.68</v>
      </c>
      <c r="G350" t="n">
        <v>72.39</v>
      </c>
      <c r="H350" t="n">
        <v>1</v>
      </c>
      <c r="I350" t="n">
        <v>13</v>
      </c>
      <c r="J350" t="n">
        <v>268.19</v>
      </c>
      <c r="K350" t="n">
        <v>58.47</v>
      </c>
      <c r="L350" t="n">
        <v>15</v>
      </c>
      <c r="M350" t="n">
        <v>11</v>
      </c>
      <c r="N350" t="n">
        <v>69.70999999999999</v>
      </c>
      <c r="O350" t="n">
        <v>33310.7</v>
      </c>
      <c r="P350" t="n">
        <v>240.87</v>
      </c>
      <c r="Q350" t="n">
        <v>467.08</v>
      </c>
      <c r="R350" t="n">
        <v>61.38</v>
      </c>
      <c r="S350" t="n">
        <v>39.61</v>
      </c>
      <c r="T350" t="n">
        <v>5916.23</v>
      </c>
      <c r="U350" t="n">
        <v>0.65</v>
      </c>
      <c r="V350" t="n">
        <v>0.74</v>
      </c>
      <c r="W350" t="n">
        <v>2.63</v>
      </c>
      <c r="X350" t="n">
        <v>0.35</v>
      </c>
      <c r="Y350" t="n">
        <v>1</v>
      </c>
      <c r="Z350" t="n">
        <v>10</v>
      </c>
    </row>
    <row r="351">
      <c r="A351" t="n">
        <v>57</v>
      </c>
      <c r="B351" t="n">
        <v>125</v>
      </c>
      <c r="C351" t="inlineStr">
        <is>
          <t xml:space="preserve">CONCLUIDO	</t>
        </is>
      </c>
      <c r="D351" t="n">
        <v>5.2468</v>
      </c>
      <c r="E351" t="n">
        <v>19.06</v>
      </c>
      <c r="F351" t="n">
        <v>15.69</v>
      </c>
      <c r="G351" t="n">
        <v>72.41</v>
      </c>
      <c r="H351" t="n">
        <v>1.01</v>
      </c>
      <c r="I351" t="n">
        <v>13</v>
      </c>
      <c r="J351" t="n">
        <v>268.66</v>
      </c>
      <c r="K351" t="n">
        <v>58.47</v>
      </c>
      <c r="L351" t="n">
        <v>15.25</v>
      </c>
      <c r="M351" t="n">
        <v>11</v>
      </c>
      <c r="N351" t="n">
        <v>69.94</v>
      </c>
      <c r="O351" t="n">
        <v>33369.22</v>
      </c>
      <c r="P351" t="n">
        <v>240.38</v>
      </c>
      <c r="Q351" t="n">
        <v>467.07</v>
      </c>
      <c r="R351" t="n">
        <v>61.42</v>
      </c>
      <c r="S351" t="n">
        <v>39.61</v>
      </c>
      <c r="T351" t="n">
        <v>5935.63</v>
      </c>
      <c r="U351" t="n">
        <v>0.64</v>
      </c>
      <c r="V351" t="n">
        <v>0.74</v>
      </c>
      <c r="W351" t="n">
        <v>2.63</v>
      </c>
      <c r="X351" t="n">
        <v>0.35</v>
      </c>
      <c r="Y351" t="n">
        <v>1</v>
      </c>
      <c r="Z351" t="n">
        <v>10</v>
      </c>
    </row>
    <row r="352">
      <c r="A352" t="n">
        <v>58</v>
      </c>
      <c r="B352" t="n">
        <v>125</v>
      </c>
      <c r="C352" t="inlineStr">
        <is>
          <t xml:space="preserve">CONCLUIDO	</t>
        </is>
      </c>
      <c r="D352" t="n">
        <v>5.249</v>
      </c>
      <c r="E352" t="n">
        <v>19.05</v>
      </c>
      <c r="F352" t="n">
        <v>15.68</v>
      </c>
      <c r="G352" t="n">
        <v>72.37</v>
      </c>
      <c r="H352" t="n">
        <v>1.03</v>
      </c>
      <c r="I352" t="n">
        <v>13</v>
      </c>
      <c r="J352" t="n">
        <v>269.14</v>
      </c>
      <c r="K352" t="n">
        <v>58.47</v>
      </c>
      <c r="L352" t="n">
        <v>15.5</v>
      </c>
      <c r="M352" t="n">
        <v>11</v>
      </c>
      <c r="N352" t="n">
        <v>70.16</v>
      </c>
      <c r="O352" t="n">
        <v>33427.83</v>
      </c>
      <c r="P352" t="n">
        <v>239.55</v>
      </c>
      <c r="Q352" t="n">
        <v>467.07</v>
      </c>
      <c r="R352" t="n">
        <v>61.23</v>
      </c>
      <c r="S352" t="n">
        <v>39.61</v>
      </c>
      <c r="T352" t="n">
        <v>5843.38</v>
      </c>
      <c r="U352" t="n">
        <v>0.65</v>
      </c>
      <c r="V352" t="n">
        <v>0.74</v>
      </c>
      <c r="W352" t="n">
        <v>2.63</v>
      </c>
      <c r="X352" t="n">
        <v>0.35</v>
      </c>
      <c r="Y352" t="n">
        <v>1</v>
      </c>
      <c r="Z352" t="n">
        <v>10</v>
      </c>
    </row>
    <row r="353">
      <c r="A353" t="n">
        <v>59</v>
      </c>
      <c r="B353" t="n">
        <v>125</v>
      </c>
      <c r="C353" t="inlineStr">
        <is>
          <t xml:space="preserve">CONCLUIDO	</t>
        </is>
      </c>
      <c r="D353" t="n">
        <v>5.2716</v>
      </c>
      <c r="E353" t="n">
        <v>18.97</v>
      </c>
      <c r="F353" t="n">
        <v>15.65</v>
      </c>
      <c r="G353" t="n">
        <v>78.23</v>
      </c>
      <c r="H353" t="n">
        <v>1.04</v>
      </c>
      <c r="I353" t="n">
        <v>12</v>
      </c>
      <c r="J353" t="n">
        <v>269.61</v>
      </c>
      <c r="K353" t="n">
        <v>58.47</v>
      </c>
      <c r="L353" t="n">
        <v>15.75</v>
      </c>
      <c r="M353" t="n">
        <v>10</v>
      </c>
      <c r="N353" t="n">
        <v>70.39</v>
      </c>
      <c r="O353" t="n">
        <v>33486.53</v>
      </c>
      <c r="P353" t="n">
        <v>238.83</v>
      </c>
      <c r="Q353" t="n">
        <v>467.07</v>
      </c>
      <c r="R353" t="n">
        <v>60.16</v>
      </c>
      <c r="S353" t="n">
        <v>39.61</v>
      </c>
      <c r="T353" t="n">
        <v>5310.87</v>
      </c>
      <c r="U353" t="n">
        <v>0.66</v>
      </c>
      <c r="V353" t="n">
        <v>0.75</v>
      </c>
      <c r="W353" t="n">
        <v>2.63</v>
      </c>
      <c r="X353" t="n">
        <v>0.31</v>
      </c>
      <c r="Y353" t="n">
        <v>1</v>
      </c>
      <c r="Z353" t="n">
        <v>10</v>
      </c>
    </row>
    <row r="354">
      <c r="A354" t="n">
        <v>60</v>
      </c>
      <c r="B354" t="n">
        <v>125</v>
      </c>
      <c r="C354" t="inlineStr">
        <is>
          <t xml:space="preserve">CONCLUIDO	</t>
        </is>
      </c>
      <c r="D354" t="n">
        <v>5.2723</v>
      </c>
      <c r="E354" t="n">
        <v>18.97</v>
      </c>
      <c r="F354" t="n">
        <v>15.64</v>
      </c>
      <c r="G354" t="n">
        <v>78.22</v>
      </c>
      <c r="H354" t="n">
        <v>1.05</v>
      </c>
      <c r="I354" t="n">
        <v>12</v>
      </c>
      <c r="J354" t="n">
        <v>270.09</v>
      </c>
      <c r="K354" t="n">
        <v>58.47</v>
      </c>
      <c r="L354" t="n">
        <v>16</v>
      </c>
      <c r="M354" t="n">
        <v>10</v>
      </c>
      <c r="N354" t="n">
        <v>70.62</v>
      </c>
      <c r="O354" t="n">
        <v>33545.31</v>
      </c>
      <c r="P354" t="n">
        <v>239.04</v>
      </c>
      <c r="Q354" t="n">
        <v>467.07</v>
      </c>
      <c r="R354" t="n">
        <v>60.21</v>
      </c>
      <c r="S354" t="n">
        <v>39.61</v>
      </c>
      <c r="T354" t="n">
        <v>5335.51</v>
      </c>
      <c r="U354" t="n">
        <v>0.66</v>
      </c>
      <c r="V354" t="n">
        <v>0.75</v>
      </c>
      <c r="W354" t="n">
        <v>2.62</v>
      </c>
      <c r="X354" t="n">
        <v>0.31</v>
      </c>
      <c r="Y354" t="n">
        <v>1</v>
      </c>
      <c r="Z354" t="n">
        <v>10</v>
      </c>
    </row>
    <row r="355">
      <c r="A355" t="n">
        <v>61</v>
      </c>
      <c r="B355" t="n">
        <v>125</v>
      </c>
      <c r="C355" t="inlineStr">
        <is>
          <t xml:space="preserve">CONCLUIDO	</t>
        </is>
      </c>
      <c r="D355" t="n">
        <v>5.2726</v>
      </c>
      <c r="E355" t="n">
        <v>18.97</v>
      </c>
      <c r="F355" t="n">
        <v>15.64</v>
      </c>
      <c r="G355" t="n">
        <v>78.20999999999999</v>
      </c>
      <c r="H355" t="n">
        <v>1.07</v>
      </c>
      <c r="I355" t="n">
        <v>12</v>
      </c>
      <c r="J355" t="n">
        <v>270.57</v>
      </c>
      <c r="K355" t="n">
        <v>58.47</v>
      </c>
      <c r="L355" t="n">
        <v>16.25</v>
      </c>
      <c r="M355" t="n">
        <v>10</v>
      </c>
      <c r="N355" t="n">
        <v>70.84</v>
      </c>
      <c r="O355" t="n">
        <v>33604.17</v>
      </c>
      <c r="P355" t="n">
        <v>238.96</v>
      </c>
      <c r="Q355" t="n">
        <v>467.07</v>
      </c>
      <c r="R355" t="n">
        <v>59.96</v>
      </c>
      <c r="S355" t="n">
        <v>39.61</v>
      </c>
      <c r="T355" t="n">
        <v>5212.14</v>
      </c>
      <c r="U355" t="n">
        <v>0.66</v>
      </c>
      <c r="V355" t="n">
        <v>0.75</v>
      </c>
      <c r="W355" t="n">
        <v>2.63</v>
      </c>
      <c r="X355" t="n">
        <v>0.31</v>
      </c>
      <c r="Y355" t="n">
        <v>1</v>
      </c>
      <c r="Z355" t="n">
        <v>10</v>
      </c>
    </row>
    <row r="356">
      <c r="A356" t="n">
        <v>62</v>
      </c>
      <c r="B356" t="n">
        <v>125</v>
      </c>
      <c r="C356" t="inlineStr">
        <is>
          <t xml:space="preserve">CONCLUIDO	</t>
        </is>
      </c>
      <c r="D356" t="n">
        <v>5.2715</v>
      </c>
      <c r="E356" t="n">
        <v>18.97</v>
      </c>
      <c r="F356" t="n">
        <v>15.65</v>
      </c>
      <c r="G356" t="n">
        <v>78.23</v>
      </c>
      <c r="H356" t="n">
        <v>1.08</v>
      </c>
      <c r="I356" t="n">
        <v>12</v>
      </c>
      <c r="J356" t="n">
        <v>271.05</v>
      </c>
      <c r="K356" t="n">
        <v>58.47</v>
      </c>
      <c r="L356" t="n">
        <v>16.5</v>
      </c>
      <c r="M356" t="n">
        <v>10</v>
      </c>
      <c r="N356" t="n">
        <v>71.06999999999999</v>
      </c>
      <c r="O356" t="n">
        <v>33663.13</v>
      </c>
      <c r="P356" t="n">
        <v>238.51</v>
      </c>
      <c r="Q356" t="n">
        <v>467.07</v>
      </c>
      <c r="R356" t="n">
        <v>60.27</v>
      </c>
      <c r="S356" t="n">
        <v>39.61</v>
      </c>
      <c r="T356" t="n">
        <v>5365.36</v>
      </c>
      <c r="U356" t="n">
        <v>0.66</v>
      </c>
      <c r="V356" t="n">
        <v>0.75</v>
      </c>
      <c r="W356" t="n">
        <v>2.63</v>
      </c>
      <c r="X356" t="n">
        <v>0.31</v>
      </c>
      <c r="Y356" t="n">
        <v>1</v>
      </c>
      <c r="Z356" t="n">
        <v>10</v>
      </c>
    </row>
    <row r="357">
      <c r="A357" t="n">
        <v>63</v>
      </c>
      <c r="B357" t="n">
        <v>125</v>
      </c>
      <c r="C357" t="inlineStr">
        <is>
          <t xml:space="preserve">CONCLUIDO	</t>
        </is>
      </c>
      <c r="D357" t="n">
        <v>5.2738</v>
      </c>
      <c r="E357" t="n">
        <v>18.96</v>
      </c>
      <c r="F357" t="n">
        <v>15.64</v>
      </c>
      <c r="G357" t="n">
        <v>78.19</v>
      </c>
      <c r="H357" t="n">
        <v>1.1</v>
      </c>
      <c r="I357" t="n">
        <v>12</v>
      </c>
      <c r="J357" t="n">
        <v>271.52</v>
      </c>
      <c r="K357" t="n">
        <v>58.47</v>
      </c>
      <c r="L357" t="n">
        <v>16.75</v>
      </c>
      <c r="M357" t="n">
        <v>10</v>
      </c>
      <c r="N357" t="n">
        <v>71.3</v>
      </c>
      <c r="O357" t="n">
        <v>33722.17</v>
      </c>
      <c r="P357" t="n">
        <v>238.07</v>
      </c>
      <c r="Q357" t="n">
        <v>467.09</v>
      </c>
      <c r="R357" t="n">
        <v>59.75</v>
      </c>
      <c r="S357" t="n">
        <v>39.61</v>
      </c>
      <c r="T357" t="n">
        <v>5108.3</v>
      </c>
      <c r="U357" t="n">
        <v>0.66</v>
      </c>
      <c r="V357" t="n">
        <v>0.75</v>
      </c>
      <c r="W357" t="n">
        <v>2.63</v>
      </c>
      <c r="X357" t="n">
        <v>0.3</v>
      </c>
      <c r="Y357" t="n">
        <v>1</v>
      </c>
      <c r="Z357" t="n">
        <v>10</v>
      </c>
    </row>
    <row r="358">
      <c r="A358" t="n">
        <v>64</v>
      </c>
      <c r="B358" t="n">
        <v>125</v>
      </c>
      <c r="C358" t="inlineStr">
        <is>
          <t xml:space="preserve">CONCLUIDO	</t>
        </is>
      </c>
      <c r="D358" t="n">
        <v>5.2907</v>
      </c>
      <c r="E358" t="n">
        <v>18.9</v>
      </c>
      <c r="F358" t="n">
        <v>15.62</v>
      </c>
      <c r="G358" t="n">
        <v>85.23</v>
      </c>
      <c r="H358" t="n">
        <v>1.11</v>
      </c>
      <c r="I358" t="n">
        <v>11</v>
      </c>
      <c r="J358" t="n">
        <v>272</v>
      </c>
      <c r="K358" t="n">
        <v>58.47</v>
      </c>
      <c r="L358" t="n">
        <v>17</v>
      </c>
      <c r="M358" t="n">
        <v>9</v>
      </c>
      <c r="N358" t="n">
        <v>71.53</v>
      </c>
      <c r="O358" t="n">
        <v>33781.3</v>
      </c>
      <c r="P358" t="n">
        <v>237.35</v>
      </c>
      <c r="Q358" t="n">
        <v>467.07</v>
      </c>
      <c r="R358" t="n">
        <v>59.29</v>
      </c>
      <c r="S358" t="n">
        <v>39.61</v>
      </c>
      <c r="T358" t="n">
        <v>4879.64</v>
      </c>
      <c r="U358" t="n">
        <v>0.67</v>
      </c>
      <c r="V358" t="n">
        <v>0.75</v>
      </c>
      <c r="W358" t="n">
        <v>2.63</v>
      </c>
      <c r="X358" t="n">
        <v>0.29</v>
      </c>
      <c r="Y358" t="n">
        <v>1</v>
      </c>
      <c r="Z358" t="n">
        <v>10</v>
      </c>
    </row>
    <row r="359">
      <c r="A359" t="n">
        <v>65</v>
      </c>
      <c r="B359" t="n">
        <v>125</v>
      </c>
      <c r="C359" t="inlineStr">
        <is>
          <t xml:space="preserve">CONCLUIDO	</t>
        </is>
      </c>
      <c r="D359" t="n">
        <v>5.2956</v>
      </c>
      <c r="E359" t="n">
        <v>18.88</v>
      </c>
      <c r="F359" t="n">
        <v>15.61</v>
      </c>
      <c r="G359" t="n">
        <v>85.13</v>
      </c>
      <c r="H359" t="n">
        <v>1.13</v>
      </c>
      <c r="I359" t="n">
        <v>11</v>
      </c>
      <c r="J359" t="n">
        <v>272.48</v>
      </c>
      <c r="K359" t="n">
        <v>58.47</v>
      </c>
      <c r="L359" t="n">
        <v>17.25</v>
      </c>
      <c r="M359" t="n">
        <v>9</v>
      </c>
      <c r="N359" t="n">
        <v>71.76000000000001</v>
      </c>
      <c r="O359" t="n">
        <v>33840.65</v>
      </c>
      <c r="P359" t="n">
        <v>237.09</v>
      </c>
      <c r="Q359" t="n">
        <v>467.07</v>
      </c>
      <c r="R359" t="n">
        <v>58.75</v>
      </c>
      <c r="S359" t="n">
        <v>39.61</v>
      </c>
      <c r="T359" t="n">
        <v>4612.5</v>
      </c>
      <c r="U359" t="n">
        <v>0.67</v>
      </c>
      <c r="V359" t="n">
        <v>0.75</v>
      </c>
      <c r="W359" t="n">
        <v>2.63</v>
      </c>
      <c r="X359" t="n">
        <v>0.27</v>
      </c>
      <c r="Y359" t="n">
        <v>1</v>
      </c>
      <c r="Z359" t="n">
        <v>10</v>
      </c>
    </row>
    <row r="360">
      <c r="A360" t="n">
        <v>66</v>
      </c>
      <c r="B360" t="n">
        <v>125</v>
      </c>
      <c r="C360" t="inlineStr">
        <is>
          <t xml:space="preserve">CONCLUIDO	</t>
        </is>
      </c>
      <c r="D360" t="n">
        <v>5.2954</v>
      </c>
      <c r="E360" t="n">
        <v>18.88</v>
      </c>
      <c r="F360" t="n">
        <v>15.61</v>
      </c>
      <c r="G360" t="n">
        <v>85.13</v>
      </c>
      <c r="H360" t="n">
        <v>1.14</v>
      </c>
      <c r="I360" t="n">
        <v>11</v>
      </c>
      <c r="J360" t="n">
        <v>272.97</v>
      </c>
      <c r="K360" t="n">
        <v>58.47</v>
      </c>
      <c r="L360" t="n">
        <v>17.5</v>
      </c>
      <c r="M360" t="n">
        <v>9</v>
      </c>
      <c r="N360" t="n">
        <v>71.98999999999999</v>
      </c>
      <c r="O360" t="n">
        <v>33899.96</v>
      </c>
      <c r="P360" t="n">
        <v>236.92</v>
      </c>
      <c r="Q360" t="n">
        <v>467.07</v>
      </c>
      <c r="R360" t="n">
        <v>58.94</v>
      </c>
      <c r="S360" t="n">
        <v>39.61</v>
      </c>
      <c r="T360" t="n">
        <v>4704.94</v>
      </c>
      <c r="U360" t="n">
        <v>0.67</v>
      </c>
      <c r="V360" t="n">
        <v>0.75</v>
      </c>
      <c r="W360" t="n">
        <v>2.62</v>
      </c>
      <c r="X360" t="n">
        <v>0.27</v>
      </c>
      <c r="Y360" t="n">
        <v>1</v>
      </c>
      <c r="Z360" t="n">
        <v>10</v>
      </c>
    </row>
    <row r="361">
      <c r="A361" t="n">
        <v>67</v>
      </c>
      <c r="B361" t="n">
        <v>125</v>
      </c>
      <c r="C361" t="inlineStr">
        <is>
          <t xml:space="preserve">CONCLUIDO	</t>
        </is>
      </c>
      <c r="D361" t="n">
        <v>5.2923</v>
      </c>
      <c r="E361" t="n">
        <v>18.9</v>
      </c>
      <c r="F361" t="n">
        <v>15.62</v>
      </c>
      <c r="G361" t="n">
        <v>85.19</v>
      </c>
      <c r="H361" t="n">
        <v>1.16</v>
      </c>
      <c r="I361" t="n">
        <v>11</v>
      </c>
      <c r="J361" t="n">
        <v>273.45</v>
      </c>
      <c r="K361" t="n">
        <v>58.47</v>
      </c>
      <c r="L361" t="n">
        <v>17.75</v>
      </c>
      <c r="M361" t="n">
        <v>9</v>
      </c>
      <c r="N361" t="n">
        <v>72.22</v>
      </c>
      <c r="O361" t="n">
        <v>33959.36</v>
      </c>
      <c r="P361" t="n">
        <v>237.12</v>
      </c>
      <c r="Q361" t="n">
        <v>467.08</v>
      </c>
      <c r="R361" t="n">
        <v>59.25</v>
      </c>
      <c r="S361" t="n">
        <v>39.61</v>
      </c>
      <c r="T361" t="n">
        <v>4860.59</v>
      </c>
      <c r="U361" t="n">
        <v>0.67</v>
      </c>
      <c r="V361" t="n">
        <v>0.75</v>
      </c>
      <c r="W361" t="n">
        <v>2.63</v>
      </c>
      <c r="X361" t="n">
        <v>0.29</v>
      </c>
      <c r="Y361" t="n">
        <v>1</v>
      </c>
      <c r="Z361" t="n">
        <v>10</v>
      </c>
    </row>
    <row r="362">
      <c r="A362" t="n">
        <v>68</v>
      </c>
      <c r="B362" t="n">
        <v>125</v>
      </c>
      <c r="C362" t="inlineStr">
        <is>
          <t xml:space="preserve">CONCLUIDO	</t>
        </is>
      </c>
      <c r="D362" t="n">
        <v>5.2899</v>
      </c>
      <c r="E362" t="n">
        <v>18.9</v>
      </c>
      <c r="F362" t="n">
        <v>15.63</v>
      </c>
      <c r="G362" t="n">
        <v>85.23999999999999</v>
      </c>
      <c r="H362" t="n">
        <v>1.17</v>
      </c>
      <c r="I362" t="n">
        <v>11</v>
      </c>
      <c r="J362" t="n">
        <v>273.93</v>
      </c>
      <c r="K362" t="n">
        <v>58.47</v>
      </c>
      <c r="L362" t="n">
        <v>18</v>
      </c>
      <c r="M362" t="n">
        <v>9</v>
      </c>
      <c r="N362" t="n">
        <v>72.45999999999999</v>
      </c>
      <c r="O362" t="n">
        <v>34018.85</v>
      </c>
      <c r="P362" t="n">
        <v>237.31</v>
      </c>
      <c r="Q362" t="n">
        <v>467.09</v>
      </c>
      <c r="R362" t="n">
        <v>59.49</v>
      </c>
      <c r="S362" t="n">
        <v>39.61</v>
      </c>
      <c r="T362" t="n">
        <v>4980.18</v>
      </c>
      <c r="U362" t="n">
        <v>0.67</v>
      </c>
      <c r="V362" t="n">
        <v>0.75</v>
      </c>
      <c r="W362" t="n">
        <v>2.63</v>
      </c>
      <c r="X362" t="n">
        <v>0.29</v>
      </c>
      <c r="Y362" t="n">
        <v>1</v>
      </c>
      <c r="Z362" t="n">
        <v>10</v>
      </c>
    </row>
    <row r="363">
      <c r="A363" t="n">
        <v>69</v>
      </c>
      <c r="B363" t="n">
        <v>125</v>
      </c>
      <c r="C363" t="inlineStr">
        <is>
          <t xml:space="preserve">CONCLUIDO	</t>
        </is>
      </c>
      <c r="D363" t="n">
        <v>5.2937</v>
      </c>
      <c r="E363" t="n">
        <v>18.89</v>
      </c>
      <c r="F363" t="n">
        <v>15.61</v>
      </c>
      <c r="G363" t="n">
        <v>85.17</v>
      </c>
      <c r="H363" t="n">
        <v>1.18</v>
      </c>
      <c r="I363" t="n">
        <v>11</v>
      </c>
      <c r="J363" t="n">
        <v>274.41</v>
      </c>
      <c r="K363" t="n">
        <v>58.47</v>
      </c>
      <c r="L363" t="n">
        <v>18.25</v>
      </c>
      <c r="M363" t="n">
        <v>9</v>
      </c>
      <c r="N363" t="n">
        <v>72.69</v>
      </c>
      <c r="O363" t="n">
        <v>34078.44</v>
      </c>
      <c r="P363" t="n">
        <v>236.86</v>
      </c>
      <c r="Q363" t="n">
        <v>467.07</v>
      </c>
      <c r="R363" t="n">
        <v>59.07</v>
      </c>
      <c r="S363" t="n">
        <v>39.61</v>
      </c>
      <c r="T363" t="n">
        <v>4770.6</v>
      </c>
      <c r="U363" t="n">
        <v>0.67</v>
      </c>
      <c r="V363" t="n">
        <v>0.75</v>
      </c>
      <c r="W363" t="n">
        <v>2.63</v>
      </c>
      <c r="X363" t="n">
        <v>0.28</v>
      </c>
      <c r="Y363" t="n">
        <v>1</v>
      </c>
      <c r="Z363" t="n">
        <v>10</v>
      </c>
    </row>
    <row r="364">
      <c r="A364" t="n">
        <v>70</v>
      </c>
      <c r="B364" t="n">
        <v>125</v>
      </c>
      <c r="C364" t="inlineStr">
        <is>
          <t xml:space="preserve">CONCLUIDO	</t>
        </is>
      </c>
      <c r="D364" t="n">
        <v>5.2939</v>
      </c>
      <c r="E364" t="n">
        <v>18.89</v>
      </c>
      <c r="F364" t="n">
        <v>15.61</v>
      </c>
      <c r="G364" t="n">
        <v>85.16</v>
      </c>
      <c r="H364" t="n">
        <v>1.2</v>
      </c>
      <c r="I364" t="n">
        <v>11</v>
      </c>
      <c r="J364" t="n">
        <v>274.9</v>
      </c>
      <c r="K364" t="n">
        <v>58.47</v>
      </c>
      <c r="L364" t="n">
        <v>18.5</v>
      </c>
      <c r="M364" t="n">
        <v>9</v>
      </c>
      <c r="N364" t="n">
        <v>72.92</v>
      </c>
      <c r="O364" t="n">
        <v>34138.11</v>
      </c>
      <c r="P364" t="n">
        <v>236.47</v>
      </c>
      <c r="Q364" t="n">
        <v>467.07</v>
      </c>
      <c r="R364" t="n">
        <v>59</v>
      </c>
      <c r="S364" t="n">
        <v>39.61</v>
      </c>
      <c r="T364" t="n">
        <v>4737.85</v>
      </c>
      <c r="U364" t="n">
        <v>0.67</v>
      </c>
      <c r="V364" t="n">
        <v>0.75</v>
      </c>
      <c r="W364" t="n">
        <v>2.63</v>
      </c>
      <c r="X364" t="n">
        <v>0.28</v>
      </c>
      <c r="Y364" t="n">
        <v>1</v>
      </c>
      <c r="Z364" t="n">
        <v>10</v>
      </c>
    </row>
    <row r="365">
      <c r="A365" t="n">
        <v>71</v>
      </c>
      <c r="B365" t="n">
        <v>125</v>
      </c>
      <c r="C365" t="inlineStr">
        <is>
          <t xml:space="preserve">CONCLUIDO	</t>
        </is>
      </c>
      <c r="D365" t="n">
        <v>5.3133</v>
      </c>
      <c r="E365" t="n">
        <v>18.82</v>
      </c>
      <c r="F365" t="n">
        <v>15.59</v>
      </c>
      <c r="G365" t="n">
        <v>93.55</v>
      </c>
      <c r="H365" t="n">
        <v>1.21</v>
      </c>
      <c r="I365" t="n">
        <v>10</v>
      </c>
      <c r="J365" t="n">
        <v>275.38</v>
      </c>
      <c r="K365" t="n">
        <v>58.47</v>
      </c>
      <c r="L365" t="n">
        <v>18.75</v>
      </c>
      <c r="M365" t="n">
        <v>8</v>
      </c>
      <c r="N365" t="n">
        <v>73.16</v>
      </c>
      <c r="O365" t="n">
        <v>34197.87</v>
      </c>
      <c r="P365" t="n">
        <v>235.42</v>
      </c>
      <c r="Q365" t="n">
        <v>467.07</v>
      </c>
      <c r="R365" t="n">
        <v>58.21</v>
      </c>
      <c r="S365" t="n">
        <v>39.61</v>
      </c>
      <c r="T365" t="n">
        <v>4347.31</v>
      </c>
      <c r="U365" t="n">
        <v>0.68</v>
      </c>
      <c r="V365" t="n">
        <v>0.75</v>
      </c>
      <c r="W365" t="n">
        <v>2.63</v>
      </c>
      <c r="X365" t="n">
        <v>0.26</v>
      </c>
      <c r="Y365" t="n">
        <v>1</v>
      </c>
      <c r="Z365" t="n">
        <v>10</v>
      </c>
    </row>
    <row r="366">
      <c r="A366" t="n">
        <v>72</v>
      </c>
      <c r="B366" t="n">
        <v>125</v>
      </c>
      <c r="C366" t="inlineStr">
        <is>
          <t xml:space="preserve">CONCLUIDO	</t>
        </is>
      </c>
      <c r="D366" t="n">
        <v>5.3128</v>
      </c>
      <c r="E366" t="n">
        <v>18.82</v>
      </c>
      <c r="F366" t="n">
        <v>15.59</v>
      </c>
      <c r="G366" t="n">
        <v>93.56</v>
      </c>
      <c r="H366" t="n">
        <v>1.23</v>
      </c>
      <c r="I366" t="n">
        <v>10</v>
      </c>
      <c r="J366" t="n">
        <v>275.87</v>
      </c>
      <c r="K366" t="n">
        <v>58.47</v>
      </c>
      <c r="L366" t="n">
        <v>19</v>
      </c>
      <c r="M366" t="n">
        <v>8</v>
      </c>
      <c r="N366" t="n">
        <v>73.39</v>
      </c>
      <c r="O366" t="n">
        <v>34257.73</v>
      </c>
      <c r="P366" t="n">
        <v>235.62</v>
      </c>
      <c r="Q366" t="n">
        <v>467.08</v>
      </c>
      <c r="R366" t="n">
        <v>58.43</v>
      </c>
      <c r="S366" t="n">
        <v>39.61</v>
      </c>
      <c r="T366" t="n">
        <v>4458.15</v>
      </c>
      <c r="U366" t="n">
        <v>0.68</v>
      </c>
      <c r="V366" t="n">
        <v>0.75</v>
      </c>
      <c r="W366" t="n">
        <v>2.62</v>
      </c>
      <c r="X366" t="n">
        <v>0.26</v>
      </c>
      <c r="Y366" t="n">
        <v>1</v>
      </c>
      <c r="Z366" t="n">
        <v>10</v>
      </c>
    </row>
    <row r="367">
      <c r="A367" t="n">
        <v>73</v>
      </c>
      <c r="B367" t="n">
        <v>125</v>
      </c>
      <c r="C367" t="inlineStr">
        <is>
          <t xml:space="preserve">CONCLUIDO	</t>
        </is>
      </c>
      <c r="D367" t="n">
        <v>5.3141</v>
      </c>
      <c r="E367" t="n">
        <v>18.82</v>
      </c>
      <c r="F367" t="n">
        <v>15.59</v>
      </c>
      <c r="G367" t="n">
        <v>93.53</v>
      </c>
      <c r="H367" t="n">
        <v>1.24</v>
      </c>
      <c r="I367" t="n">
        <v>10</v>
      </c>
      <c r="J367" t="n">
        <v>276.35</v>
      </c>
      <c r="K367" t="n">
        <v>58.47</v>
      </c>
      <c r="L367" t="n">
        <v>19.25</v>
      </c>
      <c r="M367" t="n">
        <v>8</v>
      </c>
      <c r="N367" t="n">
        <v>73.63</v>
      </c>
      <c r="O367" t="n">
        <v>34317.68</v>
      </c>
      <c r="P367" t="n">
        <v>235.84</v>
      </c>
      <c r="Q367" t="n">
        <v>467.07</v>
      </c>
      <c r="R367" t="n">
        <v>58.28</v>
      </c>
      <c r="S367" t="n">
        <v>39.61</v>
      </c>
      <c r="T367" t="n">
        <v>4383.4</v>
      </c>
      <c r="U367" t="n">
        <v>0.68</v>
      </c>
      <c r="V367" t="n">
        <v>0.75</v>
      </c>
      <c r="W367" t="n">
        <v>2.62</v>
      </c>
      <c r="X367" t="n">
        <v>0.26</v>
      </c>
      <c r="Y367" t="n">
        <v>1</v>
      </c>
      <c r="Z367" t="n">
        <v>10</v>
      </c>
    </row>
    <row r="368">
      <c r="A368" t="n">
        <v>74</v>
      </c>
      <c r="B368" t="n">
        <v>125</v>
      </c>
      <c r="C368" t="inlineStr">
        <is>
          <t xml:space="preserve">CONCLUIDO	</t>
        </is>
      </c>
      <c r="D368" t="n">
        <v>5.3109</v>
      </c>
      <c r="E368" t="n">
        <v>18.83</v>
      </c>
      <c r="F368" t="n">
        <v>15.6</v>
      </c>
      <c r="G368" t="n">
        <v>93.59999999999999</v>
      </c>
      <c r="H368" t="n">
        <v>1.25</v>
      </c>
      <c r="I368" t="n">
        <v>10</v>
      </c>
      <c r="J368" t="n">
        <v>276.84</v>
      </c>
      <c r="K368" t="n">
        <v>58.47</v>
      </c>
      <c r="L368" t="n">
        <v>19.5</v>
      </c>
      <c r="M368" t="n">
        <v>8</v>
      </c>
      <c r="N368" t="n">
        <v>73.87</v>
      </c>
      <c r="O368" t="n">
        <v>34377.72</v>
      </c>
      <c r="P368" t="n">
        <v>235.74</v>
      </c>
      <c r="Q368" t="n">
        <v>467.08</v>
      </c>
      <c r="R368" t="n">
        <v>58.61</v>
      </c>
      <c r="S368" t="n">
        <v>39.61</v>
      </c>
      <c r="T368" t="n">
        <v>4546.04</v>
      </c>
      <c r="U368" t="n">
        <v>0.68</v>
      </c>
      <c r="V368" t="n">
        <v>0.75</v>
      </c>
      <c r="W368" t="n">
        <v>2.63</v>
      </c>
      <c r="X368" t="n">
        <v>0.27</v>
      </c>
      <c r="Y368" t="n">
        <v>1</v>
      </c>
      <c r="Z368" t="n">
        <v>10</v>
      </c>
    </row>
    <row r="369">
      <c r="A369" t="n">
        <v>75</v>
      </c>
      <c r="B369" t="n">
        <v>125</v>
      </c>
      <c r="C369" t="inlineStr">
        <is>
          <t xml:space="preserve">CONCLUIDO	</t>
        </is>
      </c>
      <c r="D369" t="n">
        <v>5.3106</v>
      </c>
      <c r="E369" t="n">
        <v>18.83</v>
      </c>
      <c r="F369" t="n">
        <v>15.6</v>
      </c>
      <c r="G369" t="n">
        <v>93.61</v>
      </c>
      <c r="H369" t="n">
        <v>1.27</v>
      </c>
      <c r="I369" t="n">
        <v>10</v>
      </c>
      <c r="J369" t="n">
        <v>277.33</v>
      </c>
      <c r="K369" t="n">
        <v>58.47</v>
      </c>
      <c r="L369" t="n">
        <v>19.75</v>
      </c>
      <c r="M369" t="n">
        <v>8</v>
      </c>
      <c r="N369" t="n">
        <v>74.09999999999999</v>
      </c>
      <c r="O369" t="n">
        <v>34437.85</v>
      </c>
      <c r="P369" t="n">
        <v>235.68</v>
      </c>
      <c r="Q369" t="n">
        <v>467.07</v>
      </c>
      <c r="R369" t="n">
        <v>58.62</v>
      </c>
      <c r="S369" t="n">
        <v>39.61</v>
      </c>
      <c r="T369" t="n">
        <v>4550.23</v>
      </c>
      <c r="U369" t="n">
        <v>0.68</v>
      </c>
      <c r="V369" t="n">
        <v>0.75</v>
      </c>
      <c r="W369" t="n">
        <v>2.63</v>
      </c>
      <c r="X369" t="n">
        <v>0.27</v>
      </c>
      <c r="Y369" t="n">
        <v>1</v>
      </c>
      <c r="Z369" t="n">
        <v>10</v>
      </c>
    </row>
    <row r="370">
      <c r="A370" t="n">
        <v>76</v>
      </c>
      <c r="B370" t="n">
        <v>125</v>
      </c>
      <c r="C370" t="inlineStr">
        <is>
          <t xml:space="preserve">CONCLUIDO	</t>
        </is>
      </c>
      <c r="D370" t="n">
        <v>5.3106</v>
      </c>
      <c r="E370" t="n">
        <v>18.83</v>
      </c>
      <c r="F370" t="n">
        <v>15.6</v>
      </c>
      <c r="G370" t="n">
        <v>93.61</v>
      </c>
      <c r="H370" t="n">
        <v>1.28</v>
      </c>
      <c r="I370" t="n">
        <v>10</v>
      </c>
      <c r="J370" t="n">
        <v>277.82</v>
      </c>
      <c r="K370" t="n">
        <v>58.47</v>
      </c>
      <c r="L370" t="n">
        <v>20</v>
      </c>
      <c r="M370" t="n">
        <v>8</v>
      </c>
      <c r="N370" t="n">
        <v>74.34</v>
      </c>
      <c r="O370" t="n">
        <v>34498.07</v>
      </c>
      <c r="P370" t="n">
        <v>235.14</v>
      </c>
      <c r="Q370" t="n">
        <v>467.07</v>
      </c>
      <c r="R370" t="n">
        <v>58.7</v>
      </c>
      <c r="S370" t="n">
        <v>39.61</v>
      </c>
      <c r="T370" t="n">
        <v>4592.78</v>
      </c>
      <c r="U370" t="n">
        <v>0.67</v>
      </c>
      <c r="V370" t="n">
        <v>0.75</v>
      </c>
      <c r="W370" t="n">
        <v>2.62</v>
      </c>
      <c r="X370" t="n">
        <v>0.27</v>
      </c>
      <c r="Y370" t="n">
        <v>1</v>
      </c>
      <c r="Z370" t="n">
        <v>10</v>
      </c>
    </row>
    <row r="371">
      <c r="A371" t="n">
        <v>77</v>
      </c>
      <c r="B371" t="n">
        <v>125</v>
      </c>
      <c r="C371" t="inlineStr">
        <is>
          <t xml:space="preserve">CONCLUIDO	</t>
        </is>
      </c>
      <c r="D371" t="n">
        <v>5.3134</v>
      </c>
      <c r="E371" t="n">
        <v>18.82</v>
      </c>
      <c r="F371" t="n">
        <v>15.59</v>
      </c>
      <c r="G371" t="n">
        <v>93.55</v>
      </c>
      <c r="H371" t="n">
        <v>1.3</v>
      </c>
      <c r="I371" t="n">
        <v>10</v>
      </c>
      <c r="J371" t="n">
        <v>278.3</v>
      </c>
      <c r="K371" t="n">
        <v>58.47</v>
      </c>
      <c r="L371" t="n">
        <v>20.25</v>
      </c>
      <c r="M371" t="n">
        <v>8</v>
      </c>
      <c r="N371" t="n">
        <v>74.58</v>
      </c>
      <c r="O371" t="n">
        <v>34558.39</v>
      </c>
      <c r="P371" t="n">
        <v>234.4</v>
      </c>
      <c r="Q371" t="n">
        <v>467.14</v>
      </c>
      <c r="R371" t="n">
        <v>58.33</v>
      </c>
      <c r="S371" t="n">
        <v>39.61</v>
      </c>
      <c r="T371" t="n">
        <v>4406.1</v>
      </c>
      <c r="U371" t="n">
        <v>0.68</v>
      </c>
      <c r="V371" t="n">
        <v>0.75</v>
      </c>
      <c r="W371" t="n">
        <v>2.63</v>
      </c>
      <c r="X371" t="n">
        <v>0.26</v>
      </c>
      <c r="Y371" t="n">
        <v>1</v>
      </c>
      <c r="Z371" t="n">
        <v>10</v>
      </c>
    </row>
    <row r="372">
      <c r="A372" t="n">
        <v>78</v>
      </c>
      <c r="B372" t="n">
        <v>125</v>
      </c>
      <c r="C372" t="inlineStr">
        <is>
          <t xml:space="preserve">CONCLUIDO	</t>
        </is>
      </c>
      <c r="D372" t="n">
        <v>5.3152</v>
      </c>
      <c r="E372" t="n">
        <v>18.81</v>
      </c>
      <c r="F372" t="n">
        <v>15.58</v>
      </c>
      <c r="G372" t="n">
        <v>93.51000000000001</v>
      </c>
      <c r="H372" t="n">
        <v>1.31</v>
      </c>
      <c r="I372" t="n">
        <v>10</v>
      </c>
      <c r="J372" t="n">
        <v>278.79</v>
      </c>
      <c r="K372" t="n">
        <v>58.47</v>
      </c>
      <c r="L372" t="n">
        <v>20.5</v>
      </c>
      <c r="M372" t="n">
        <v>8</v>
      </c>
      <c r="N372" t="n">
        <v>74.81999999999999</v>
      </c>
      <c r="O372" t="n">
        <v>34618.81</v>
      </c>
      <c r="P372" t="n">
        <v>233.53</v>
      </c>
      <c r="Q372" t="n">
        <v>467.09</v>
      </c>
      <c r="R372" t="n">
        <v>58.08</v>
      </c>
      <c r="S372" t="n">
        <v>39.61</v>
      </c>
      <c r="T372" t="n">
        <v>4283.05</v>
      </c>
      <c r="U372" t="n">
        <v>0.68</v>
      </c>
      <c r="V372" t="n">
        <v>0.75</v>
      </c>
      <c r="W372" t="n">
        <v>2.63</v>
      </c>
      <c r="X372" t="n">
        <v>0.25</v>
      </c>
      <c r="Y372" t="n">
        <v>1</v>
      </c>
      <c r="Z372" t="n">
        <v>10</v>
      </c>
    </row>
    <row r="373">
      <c r="A373" t="n">
        <v>79</v>
      </c>
      <c r="B373" t="n">
        <v>125</v>
      </c>
      <c r="C373" t="inlineStr">
        <is>
          <t xml:space="preserve">CONCLUIDO	</t>
        </is>
      </c>
      <c r="D373" t="n">
        <v>5.3142</v>
      </c>
      <c r="E373" t="n">
        <v>18.82</v>
      </c>
      <c r="F373" t="n">
        <v>15.59</v>
      </c>
      <c r="G373" t="n">
        <v>93.53</v>
      </c>
      <c r="H373" t="n">
        <v>1.32</v>
      </c>
      <c r="I373" t="n">
        <v>10</v>
      </c>
      <c r="J373" t="n">
        <v>279.28</v>
      </c>
      <c r="K373" t="n">
        <v>58.47</v>
      </c>
      <c r="L373" t="n">
        <v>20.75</v>
      </c>
      <c r="M373" t="n">
        <v>8</v>
      </c>
      <c r="N373" t="n">
        <v>75.06</v>
      </c>
      <c r="O373" t="n">
        <v>34679.32</v>
      </c>
      <c r="P373" t="n">
        <v>232.78</v>
      </c>
      <c r="Q373" t="n">
        <v>467.08</v>
      </c>
      <c r="R373" t="n">
        <v>58.34</v>
      </c>
      <c r="S373" t="n">
        <v>39.61</v>
      </c>
      <c r="T373" t="n">
        <v>4413.25</v>
      </c>
      <c r="U373" t="n">
        <v>0.68</v>
      </c>
      <c r="V373" t="n">
        <v>0.75</v>
      </c>
      <c r="W373" t="n">
        <v>2.62</v>
      </c>
      <c r="X373" t="n">
        <v>0.26</v>
      </c>
      <c r="Y373" t="n">
        <v>1</v>
      </c>
      <c r="Z373" t="n">
        <v>10</v>
      </c>
    </row>
    <row r="374">
      <c r="A374" t="n">
        <v>80</v>
      </c>
      <c r="B374" t="n">
        <v>125</v>
      </c>
      <c r="C374" t="inlineStr">
        <is>
          <t xml:space="preserve">CONCLUIDO	</t>
        </is>
      </c>
      <c r="D374" t="n">
        <v>5.3379</v>
      </c>
      <c r="E374" t="n">
        <v>18.73</v>
      </c>
      <c r="F374" t="n">
        <v>15.55</v>
      </c>
      <c r="G374" t="n">
        <v>103.68</v>
      </c>
      <c r="H374" t="n">
        <v>1.34</v>
      </c>
      <c r="I374" t="n">
        <v>9</v>
      </c>
      <c r="J374" t="n">
        <v>279.78</v>
      </c>
      <c r="K374" t="n">
        <v>58.47</v>
      </c>
      <c r="L374" t="n">
        <v>21</v>
      </c>
      <c r="M374" t="n">
        <v>7</v>
      </c>
      <c r="N374" t="n">
        <v>75.3</v>
      </c>
      <c r="O374" t="n">
        <v>34739.92</v>
      </c>
      <c r="P374" t="n">
        <v>232.4</v>
      </c>
      <c r="Q374" t="n">
        <v>467.07</v>
      </c>
      <c r="R374" t="n">
        <v>56.96</v>
      </c>
      <c r="S374" t="n">
        <v>39.61</v>
      </c>
      <c r="T374" t="n">
        <v>3724.77</v>
      </c>
      <c r="U374" t="n">
        <v>0.7</v>
      </c>
      <c r="V374" t="n">
        <v>0.75</v>
      </c>
      <c r="W374" t="n">
        <v>2.63</v>
      </c>
      <c r="X374" t="n">
        <v>0.22</v>
      </c>
      <c r="Y374" t="n">
        <v>1</v>
      </c>
      <c r="Z374" t="n">
        <v>10</v>
      </c>
    </row>
    <row r="375">
      <c r="A375" t="n">
        <v>81</v>
      </c>
      <c r="B375" t="n">
        <v>125</v>
      </c>
      <c r="C375" t="inlineStr">
        <is>
          <t xml:space="preserve">CONCLUIDO	</t>
        </is>
      </c>
      <c r="D375" t="n">
        <v>5.3365</v>
      </c>
      <c r="E375" t="n">
        <v>18.74</v>
      </c>
      <c r="F375" t="n">
        <v>15.56</v>
      </c>
      <c r="G375" t="n">
        <v>103.71</v>
      </c>
      <c r="H375" t="n">
        <v>1.35</v>
      </c>
      <c r="I375" t="n">
        <v>9</v>
      </c>
      <c r="J375" t="n">
        <v>280.27</v>
      </c>
      <c r="K375" t="n">
        <v>58.47</v>
      </c>
      <c r="L375" t="n">
        <v>21.25</v>
      </c>
      <c r="M375" t="n">
        <v>7</v>
      </c>
      <c r="N375" t="n">
        <v>75.54000000000001</v>
      </c>
      <c r="O375" t="n">
        <v>34800.62</v>
      </c>
      <c r="P375" t="n">
        <v>232.75</v>
      </c>
      <c r="Q375" t="n">
        <v>467.07</v>
      </c>
      <c r="R375" t="n">
        <v>57.22</v>
      </c>
      <c r="S375" t="n">
        <v>39.61</v>
      </c>
      <c r="T375" t="n">
        <v>3854.87</v>
      </c>
      <c r="U375" t="n">
        <v>0.6899999999999999</v>
      </c>
      <c r="V375" t="n">
        <v>0.75</v>
      </c>
      <c r="W375" t="n">
        <v>2.62</v>
      </c>
      <c r="X375" t="n">
        <v>0.22</v>
      </c>
      <c r="Y375" t="n">
        <v>1</v>
      </c>
      <c r="Z375" t="n">
        <v>10</v>
      </c>
    </row>
    <row r="376">
      <c r="A376" t="n">
        <v>82</v>
      </c>
      <c r="B376" t="n">
        <v>125</v>
      </c>
      <c r="C376" t="inlineStr">
        <is>
          <t xml:space="preserve">CONCLUIDO	</t>
        </is>
      </c>
      <c r="D376" t="n">
        <v>5.3354</v>
      </c>
      <c r="E376" t="n">
        <v>18.74</v>
      </c>
      <c r="F376" t="n">
        <v>15.56</v>
      </c>
      <c r="G376" t="n">
        <v>103.74</v>
      </c>
      <c r="H376" t="n">
        <v>1.36</v>
      </c>
      <c r="I376" t="n">
        <v>9</v>
      </c>
      <c r="J376" t="n">
        <v>280.76</v>
      </c>
      <c r="K376" t="n">
        <v>58.47</v>
      </c>
      <c r="L376" t="n">
        <v>21.5</v>
      </c>
      <c r="M376" t="n">
        <v>7</v>
      </c>
      <c r="N376" t="n">
        <v>75.79000000000001</v>
      </c>
      <c r="O376" t="n">
        <v>34861.41</v>
      </c>
      <c r="P376" t="n">
        <v>233.18</v>
      </c>
      <c r="Q376" t="n">
        <v>467.08</v>
      </c>
      <c r="R376" t="n">
        <v>57.26</v>
      </c>
      <c r="S376" t="n">
        <v>39.61</v>
      </c>
      <c r="T376" t="n">
        <v>3874.16</v>
      </c>
      <c r="U376" t="n">
        <v>0.6899999999999999</v>
      </c>
      <c r="V376" t="n">
        <v>0.75</v>
      </c>
      <c r="W376" t="n">
        <v>2.63</v>
      </c>
      <c r="X376" t="n">
        <v>0.23</v>
      </c>
      <c r="Y376" t="n">
        <v>1</v>
      </c>
      <c r="Z376" t="n">
        <v>10</v>
      </c>
    </row>
    <row r="377">
      <c r="A377" t="n">
        <v>83</v>
      </c>
      <c r="B377" t="n">
        <v>125</v>
      </c>
      <c r="C377" t="inlineStr">
        <is>
          <t xml:space="preserve">CONCLUIDO	</t>
        </is>
      </c>
      <c r="D377" t="n">
        <v>5.3374</v>
      </c>
      <c r="E377" t="n">
        <v>18.74</v>
      </c>
      <c r="F377" t="n">
        <v>15.55</v>
      </c>
      <c r="G377" t="n">
        <v>103.69</v>
      </c>
      <c r="H377" t="n">
        <v>1.38</v>
      </c>
      <c r="I377" t="n">
        <v>9</v>
      </c>
      <c r="J377" t="n">
        <v>281.25</v>
      </c>
      <c r="K377" t="n">
        <v>58.47</v>
      </c>
      <c r="L377" t="n">
        <v>21.75</v>
      </c>
      <c r="M377" t="n">
        <v>7</v>
      </c>
      <c r="N377" t="n">
        <v>76.03</v>
      </c>
      <c r="O377" t="n">
        <v>34922.31</v>
      </c>
      <c r="P377" t="n">
        <v>233.17</v>
      </c>
      <c r="Q377" t="n">
        <v>467.07</v>
      </c>
      <c r="R377" t="n">
        <v>57.11</v>
      </c>
      <c r="S377" t="n">
        <v>39.61</v>
      </c>
      <c r="T377" t="n">
        <v>3802.15</v>
      </c>
      <c r="U377" t="n">
        <v>0.6899999999999999</v>
      </c>
      <c r="V377" t="n">
        <v>0.75</v>
      </c>
      <c r="W377" t="n">
        <v>2.62</v>
      </c>
      <c r="X377" t="n">
        <v>0.22</v>
      </c>
      <c r="Y377" t="n">
        <v>1</v>
      </c>
      <c r="Z377" t="n">
        <v>10</v>
      </c>
    </row>
    <row r="378">
      <c r="A378" t="n">
        <v>84</v>
      </c>
      <c r="B378" t="n">
        <v>125</v>
      </c>
      <c r="C378" t="inlineStr">
        <is>
          <t xml:space="preserve">CONCLUIDO	</t>
        </is>
      </c>
      <c r="D378" t="n">
        <v>5.3358</v>
      </c>
      <c r="E378" t="n">
        <v>18.74</v>
      </c>
      <c r="F378" t="n">
        <v>15.56</v>
      </c>
      <c r="G378" t="n">
        <v>103.73</v>
      </c>
      <c r="H378" t="n">
        <v>1.39</v>
      </c>
      <c r="I378" t="n">
        <v>9</v>
      </c>
      <c r="J378" t="n">
        <v>281.75</v>
      </c>
      <c r="K378" t="n">
        <v>58.47</v>
      </c>
      <c r="L378" t="n">
        <v>22</v>
      </c>
      <c r="M378" t="n">
        <v>7</v>
      </c>
      <c r="N378" t="n">
        <v>76.28</v>
      </c>
      <c r="O378" t="n">
        <v>34983.29</v>
      </c>
      <c r="P378" t="n">
        <v>233.37</v>
      </c>
      <c r="Q378" t="n">
        <v>467.07</v>
      </c>
      <c r="R378" t="n">
        <v>57.37</v>
      </c>
      <c r="S378" t="n">
        <v>39.61</v>
      </c>
      <c r="T378" t="n">
        <v>3928.46</v>
      </c>
      <c r="U378" t="n">
        <v>0.6899999999999999</v>
      </c>
      <c r="V378" t="n">
        <v>0.75</v>
      </c>
      <c r="W378" t="n">
        <v>2.62</v>
      </c>
      <c r="X378" t="n">
        <v>0.23</v>
      </c>
      <c r="Y378" t="n">
        <v>1</v>
      </c>
      <c r="Z378" t="n">
        <v>10</v>
      </c>
    </row>
    <row r="379">
      <c r="A379" t="n">
        <v>85</v>
      </c>
      <c r="B379" t="n">
        <v>125</v>
      </c>
      <c r="C379" t="inlineStr">
        <is>
          <t xml:space="preserve">CONCLUIDO	</t>
        </is>
      </c>
      <c r="D379" t="n">
        <v>5.3333</v>
      </c>
      <c r="E379" t="n">
        <v>18.75</v>
      </c>
      <c r="F379" t="n">
        <v>15.57</v>
      </c>
      <c r="G379" t="n">
        <v>103.79</v>
      </c>
      <c r="H379" t="n">
        <v>1.4</v>
      </c>
      <c r="I379" t="n">
        <v>9</v>
      </c>
      <c r="J379" t="n">
        <v>282.24</v>
      </c>
      <c r="K379" t="n">
        <v>58.47</v>
      </c>
      <c r="L379" t="n">
        <v>22.25</v>
      </c>
      <c r="M379" t="n">
        <v>7</v>
      </c>
      <c r="N379" t="n">
        <v>76.52</v>
      </c>
      <c r="O379" t="n">
        <v>35044.38</v>
      </c>
      <c r="P379" t="n">
        <v>233.32</v>
      </c>
      <c r="Q379" t="n">
        <v>467.07</v>
      </c>
      <c r="R379" t="n">
        <v>57.64</v>
      </c>
      <c r="S379" t="n">
        <v>39.61</v>
      </c>
      <c r="T379" t="n">
        <v>4068</v>
      </c>
      <c r="U379" t="n">
        <v>0.6899999999999999</v>
      </c>
      <c r="V379" t="n">
        <v>0.75</v>
      </c>
      <c r="W379" t="n">
        <v>2.62</v>
      </c>
      <c r="X379" t="n">
        <v>0.23</v>
      </c>
      <c r="Y379" t="n">
        <v>1</v>
      </c>
      <c r="Z379" t="n">
        <v>10</v>
      </c>
    </row>
    <row r="380">
      <c r="A380" t="n">
        <v>86</v>
      </c>
      <c r="B380" t="n">
        <v>125</v>
      </c>
      <c r="C380" t="inlineStr">
        <is>
          <t xml:space="preserve">CONCLUIDO	</t>
        </is>
      </c>
      <c r="D380" t="n">
        <v>5.3345</v>
      </c>
      <c r="E380" t="n">
        <v>18.75</v>
      </c>
      <c r="F380" t="n">
        <v>15.56</v>
      </c>
      <c r="G380" t="n">
        <v>103.76</v>
      </c>
      <c r="H380" t="n">
        <v>1.42</v>
      </c>
      <c r="I380" t="n">
        <v>9</v>
      </c>
      <c r="J380" t="n">
        <v>282.74</v>
      </c>
      <c r="K380" t="n">
        <v>58.47</v>
      </c>
      <c r="L380" t="n">
        <v>22.5</v>
      </c>
      <c r="M380" t="n">
        <v>7</v>
      </c>
      <c r="N380" t="n">
        <v>76.77</v>
      </c>
      <c r="O380" t="n">
        <v>35105.56</v>
      </c>
      <c r="P380" t="n">
        <v>232.62</v>
      </c>
      <c r="Q380" t="n">
        <v>467.07</v>
      </c>
      <c r="R380" t="n">
        <v>57.51</v>
      </c>
      <c r="S380" t="n">
        <v>39.61</v>
      </c>
      <c r="T380" t="n">
        <v>3998.66</v>
      </c>
      <c r="U380" t="n">
        <v>0.6899999999999999</v>
      </c>
      <c r="V380" t="n">
        <v>0.75</v>
      </c>
      <c r="W380" t="n">
        <v>2.62</v>
      </c>
      <c r="X380" t="n">
        <v>0.23</v>
      </c>
      <c r="Y380" t="n">
        <v>1</v>
      </c>
      <c r="Z380" t="n">
        <v>10</v>
      </c>
    </row>
    <row r="381">
      <c r="A381" t="n">
        <v>87</v>
      </c>
      <c r="B381" t="n">
        <v>125</v>
      </c>
      <c r="C381" t="inlineStr">
        <is>
          <t xml:space="preserve">CONCLUIDO	</t>
        </is>
      </c>
      <c r="D381" t="n">
        <v>5.3353</v>
      </c>
      <c r="E381" t="n">
        <v>18.74</v>
      </c>
      <c r="F381" t="n">
        <v>15.56</v>
      </c>
      <c r="G381" t="n">
        <v>103.74</v>
      </c>
      <c r="H381" t="n">
        <v>1.43</v>
      </c>
      <c r="I381" t="n">
        <v>9</v>
      </c>
      <c r="J381" t="n">
        <v>283.24</v>
      </c>
      <c r="K381" t="n">
        <v>58.47</v>
      </c>
      <c r="L381" t="n">
        <v>22.75</v>
      </c>
      <c r="M381" t="n">
        <v>7</v>
      </c>
      <c r="N381" t="n">
        <v>77.01000000000001</v>
      </c>
      <c r="O381" t="n">
        <v>35166.85</v>
      </c>
      <c r="P381" t="n">
        <v>232.4</v>
      </c>
      <c r="Q381" t="n">
        <v>467.09</v>
      </c>
      <c r="R381" t="n">
        <v>57.43</v>
      </c>
      <c r="S381" t="n">
        <v>39.61</v>
      </c>
      <c r="T381" t="n">
        <v>3960.32</v>
      </c>
      <c r="U381" t="n">
        <v>0.6899999999999999</v>
      </c>
      <c r="V381" t="n">
        <v>0.75</v>
      </c>
      <c r="W381" t="n">
        <v>2.62</v>
      </c>
      <c r="X381" t="n">
        <v>0.23</v>
      </c>
      <c r="Y381" t="n">
        <v>1</v>
      </c>
      <c r="Z381" t="n">
        <v>10</v>
      </c>
    </row>
    <row r="382">
      <c r="A382" t="n">
        <v>88</v>
      </c>
      <c r="B382" t="n">
        <v>125</v>
      </c>
      <c r="C382" t="inlineStr">
        <is>
          <t xml:space="preserve">CONCLUIDO	</t>
        </is>
      </c>
      <c r="D382" t="n">
        <v>5.3311</v>
      </c>
      <c r="E382" t="n">
        <v>18.76</v>
      </c>
      <c r="F382" t="n">
        <v>15.58</v>
      </c>
      <c r="G382" t="n">
        <v>103.84</v>
      </c>
      <c r="H382" t="n">
        <v>1.44</v>
      </c>
      <c r="I382" t="n">
        <v>9</v>
      </c>
      <c r="J382" t="n">
        <v>283.74</v>
      </c>
      <c r="K382" t="n">
        <v>58.47</v>
      </c>
      <c r="L382" t="n">
        <v>23</v>
      </c>
      <c r="M382" t="n">
        <v>7</v>
      </c>
      <c r="N382" t="n">
        <v>77.26000000000001</v>
      </c>
      <c r="O382" t="n">
        <v>35228.23</v>
      </c>
      <c r="P382" t="n">
        <v>232.04</v>
      </c>
      <c r="Q382" t="n">
        <v>467.12</v>
      </c>
      <c r="R382" t="n">
        <v>57.89</v>
      </c>
      <c r="S382" t="n">
        <v>39.61</v>
      </c>
      <c r="T382" t="n">
        <v>4190.71</v>
      </c>
      <c r="U382" t="n">
        <v>0.68</v>
      </c>
      <c r="V382" t="n">
        <v>0.75</v>
      </c>
      <c r="W382" t="n">
        <v>2.62</v>
      </c>
      <c r="X382" t="n">
        <v>0.24</v>
      </c>
      <c r="Y382" t="n">
        <v>1</v>
      </c>
      <c r="Z382" t="n">
        <v>10</v>
      </c>
    </row>
    <row r="383">
      <c r="A383" t="n">
        <v>89</v>
      </c>
      <c r="B383" t="n">
        <v>125</v>
      </c>
      <c r="C383" t="inlineStr">
        <is>
          <t xml:space="preserve">CONCLUIDO	</t>
        </is>
      </c>
      <c r="D383" t="n">
        <v>5.3328</v>
      </c>
      <c r="E383" t="n">
        <v>18.75</v>
      </c>
      <c r="F383" t="n">
        <v>15.57</v>
      </c>
      <c r="G383" t="n">
        <v>103.8</v>
      </c>
      <c r="H383" t="n">
        <v>1.46</v>
      </c>
      <c r="I383" t="n">
        <v>9</v>
      </c>
      <c r="J383" t="n">
        <v>284.23</v>
      </c>
      <c r="K383" t="n">
        <v>58.47</v>
      </c>
      <c r="L383" t="n">
        <v>23.25</v>
      </c>
      <c r="M383" t="n">
        <v>7</v>
      </c>
      <c r="N383" t="n">
        <v>77.51000000000001</v>
      </c>
      <c r="O383" t="n">
        <v>35289.71</v>
      </c>
      <c r="P383" t="n">
        <v>231.67</v>
      </c>
      <c r="Q383" t="n">
        <v>467.07</v>
      </c>
      <c r="R383" t="n">
        <v>57.71</v>
      </c>
      <c r="S383" t="n">
        <v>39.61</v>
      </c>
      <c r="T383" t="n">
        <v>4102.51</v>
      </c>
      <c r="U383" t="n">
        <v>0.6899999999999999</v>
      </c>
      <c r="V383" t="n">
        <v>0.75</v>
      </c>
      <c r="W383" t="n">
        <v>2.62</v>
      </c>
      <c r="X383" t="n">
        <v>0.24</v>
      </c>
      <c r="Y383" t="n">
        <v>1</v>
      </c>
      <c r="Z383" t="n">
        <v>10</v>
      </c>
    </row>
    <row r="384">
      <c r="A384" t="n">
        <v>90</v>
      </c>
      <c r="B384" t="n">
        <v>125</v>
      </c>
      <c r="C384" t="inlineStr">
        <is>
          <t xml:space="preserve">CONCLUIDO	</t>
        </is>
      </c>
      <c r="D384" t="n">
        <v>5.3352</v>
      </c>
      <c r="E384" t="n">
        <v>18.74</v>
      </c>
      <c r="F384" t="n">
        <v>15.56</v>
      </c>
      <c r="G384" t="n">
        <v>103.74</v>
      </c>
      <c r="H384" t="n">
        <v>1.47</v>
      </c>
      <c r="I384" t="n">
        <v>9</v>
      </c>
      <c r="J384" t="n">
        <v>284.73</v>
      </c>
      <c r="K384" t="n">
        <v>58.47</v>
      </c>
      <c r="L384" t="n">
        <v>23.5</v>
      </c>
      <c r="M384" t="n">
        <v>7</v>
      </c>
      <c r="N384" t="n">
        <v>77.76000000000001</v>
      </c>
      <c r="O384" t="n">
        <v>35351.29</v>
      </c>
      <c r="P384" t="n">
        <v>230.93</v>
      </c>
      <c r="Q384" t="n">
        <v>467.07</v>
      </c>
      <c r="R384" t="n">
        <v>57.34</v>
      </c>
      <c r="S384" t="n">
        <v>39.61</v>
      </c>
      <c r="T384" t="n">
        <v>3917.29</v>
      </c>
      <c r="U384" t="n">
        <v>0.6899999999999999</v>
      </c>
      <c r="V384" t="n">
        <v>0.75</v>
      </c>
      <c r="W384" t="n">
        <v>2.63</v>
      </c>
      <c r="X384" t="n">
        <v>0.23</v>
      </c>
      <c r="Y384" t="n">
        <v>1</v>
      </c>
      <c r="Z384" t="n">
        <v>10</v>
      </c>
    </row>
    <row r="385">
      <c r="A385" t="n">
        <v>91</v>
      </c>
      <c r="B385" t="n">
        <v>125</v>
      </c>
      <c r="C385" t="inlineStr">
        <is>
          <t xml:space="preserve">CONCLUIDO	</t>
        </is>
      </c>
      <c r="D385" t="n">
        <v>5.3599</v>
      </c>
      <c r="E385" t="n">
        <v>18.66</v>
      </c>
      <c r="F385" t="n">
        <v>15.52</v>
      </c>
      <c r="G385" t="n">
        <v>116.42</v>
      </c>
      <c r="H385" t="n">
        <v>1.48</v>
      </c>
      <c r="I385" t="n">
        <v>8</v>
      </c>
      <c r="J385" t="n">
        <v>285.23</v>
      </c>
      <c r="K385" t="n">
        <v>58.47</v>
      </c>
      <c r="L385" t="n">
        <v>23.75</v>
      </c>
      <c r="M385" t="n">
        <v>6</v>
      </c>
      <c r="N385" t="n">
        <v>78.01000000000001</v>
      </c>
      <c r="O385" t="n">
        <v>35412.96</v>
      </c>
      <c r="P385" t="n">
        <v>230</v>
      </c>
      <c r="Q385" t="n">
        <v>467.07</v>
      </c>
      <c r="R385" t="n">
        <v>55.97</v>
      </c>
      <c r="S385" t="n">
        <v>39.61</v>
      </c>
      <c r="T385" t="n">
        <v>3234.6</v>
      </c>
      <c r="U385" t="n">
        <v>0.71</v>
      </c>
      <c r="V385" t="n">
        <v>0.75</v>
      </c>
      <c r="W385" t="n">
        <v>2.62</v>
      </c>
      <c r="X385" t="n">
        <v>0.19</v>
      </c>
      <c r="Y385" t="n">
        <v>1</v>
      </c>
      <c r="Z385" t="n">
        <v>10</v>
      </c>
    </row>
    <row r="386">
      <c r="A386" t="n">
        <v>92</v>
      </c>
      <c r="B386" t="n">
        <v>125</v>
      </c>
      <c r="C386" t="inlineStr">
        <is>
          <t xml:space="preserve">CONCLUIDO	</t>
        </is>
      </c>
      <c r="D386" t="n">
        <v>5.3578</v>
      </c>
      <c r="E386" t="n">
        <v>18.66</v>
      </c>
      <c r="F386" t="n">
        <v>15.53</v>
      </c>
      <c r="G386" t="n">
        <v>116.47</v>
      </c>
      <c r="H386" t="n">
        <v>1.5</v>
      </c>
      <c r="I386" t="n">
        <v>8</v>
      </c>
      <c r="J386" t="n">
        <v>285.73</v>
      </c>
      <c r="K386" t="n">
        <v>58.47</v>
      </c>
      <c r="L386" t="n">
        <v>24</v>
      </c>
      <c r="M386" t="n">
        <v>6</v>
      </c>
      <c r="N386" t="n">
        <v>78.26000000000001</v>
      </c>
      <c r="O386" t="n">
        <v>35474.75</v>
      </c>
      <c r="P386" t="n">
        <v>230.49</v>
      </c>
      <c r="Q386" t="n">
        <v>467.07</v>
      </c>
      <c r="R386" t="n">
        <v>56.37</v>
      </c>
      <c r="S386" t="n">
        <v>39.61</v>
      </c>
      <c r="T386" t="n">
        <v>3435.67</v>
      </c>
      <c r="U386" t="n">
        <v>0.7</v>
      </c>
      <c r="V386" t="n">
        <v>0.75</v>
      </c>
      <c r="W386" t="n">
        <v>2.62</v>
      </c>
      <c r="X386" t="n">
        <v>0.2</v>
      </c>
      <c r="Y386" t="n">
        <v>1</v>
      </c>
      <c r="Z386" t="n">
        <v>10</v>
      </c>
    </row>
    <row r="387">
      <c r="A387" t="n">
        <v>93</v>
      </c>
      <c r="B387" t="n">
        <v>125</v>
      </c>
      <c r="C387" t="inlineStr">
        <is>
          <t xml:space="preserve">CONCLUIDO	</t>
        </is>
      </c>
      <c r="D387" t="n">
        <v>5.3588</v>
      </c>
      <c r="E387" t="n">
        <v>18.66</v>
      </c>
      <c r="F387" t="n">
        <v>15.53</v>
      </c>
      <c r="G387" t="n">
        <v>116.45</v>
      </c>
      <c r="H387" t="n">
        <v>1.51</v>
      </c>
      <c r="I387" t="n">
        <v>8</v>
      </c>
      <c r="J387" t="n">
        <v>286.24</v>
      </c>
      <c r="K387" t="n">
        <v>58.47</v>
      </c>
      <c r="L387" t="n">
        <v>24.25</v>
      </c>
      <c r="M387" t="n">
        <v>6</v>
      </c>
      <c r="N387" t="n">
        <v>78.51000000000001</v>
      </c>
      <c r="O387" t="n">
        <v>35536.63</v>
      </c>
      <c r="P387" t="n">
        <v>230.28</v>
      </c>
      <c r="Q387" t="n">
        <v>467.07</v>
      </c>
      <c r="R387" t="n">
        <v>56.15</v>
      </c>
      <c r="S387" t="n">
        <v>39.61</v>
      </c>
      <c r="T387" t="n">
        <v>3324.2</v>
      </c>
      <c r="U387" t="n">
        <v>0.71</v>
      </c>
      <c r="V387" t="n">
        <v>0.75</v>
      </c>
      <c r="W387" t="n">
        <v>2.62</v>
      </c>
      <c r="X387" t="n">
        <v>0.19</v>
      </c>
      <c r="Y387" t="n">
        <v>1</v>
      </c>
      <c r="Z387" t="n">
        <v>10</v>
      </c>
    </row>
    <row r="388">
      <c r="A388" t="n">
        <v>94</v>
      </c>
      <c r="B388" t="n">
        <v>125</v>
      </c>
      <c r="C388" t="inlineStr">
        <is>
          <t xml:space="preserve">CONCLUIDO	</t>
        </is>
      </c>
      <c r="D388" t="n">
        <v>5.3567</v>
      </c>
      <c r="E388" t="n">
        <v>18.67</v>
      </c>
      <c r="F388" t="n">
        <v>15.53</v>
      </c>
      <c r="G388" t="n">
        <v>116.5</v>
      </c>
      <c r="H388" t="n">
        <v>1.52</v>
      </c>
      <c r="I388" t="n">
        <v>8</v>
      </c>
      <c r="J388" t="n">
        <v>286.74</v>
      </c>
      <c r="K388" t="n">
        <v>58.47</v>
      </c>
      <c r="L388" t="n">
        <v>24.5</v>
      </c>
      <c r="M388" t="n">
        <v>6</v>
      </c>
      <c r="N388" t="n">
        <v>78.77</v>
      </c>
      <c r="O388" t="n">
        <v>35598.74</v>
      </c>
      <c r="P388" t="n">
        <v>230.55</v>
      </c>
      <c r="Q388" t="n">
        <v>467.08</v>
      </c>
      <c r="R388" t="n">
        <v>56.47</v>
      </c>
      <c r="S388" t="n">
        <v>39.61</v>
      </c>
      <c r="T388" t="n">
        <v>3487.46</v>
      </c>
      <c r="U388" t="n">
        <v>0.7</v>
      </c>
      <c r="V388" t="n">
        <v>0.75</v>
      </c>
      <c r="W388" t="n">
        <v>2.62</v>
      </c>
      <c r="X388" t="n">
        <v>0.2</v>
      </c>
      <c r="Y388" t="n">
        <v>1</v>
      </c>
      <c r="Z388" t="n">
        <v>10</v>
      </c>
    </row>
    <row r="389">
      <c r="A389" t="n">
        <v>95</v>
      </c>
      <c r="B389" t="n">
        <v>125</v>
      </c>
      <c r="C389" t="inlineStr">
        <is>
          <t xml:space="preserve">CONCLUIDO	</t>
        </is>
      </c>
      <c r="D389" t="n">
        <v>5.3595</v>
      </c>
      <c r="E389" t="n">
        <v>18.66</v>
      </c>
      <c r="F389" t="n">
        <v>15.52</v>
      </c>
      <c r="G389" t="n">
        <v>116.43</v>
      </c>
      <c r="H389" t="n">
        <v>1.53</v>
      </c>
      <c r="I389" t="n">
        <v>8</v>
      </c>
      <c r="J389" t="n">
        <v>287.24</v>
      </c>
      <c r="K389" t="n">
        <v>58.47</v>
      </c>
      <c r="L389" t="n">
        <v>24.75</v>
      </c>
      <c r="M389" t="n">
        <v>6</v>
      </c>
      <c r="N389" t="n">
        <v>79.02</v>
      </c>
      <c r="O389" t="n">
        <v>35660.82</v>
      </c>
      <c r="P389" t="n">
        <v>230.45</v>
      </c>
      <c r="Q389" t="n">
        <v>467.07</v>
      </c>
      <c r="R389" t="n">
        <v>56.18</v>
      </c>
      <c r="S389" t="n">
        <v>39.61</v>
      </c>
      <c r="T389" t="n">
        <v>3341.7</v>
      </c>
      <c r="U389" t="n">
        <v>0.71</v>
      </c>
      <c r="V389" t="n">
        <v>0.75</v>
      </c>
      <c r="W389" t="n">
        <v>2.62</v>
      </c>
      <c r="X389" t="n">
        <v>0.19</v>
      </c>
      <c r="Y389" t="n">
        <v>1</v>
      </c>
      <c r="Z389" t="n">
        <v>10</v>
      </c>
    </row>
    <row r="390">
      <c r="A390" t="n">
        <v>96</v>
      </c>
      <c r="B390" t="n">
        <v>125</v>
      </c>
      <c r="C390" t="inlineStr">
        <is>
          <t xml:space="preserve">CONCLUIDO	</t>
        </is>
      </c>
      <c r="D390" t="n">
        <v>5.3601</v>
      </c>
      <c r="E390" t="n">
        <v>18.66</v>
      </c>
      <c r="F390" t="n">
        <v>15.52</v>
      </c>
      <c r="G390" t="n">
        <v>116.41</v>
      </c>
      <c r="H390" t="n">
        <v>1.55</v>
      </c>
      <c r="I390" t="n">
        <v>8</v>
      </c>
      <c r="J390" t="n">
        <v>287.75</v>
      </c>
      <c r="K390" t="n">
        <v>58.47</v>
      </c>
      <c r="L390" t="n">
        <v>25</v>
      </c>
      <c r="M390" t="n">
        <v>6</v>
      </c>
      <c r="N390" t="n">
        <v>79.27</v>
      </c>
      <c r="O390" t="n">
        <v>35723.02</v>
      </c>
      <c r="P390" t="n">
        <v>230.25</v>
      </c>
      <c r="Q390" t="n">
        <v>467.07</v>
      </c>
      <c r="R390" t="n">
        <v>56.03</v>
      </c>
      <c r="S390" t="n">
        <v>39.61</v>
      </c>
      <c r="T390" t="n">
        <v>3265.06</v>
      </c>
      <c r="U390" t="n">
        <v>0.71</v>
      </c>
      <c r="V390" t="n">
        <v>0.75</v>
      </c>
      <c r="W390" t="n">
        <v>2.62</v>
      </c>
      <c r="X390" t="n">
        <v>0.19</v>
      </c>
      <c r="Y390" t="n">
        <v>1</v>
      </c>
      <c r="Z390" t="n">
        <v>10</v>
      </c>
    </row>
    <row r="391">
      <c r="A391" t="n">
        <v>97</v>
      </c>
      <c r="B391" t="n">
        <v>125</v>
      </c>
      <c r="C391" t="inlineStr">
        <is>
          <t xml:space="preserve">CONCLUIDO	</t>
        </is>
      </c>
      <c r="D391" t="n">
        <v>5.3577</v>
      </c>
      <c r="E391" t="n">
        <v>18.66</v>
      </c>
      <c r="F391" t="n">
        <v>15.53</v>
      </c>
      <c r="G391" t="n">
        <v>116.47</v>
      </c>
      <c r="H391" t="n">
        <v>1.56</v>
      </c>
      <c r="I391" t="n">
        <v>8</v>
      </c>
      <c r="J391" t="n">
        <v>288.25</v>
      </c>
      <c r="K391" t="n">
        <v>58.47</v>
      </c>
      <c r="L391" t="n">
        <v>25.25</v>
      </c>
      <c r="M391" t="n">
        <v>6</v>
      </c>
      <c r="N391" t="n">
        <v>79.53</v>
      </c>
      <c r="O391" t="n">
        <v>35785.31</v>
      </c>
      <c r="P391" t="n">
        <v>230.56</v>
      </c>
      <c r="Q391" t="n">
        <v>467.08</v>
      </c>
      <c r="R391" t="n">
        <v>56.29</v>
      </c>
      <c r="S391" t="n">
        <v>39.61</v>
      </c>
      <c r="T391" t="n">
        <v>3396.89</v>
      </c>
      <c r="U391" t="n">
        <v>0.7</v>
      </c>
      <c r="V391" t="n">
        <v>0.75</v>
      </c>
      <c r="W391" t="n">
        <v>2.62</v>
      </c>
      <c r="X391" t="n">
        <v>0.2</v>
      </c>
      <c r="Y391" t="n">
        <v>1</v>
      </c>
      <c r="Z391" t="n">
        <v>10</v>
      </c>
    </row>
    <row r="392">
      <c r="A392" t="n">
        <v>98</v>
      </c>
      <c r="B392" t="n">
        <v>125</v>
      </c>
      <c r="C392" t="inlineStr">
        <is>
          <t xml:space="preserve">CONCLUIDO	</t>
        </is>
      </c>
      <c r="D392" t="n">
        <v>5.3566</v>
      </c>
      <c r="E392" t="n">
        <v>18.67</v>
      </c>
      <c r="F392" t="n">
        <v>15.53</v>
      </c>
      <c r="G392" t="n">
        <v>116.5</v>
      </c>
      <c r="H392" t="n">
        <v>1.57</v>
      </c>
      <c r="I392" t="n">
        <v>8</v>
      </c>
      <c r="J392" t="n">
        <v>288.76</v>
      </c>
      <c r="K392" t="n">
        <v>58.47</v>
      </c>
      <c r="L392" t="n">
        <v>25.5</v>
      </c>
      <c r="M392" t="n">
        <v>6</v>
      </c>
      <c r="N392" t="n">
        <v>79.78</v>
      </c>
      <c r="O392" t="n">
        <v>35847.71</v>
      </c>
      <c r="P392" t="n">
        <v>230.06</v>
      </c>
      <c r="Q392" t="n">
        <v>467.07</v>
      </c>
      <c r="R392" t="n">
        <v>56.55</v>
      </c>
      <c r="S392" t="n">
        <v>39.61</v>
      </c>
      <c r="T392" t="n">
        <v>3524</v>
      </c>
      <c r="U392" t="n">
        <v>0.7</v>
      </c>
      <c r="V392" t="n">
        <v>0.75</v>
      </c>
      <c r="W392" t="n">
        <v>2.62</v>
      </c>
      <c r="X392" t="n">
        <v>0.2</v>
      </c>
      <c r="Y392" t="n">
        <v>1</v>
      </c>
      <c r="Z392" t="n">
        <v>10</v>
      </c>
    </row>
    <row r="393">
      <c r="A393" t="n">
        <v>99</v>
      </c>
      <c r="B393" t="n">
        <v>125</v>
      </c>
      <c r="C393" t="inlineStr">
        <is>
          <t xml:space="preserve">CONCLUIDO	</t>
        </is>
      </c>
      <c r="D393" t="n">
        <v>5.3583</v>
      </c>
      <c r="E393" t="n">
        <v>18.66</v>
      </c>
      <c r="F393" t="n">
        <v>15.53</v>
      </c>
      <c r="G393" t="n">
        <v>116.46</v>
      </c>
      <c r="H393" t="n">
        <v>1.59</v>
      </c>
      <c r="I393" t="n">
        <v>8</v>
      </c>
      <c r="J393" t="n">
        <v>289.26</v>
      </c>
      <c r="K393" t="n">
        <v>58.47</v>
      </c>
      <c r="L393" t="n">
        <v>25.75</v>
      </c>
      <c r="M393" t="n">
        <v>6</v>
      </c>
      <c r="N393" t="n">
        <v>80.04000000000001</v>
      </c>
      <c r="O393" t="n">
        <v>35910.21</v>
      </c>
      <c r="P393" t="n">
        <v>229.46</v>
      </c>
      <c r="Q393" t="n">
        <v>467.07</v>
      </c>
      <c r="R393" t="n">
        <v>56.35</v>
      </c>
      <c r="S393" t="n">
        <v>39.61</v>
      </c>
      <c r="T393" t="n">
        <v>3426.56</v>
      </c>
      <c r="U393" t="n">
        <v>0.7</v>
      </c>
      <c r="V393" t="n">
        <v>0.75</v>
      </c>
      <c r="W393" t="n">
        <v>2.62</v>
      </c>
      <c r="X393" t="n">
        <v>0.2</v>
      </c>
      <c r="Y393" t="n">
        <v>1</v>
      </c>
      <c r="Z393" t="n">
        <v>10</v>
      </c>
    </row>
    <row r="394">
      <c r="A394" t="n">
        <v>100</v>
      </c>
      <c r="B394" t="n">
        <v>125</v>
      </c>
      <c r="C394" t="inlineStr">
        <is>
          <t xml:space="preserve">CONCLUIDO	</t>
        </is>
      </c>
      <c r="D394" t="n">
        <v>5.3555</v>
      </c>
      <c r="E394" t="n">
        <v>18.67</v>
      </c>
      <c r="F394" t="n">
        <v>15.54</v>
      </c>
      <c r="G394" t="n">
        <v>116.53</v>
      </c>
      <c r="H394" t="n">
        <v>1.6</v>
      </c>
      <c r="I394" t="n">
        <v>8</v>
      </c>
      <c r="J394" t="n">
        <v>289.77</v>
      </c>
      <c r="K394" t="n">
        <v>58.47</v>
      </c>
      <c r="L394" t="n">
        <v>26</v>
      </c>
      <c r="M394" t="n">
        <v>6</v>
      </c>
      <c r="N394" t="n">
        <v>80.3</v>
      </c>
      <c r="O394" t="n">
        <v>35972.82</v>
      </c>
      <c r="P394" t="n">
        <v>229</v>
      </c>
      <c r="Q394" t="n">
        <v>467.07</v>
      </c>
      <c r="R394" t="n">
        <v>56.71</v>
      </c>
      <c r="S394" t="n">
        <v>39.61</v>
      </c>
      <c r="T394" t="n">
        <v>3603.59</v>
      </c>
      <c r="U394" t="n">
        <v>0.7</v>
      </c>
      <c r="V394" t="n">
        <v>0.75</v>
      </c>
      <c r="W394" t="n">
        <v>2.62</v>
      </c>
      <c r="X394" t="n">
        <v>0.2</v>
      </c>
      <c r="Y394" t="n">
        <v>1</v>
      </c>
      <c r="Z394" t="n">
        <v>10</v>
      </c>
    </row>
    <row r="395">
      <c r="A395" t="n">
        <v>101</v>
      </c>
      <c r="B395" t="n">
        <v>125</v>
      </c>
      <c r="C395" t="inlineStr">
        <is>
          <t xml:space="preserve">CONCLUIDO	</t>
        </is>
      </c>
      <c r="D395" t="n">
        <v>5.3571</v>
      </c>
      <c r="E395" t="n">
        <v>18.67</v>
      </c>
      <c r="F395" t="n">
        <v>15.53</v>
      </c>
      <c r="G395" t="n">
        <v>116.49</v>
      </c>
      <c r="H395" t="n">
        <v>1.61</v>
      </c>
      <c r="I395" t="n">
        <v>8</v>
      </c>
      <c r="J395" t="n">
        <v>290.28</v>
      </c>
      <c r="K395" t="n">
        <v>58.47</v>
      </c>
      <c r="L395" t="n">
        <v>26.25</v>
      </c>
      <c r="M395" t="n">
        <v>6</v>
      </c>
      <c r="N395" t="n">
        <v>80.56</v>
      </c>
      <c r="O395" t="n">
        <v>36035.53</v>
      </c>
      <c r="P395" t="n">
        <v>228.67</v>
      </c>
      <c r="Q395" t="n">
        <v>467.07</v>
      </c>
      <c r="R395" t="n">
        <v>56.45</v>
      </c>
      <c r="S395" t="n">
        <v>39.61</v>
      </c>
      <c r="T395" t="n">
        <v>3474.8</v>
      </c>
      <c r="U395" t="n">
        <v>0.7</v>
      </c>
      <c r="V395" t="n">
        <v>0.75</v>
      </c>
      <c r="W395" t="n">
        <v>2.62</v>
      </c>
      <c r="X395" t="n">
        <v>0.2</v>
      </c>
      <c r="Y395" t="n">
        <v>1</v>
      </c>
      <c r="Z395" t="n">
        <v>10</v>
      </c>
    </row>
    <row r="396">
      <c r="A396" t="n">
        <v>102</v>
      </c>
      <c r="B396" t="n">
        <v>125</v>
      </c>
      <c r="C396" t="inlineStr">
        <is>
          <t xml:space="preserve">CONCLUIDO	</t>
        </is>
      </c>
      <c r="D396" t="n">
        <v>5.3583</v>
      </c>
      <c r="E396" t="n">
        <v>18.66</v>
      </c>
      <c r="F396" t="n">
        <v>15.53</v>
      </c>
      <c r="G396" t="n">
        <v>116.46</v>
      </c>
      <c r="H396" t="n">
        <v>1.62</v>
      </c>
      <c r="I396" t="n">
        <v>8</v>
      </c>
      <c r="J396" t="n">
        <v>290.79</v>
      </c>
      <c r="K396" t="n">
        <v>58.47</v>
      </c>
      <c r="L396" t="n">
        <v>26.5</v>
      </c>
      <c r="M396" t="n">
        <v>6</v>
      </c>
      <c r="N396" t="n">
        <v>80.81999999999999</v>
      </c>
      <c r="O396" t="n">
        <v>36098.35</v>
      </c>
      <c r="P396" t="n">
        <v>228.6</v>
      </c>
      <c r="Q396" t="n">
        <v>467.07</v>
      </c>
      <c r="R396" t="n">
        <v>56.39</v>
      </c>
      <c r="S396" t="n">
        <v>39.61</v>
      </c>
      <c r="T396" t="n">
        <v>3445.52</v>
      </c>
      <c r="U396" t="n">
        <v>0.7</v>
      </c>
      <c r="V396" t="n">
        <v>0.75</v>
      </c>
      <c r="W396" t="n">
        <v>2.62</v>
      </c>
      <c r="X396" t="n">
        <v>0.19</v>
      </c>
      <c r="Y396" t="n">
        <v>1</v>
      </c>
      <c r="Z396" t="n">
        <v>10</v>
      </c>
    </row>
    <row r="397">
      <c r="A397" t="n">
        <v>103</v>
      </c>
      <c r="B397" t="n">
        <v>125</v>
      </c>
      <c r="C397" t="inlineStr">
        <is>
          <t xml:space="preserve">CONCLUIDO	</t>
        </is>
      </c>
      <c r="D397" t="n">
        <v>5.3564</v>
      </c>
      <c r="E397" t="n">
        <v>18.67</v>
      </c>
      <c r="F397" t="n">
        <v>15.53</v>
      </c>
      <c r="G397" t="n">
        <v>116.51</v>
      </c>
      <c r="H397" t="n">
        <v>1.64</v>
      </c>
      <c r="I397" t="n">
        <v>8</v>
      </c>
      <c r="J397" t="n">
        <v>291.3</v>
      </c>
      <c r="K397" t="n">
        <v>58.47</v>
      </c>
      <c r="L397" t="n">
        <v>26.75</v>
      </c>
      <c r="M397" t="n">
        <v>6</v>
      </c>
      <c r="N397" t="n">
        <v>81.08</v>
      </c>
      <c r="O397" t="n">
        <v>36161.27</v>
      </c>
      <c r="P397" t="n">
        <v>227.97</v>
      </c>
      <c r="Q397" t="n">
        <v>467.08</v>
      </c>
      <c r="R397" t="n">
        <v>56.5</v>
      </c>
      <c r="S397" t="n">
        <v>39.61</v>
      </c>
      <c r="T397" t="n">
        <v>3499.66</v>
      </c>
      <c r="U397" t="n">
        <v>0.7</v>
      </c>
      <c r="V397" t="n">
        <v>0.75</v>
      </c>
      <c r="W397" t="n">
        <v>2.62</v>
      </c>
      <c r="X397" t="n">
        <v>0.2</v>
      </c>
      <c r="Y397" t="n">
        <v>1</v>
      </c>
      <c r="Z397" t="n">
        <v>10</v>
      </c>
    </row>
    <row r="398">
      <c r="A398" t="n">
        <v>104</v>
      </c>
      <c r="B398" t="n">
        <v>125</v>
      </c>
      <c r="C398" t="inlineStr">
        <is>
          <t xml:space="preserve">CONCLUIDO	</t>
        </is>
      </c>
      <c r="D398" t="n">
        <v>5.3531</v>
      </c>
      <c r="E398" t="n">
        <v>18.68</v>
      </c>
      <c r="F398" t="n">
        <v>15.55</v>
      </c>
      <c r="G398" t="n">
        <v>116.6</v>
      </c>
      <c r="H398" t="n">
        <v>1.65</v>
      </c>
      <c r="I398" t="n">
        <v>8</v>
      </c>
      <c r="J398" t="n">
        <v>291.81</v>
      </c>
      <c r="K398" t="n">
        <v>58.47</v>
      </c>
      <c r="L398" t="n">
        <v>27</v>
      </c>
      <c r="M398" t="n">
        <v>6</v>
      </c>
      <c r="N398" t="n">
        <v>81.34</v>
      </c>
      <c r="O398" t="n">
        <v>36224.3</v>
      </c>
      <c r="P398" t="n">
        <v>227.11</v>
      </c>
      <c r="Q398" t="n">
        <v>467.07</v>
      </c>
      <c r="R398" t="n">
        <v>56.99</v>
      </c>
      <c r="S398" t="n">
        <v>39.61</v>
      </c>
      <c r="T398" t="n">
        <v>3743.65</v>
      </c>
      <c r="U398" t="n">
        <v>0.7</v>
      </c>
      <c r="V398" t="n">
        <v>0.75</v>
      </c>
      <c r="W398" t="n">
        <v>2.62</v>
      </c>
      <c r="X398" t="n">
        <v>0.21</v>
      </c>
      <c r="Y398" t="n">
        <v>1</v>
      </c>
      <c r="Z398" t="n">
        <v>10</v>
      </c>
    </row>
    <row r="399">
      <c r="A399" t="n">
        <v>105</v>
      </c>
      <c r="B399" t="n">
        <v>125</v>
      </c>
      <c r="C399" t="inlineStr">
        <is>
          <t xml:space="preserve">CONCLUIDO	</t>
        </is>
      </c>
      <c r="D399" t="n">
        <v>5.3755</v>
      </c>
      <c r="E399" t="n">
        <v>18.6</v>
      </c>
      <c r="F399" t="n">
        <v>15.52</v>
      </c>
      <c r="G399" t="n">
        <v>132.99</v>
      </c>
      <c r="H399" t="n">
        <v>1.66</v>
      </c>
      <c r="I399" t="n">
        <v>7</v>
      </c>
      <c r="J399" t="n">
        <v>292.32</v>
      </c>
      <c r="K399" t="n">
        <v>58.47</v>
      </c>
      <c r="L399" t="n">
        <v>27.25</v>
      </c>
      <c r="M399" t="n">
        <v>5</v>
      </c>
      <c r="N399" t="n">
        <v>81.59999999999999</v>
      </c>
      <c r="O399" t="n">
        <v>36287.44</v>
      </c>
      <c r="P399" t="n">
        <v>226.98</v>
      </c>
      <c r="Q399" t="n">
        <v>467.07</v>
      </c>
      <c r="R399" t="n">
        <v>55.9</v>
      </c>
      <c r="S399" t="n">
        <v>39.61</v>
      </c>
      <c r="T399" t="n">
        <v>3207.68</v>
      </c>
      <c r="U399" t="n">
        <v>0.71</v>
      </c>
      <c r="V399" t="n">
        <v>0.75</v>
      </c>
      <c r="W399" t="n">
        <v>2.62</v>
      </c>
      <c r="X399" t="n">
        <v>0.18</v>
      </c>
      <c r="Y399" t="n">
        <v>1</v>
      </c>
      <c r="Z399" t="n">
        <v>10</v>
      </c>
    </row>
    <row r="400">
      <c r="A400" t="n">
        <v>106</v>
      </c>
      <c r="B400" t="n">
        <v>125</v>
      </c>
      <c r="C400" t="inlineStr">
        <is>
          <t xml:space="preserve">CONCLUIDO	</t>
        </is>
      </c>
      <c r="D400" t="n">
        <v>5.3747</v>
      </c>
      <c r="E400" t="n">
        <v>18.61</v>
      </c>
      <c r="F400" t="n">
        <v>15.52</v>
      </c>
      <c r="G400" t="n">
        <v>133.01</v>
      </c>
      <c r="H400" t="n">
        <v>1.67</v>
      </c>
      <c r="I400" t="n">
        <v>7</v>
      </c>
      <c r="J400" t="n">
        <v>292.84</v>
      </c>
      <c r="K400" t="n">
        <v>58.47</v>
      </c>
      <c r="L400" t="n">
        <v>27.5</v>
      </c>
      <c r="M400" t="n">
        <v>5</v>
      </c>
      <c r="N400" t="n">
        <v>81.86</v>
      </c>
      <c r="O400" t="n">
        <v>36350.69</v>
      </c>
      <c r="P400" t="n">
        <v>227.32</v>
      </c>
      <c r="Q400" t="n">
        <v>467.07</v>
      </c>
      <c r="R400" t="n">
        <v>55.98</v>
      </c>
      <c r="S400" t="n">
        <v>39.61</v>
      </c>
      <c r="T400" t="n">
        <v>3247.41</v>
      </c>
      <c r="U400" t="n">
        <v>0.71</v>
      </c>
      <c r="V400" t="n">
        <v>0.75</v>
      </c>
      <c r="W400" t="n">
        <v>2.62</v>
      </c>
      <c r="X400" t="n">
        <v>0.18</v>
      </c>
      <c r="Y400" t="n">
        <v>1</v>
      </c>
      <c r="Z400" t="n">
        <v>10</v>
      </c>
    </row>
    <row r="401">
      <c r="A401" t="n">
        <v>107</v>
      </c>
      <c r="B401" t="n">
        <v>125</v>
      </c>
      <c r="C401" t="inlineStr">
        <is>
          <t xml:space="preserve">CONCLUIDO	</t>
        </is>
      </c>
      <c r="D401" t="n">
        <v>5.3759</v>
      </c>
      <c r="E401" t="n">
        <v>18.6</v>
      </c>
      <c r="F401" t="n">
        <v>15.51</v>
      </c>
      <c r="G401" t="n">
        <v>132.98</v>
      </c>
      <c r="H401" t="n">
        <v>1.68</v>
      </c>
      <c r="I401" t="n">
        <v>7</v>
      </c>
      <c r="J401" t="n">
        <v>293.35</v>
      </c>
      <c r="K401" t="n">
        <v>58.47</v>
      </c>
      <c r="L401" t="n">
        <v>27.75</v>
      </c>
      <c r="M401" t="n">
        <v>5</v>
      </c>
      <c r="N401" t="n">
        <v>82.13</v>
      </c>
      <c r="O401" t="n">
        <v>36414.05</v>
      </c>
      <c r="P401" t="n">
        <v>227.81</v>
      </c>
      <c r="Q401" t="n">
        <v>467.07</v>
      </c>
      <c r="R401" t="n">
        <v>56.01</v>
      </c>
      <c r="S401" t="n">
        <v>39.61</v>
      </c>
      <c r="T401" t="n">
        <v>3260.15</v>
      </c>
      <c r="U401" t="n">
        <v>0.71</v>
      </c>
      <c r="V401" t="n">
        <v>0.75</v>
      </c>
      <c r="W401" t="n">
        <v>2.62</v>
      </c>
      <c r="X401" t="n">
        <v>0.18</v>
      </c>
      <c r="Y401" t="n">
        <v>1</v>
      </c>
      <c r="Z401" t="n">
        <v>10</v>
      </c>
    </row>
    <row r="402">
      <c r="A402" t="n">
        <v>108</v>
      </c>
      <c r="B402" t="n">
        <v>125</v>
      </c>
      <c r="C402" t="inlineStr">
        <is>
          <t xml:space="preserve">CONCLUIDO	</t>
        </is>
      </c>
      <c r="D402" t="n">
        <v>5.3789</v>
      </c>
      <c r="E402" t="n">
        <v>18.59</v>
      </c>
      <c r="F402" t="n">
        <v>15.5</v>
      </c>
      <c r="G402" t="n">
        <v>132.89</v>
      </c>
      <c r="H402" t="n">
        <v>1.7</v>
      </c>
      <c r="I402" t="n">
        <v>7</v>
      </c>
      <c r="J402" t="n">
        <v>293.86</v>
      </c>
      <c r="K402" t="n">
        <v>58.47</v>
      </c>
      <c r="L402" t="n">
        <v>28</v>
      </c>
      <c r="M402" t="n">
        <v>5</v>
      </c>
      <c r="N402" t="n">
        <v>82.39</v>
      </c>
      <c r="O402" t="n">
        <v>36477.51</v>
      </c>
      <c r="P402" t="n">
        <v>227.62</v>
      </c>
      <c r="Q402" t="n">
        <v>467.07</v>
      </c>
      <c r="R402" t="n">
        <v>55.5</v>
      </c>
      <c r="S402" t="n">
        <v>39.61</v>
      </c>
      <c r="T402" t="n">
        <v>3007.62</v>
      </c>
      <c r="U402" t="n">
        <v>0.71</v>
      </c>
      <c r="V402" t="n">
        <v>0.75</v>
      </c>
      <c r="W402" t="n">
        <v>2.62</v>
      </c>
      <c r="X402" t="n">
        <v>0.17</v>
      </c>
      <c r="Y402" t="n">
        <v>1</v>
      </c>
      <c r="Z402" t="n">
        <v>10</v>
      </c>
    </row>
    <row r="403">
      <c r="A403" t="n">
        <v>109</v>
      </c>
      <c r="B403" t="n">
        <v>125</v>
      </c>
      <c r="C403" t="inlineStr">
        <is>
          <t xml:space="preserve">CONCLUIDO	</t>
        </is>
      </c>
      <c r="D403" t="n">
        <v>5.3763</v>
      </c>
      <c r="E403" t="n">
        <v>18.6</v>
      </c>
      <c r="F403" t="n">
        <v>15.51</v>
      </c>
      <c r="G403" t="n">
        <v>132.97</v>
      </c>
      <c r="H403" t="n">
        <v>1.71</v>
      </c>
      <c r="I403" t="n">
        <v>7</v>
      </c>
      <c r="J403" t="n">
        <v>294.38</v>
      </c>
      <c r="K403" t="n">
        <v>58.47</v>
      </c>
      <c r="L403" t="n">
        <v>28.25</v>
      </c>
      <c r="M403" t="n">
        <v>5</v>
      </c>
      <c r="N403" t="n">
        <v>82.66</v>
      </c>
      <c r="O403" t="n">
        <v>36541.09</v>
      </c>
      <c r="P403" t="n">
        <v>228.13</v>
      </c>
      <c r="Q403" t="n">
        <v>467.07</v>
      </c>
      <c r="R403" t="n">
        <v>55.9</v>
      </c>
      <c r="S403" t="n">
        <v>39.61</v>
      </c>
      <c r="T403" t="n">
        <v>3204.53</v>
      </c>
      <c r="U403" t="n">
        <v>0.71</v>
      </c>
      <c r="V403" t="n">
        <v>0.75</v>
      </c>
      <c r="W403" t="n">
        <v>2.62</v>
      </c>
      <c r="X403" t="n">
        <v>0.18</v>
      </c>
      <c r="Y403" t="n">
        <v>1</v>
      </c>
      <c r="Z403" t="n">
        <v>10</v>
      </c>
    </row>
    <row r="404">
      <c r="A404" t="n">
        <v>110</v>
      </c>
      <c r="B404" t="n">
        <v>125</v>
      </c>
      <c r="C404" t="inlineStr">
        <is>
          <t xml:space="preserve">CONCLUIDO	</t>
        </is>
      </c>
      <c r="D404" t="n">
        <v>5.3752</v>
      </c>
      <c r="E404" t="n">
        <v>18.6</v>
      </c>
      <c r="F404" t="n">
        <v>15.52</v>
      </c>
      <c r="G404" t="n">
        <v>133</v>
      </c>
      <c r="H404" t="n">
        <v>1.72</v>
      </c>
      <c r="I404" t="n">
        <v>7</v>
      </c>
      <c r="J404" t="n">
        <v>294.9</v>
      </c>
      <c r="K404" t="n">
        <v>58.47</v>
      </c>
      <c r="L404" t="n">
        <v>28.5</v>
      </c>
      <c r="M404" t="n">
        <v>5</v>
      </c>
      <c r="N404" t="n">
        <v>82.92</v>
      </c>
      <c r="O404" t="n">
        <v>36604.77</v>
      </c>
      <c r="P404" t="n">
        <v>228.73</v>
      </c>
      <c r="Q404" t="n">
        <v>467.07</v>
      </c>
      <c r="R404" t="n">
        <v>55.94</v>
      </c>
      <c r="S404" t="n">
        <v>39.61</v>
      </c>
      <c r="T404" t="n">
        <v>3227.6</v>
      </c>
      <c r="U404" t="n">
        <v>0.71</v>
      </c>
      <c r="V404" t="n">
        <v>0.75</v>
      </c>
      <c r="W404" t="n">
        <v>2.62</v>
      </c>
      <c r="X404" t="n">
        <v>0.18</v>
      </c>
      <c r="Y404" t="n">
        <v>1</v>
      </c>
      <c r="Z404" t="n">
        <v>10</v>
      </c>
    </row>
    <row r="405">
      <c r="A405" t="n">
        <v>111</v>
      </c>
      <c r="B405" t="n">
        <v>125</v>
      </c>
      <c r="C405" t="inlineStr">
        <is>
          <t xml:space="preserve">CONCLUIDO	</t>
        </is>
      </c>
      <c r="D405" t="n">
        <v>5.3777</v>
      </c>
      <c r="E405" t="n">
        <v>18.6</v>
      </c>
      <c r="F405" t="n">
        <v>15.51</v>
      </c>
      <c r="G405" t="n">
        <v>132.92</v>
      </c>
      <c r="H405" t="n">
        <v>1.73</v>
      </c>
      <c r="I405" t="n">
        <v>7</v>
      </c>
      <c r="J405" t="n">
        <v>295.41</v>
      </c>
      <c r="K405" t="n">
        <v>58.47</v>
      </c>
      <c r="L405" t="n">
        <v>28.75</v>
      </c>
      <c r="M405" t="n">
        <v>5</v>
      </c>
      <c r="N405" t="n">
        <v>83.19</v>
      </c>
      <c r="O405" t="n">
        <v>36668.57</v>
      </c>
      <c r="P405" t="n">
        <v>228.39</v>
      </c>
      <c r="Q405" t="n">
        <v>467.08</v>
      </c>
      <c r="R405" t="n">
        <v>55.58</v>
      </c>
      <c r="S405" t="n">
        <v>39.61</v>
      </c>
      <c r="T405" t="n">
        <v>3046.4</v>
      </c>
      <c r="U405" t="n">
        <v>0.71</v>
      </c>
      <c r="V405" t="n">
        <v>0.75</v>
      </c>
      <c r="W405" t="n">
        <v>2.62</v>
      </c>
      <c r="X405" t="n">
        <v>0.17</v>
      </c>
      <c r="Y405" t="n">
        <v>1</v>
      </c>
      <c r="Z405" t="n">
        <v>10</v>
      </c>
    </row>
    <row r="406">
      <c r="A406" t="n">
        <v>112</v>
      </c>
      <c r="B406" t="n">
        <v>125</v>
      </c>
      <c r="C406" t="inlineStr">
        <is>
          <t xml:space="preserve">CONCLUIDO	</t>
        </is>
      </c>
      <c r="D406" t="n">
        <v>5.3784</v>
      </c>
      <c r="E406" t="n">
        <v>18.59</v>
      </c>
      <c r="F406" t="n">
        <v>15.51</v>
      </c>
      <c r="G406" t="n">
        <v>132.9</v>
      </c>
      <c r="H406" t="n">
        <v>1.75</v>
      </c>
      <c r="I406" t="n">
        <v>7</v>
      </c>
      <c r="J406" t="n">
        <v>295.93</v>
      </c>
      <c r="K406" t="n">
        <v>58.47</v>
      </c>
      <c r="L406" t="n">
        <v>29</v>
      </c>
      <c r="M406" t="n">
        <v>5</v>
      </c>
      <c r="N406" t="n">
        <v>83.45999999999999</v>
      </c>
      <c r="O406" t="n">
        <v>36732.47</v>
      </c>
      <c r="P406" t="n">
        <v>228.39</v>
      </c>
      <c r="Q406" t="n">
        <v>467.08</v>
      </c>
      <c r="R406" t="n">
        <v>55.64</v>
      </c>
      <c r="S406" t="n">
        <v>39.61</v>
      </c>
      <c r="T406" t="n">
        <v>3073.78</v>
      </c>
      <c r="U406" t="n">
        <v>0.71</v>
      </c>
      <c r="V406" t="n">
        <v>0.75</v>
      </c>
      <c r="W406" t="n">
        <v>2.62</v>
      </c>
      <c r="X406" t="n">
        <v>0.17</v>
      </c>
      <c r="Y406" t="n">
        <v>1</v>
      </c>
      <c r="Z406" t="n">
        <v>10</v>
      </c>
    </row>
    <row r="407">
      <c r="A407" t="n">
        <v>113</v>
      </c>
      <c r="B407" t="n">
        <v>125</v>
      </c>
      <c r="C407" t="inlineStr">
        <is>
          <t xml:space="preserve">CONCLUIDO	</t>
        </is>
      </c>
      <c r="D407" t="n">
        <v>5.3793</v>
      </c>
      <c r="E407" t="n">
        <v>18.59</v>
      </c>
      <c r="F407" t="n">
        <v>15.5</v>
      </c>
      <c r="G407" t="n">
        <v>132.88</v>
      </c>
      <c r="H407" t="n">
        <v>1.76</v>
      </c>
      <c r="I407" t="n">
        <v>7</v>
      </c>
      <c r="J407" t="n">
        <v>296.45</v>
      </c>
      <c r="K407" t="n">
        <v>58.47</v>
      </c>
      <c r="L407" t="n">
        <v>29.25</v>
      </c>
      <c r="M407" t="n">
        <v>5</v>
      </c>
      <c r="N407" t="n">
        <v>83.73</v>
      </c>
      <c r="O407" t="n">
        <v>36796.49</v>
      </c>
      <c r="P407" t="n">
        <v>227.65</v>
      </c>
      <c r="Q407" t="n">
        <v>467.09</v>
      </c>
      <c r="R407" t="n">
        <v>55.51</v>
      </c>
      <c r="S407" t="n">
        <v>39.61</v>
      </c>
      <c r="T407" t="n">
        <v>3009.73</v>
      </c>
      <c r="U407" t="n">
        <v>0.71</v>
      </c>
      <c r="V407" t="n">
        <v>0.75</v>
      </c>
      <c r="W407" t="n">
        <v>2.62</v>
      </c>
      <c r="X407" t="n">
        <v>0.17</v>
      </c>
      <c r="Y407" t="n">
        <v>1</v>
      </c>
      <c r="Z407" t="n">
        <v>10</v>
      </c>
    </row>
    <row r="408">
      <c r="A408" t="n">
        <v>114</v>
      </c>
      <c r="B408" t="n">
        <v>125</v>
      </c>
      <c r="C408" t="inlineStr">
        <is>
          <t xml:space="preserve">CONCLUIDO	</t>
        </is>
      </c>
      <c r="D408" t="n">
        <v>5.3804</v>
      </c>
      <c r="E408" t="n">
        <v>18.59</v>
      </c>
      <c r="F408" t="n">
        <v>15.5</v>
      </c>
      <c r="G408" t="n">
        <v>132.85</v>
      </c>
      <c r="H408" t="n">
        <v>1.77</v>
      </c>
      <c r="I408" t="n">
        <v>7</v>
      </c>
      <c r="J408" t="n">
        <v>296.97</v>
      </c>
      <c r="K408" t="n">
        <v>58.47</v>
      </c>
      <c r="L408" t="n">
        <v>29.5</v>
      </c>
      <c r="M408" t="n">
        <v>5</v>
      </c>
      <c r="N408" t="n">
        <v>84</v>
      </c>
      <c r="O408" t="n">
        <v>36860.62</v>
      </c>
      <c r="P408" t="n">
        <v>227.28</v>
      </c>
      <c r="Q408" t="n">
        <v>467.09</v>
      </c>
      <c r="R408" t="n">
        <v>55.3</v>
      </c>
      <c r="S408" t="n">
        <v>39.61</v>
      </c>
      <c r="T408" t="n">
        <v>2905.53</v>
      </c>
      <c r="U408" t="n">
        <v>0.72</v>
      </c>
      <c r="V408" t="n">
        <v>0.75</v>
      </c>
      <c r="W408" t="n">
        <v>2.62</v>
      </c>
      <c r="X408" t="n">
        <v>0.16</v>
      </c>
      <c r="Y408" t="n">
        <v>1</v>
      </c>
      <c r="Z408" t="n">
        <v>10</v>
      </c>
    </row>
    <row r="409">
      <c r="A409" t="n">
        <v>115</v>
      </c>
      <c r="B409" t="n">
        <v>125</v>
      </c>
      <c r="C409" t="inlineStr">
        <is>
          <t xml:space="preserve">CONCLUIDO	</t>
        </is>
      </c>
      <c r="D409" t="n">
        <v>5.3808</v>
      </c>
      <c r="E409" t="n">
        <v>18.58</v>
      </c>
      <c r="F409" t="n">
        <v>15.5</v>
      </c>
      <c r="G409" t="n">
        <v>132.83</v>
      </c>
      <c r="H409" t="n">
        <v>1.78</v>
      </c>
      <c r="I409" t="n">
        <v>7</v>
      </c>
      <c r="J409" t="n">
        <v>297.49</v>
      </c>
      <c r="K409" t="n">
        <v>58.47</v>
      </c>
      <c r="L409" t="n">
        <v>29.75</v>
      </c>
      <c r="M409" t="n">
        <v>5</v>
      </c>
      <c r="N409" t="n">
        <v>84.27</v>
      </c>
      <c r="O409" t="n">
        <v>36924.87</v>
      </c>
      <c r="P409" t="n">
        <v>227.14</v>
      </c>
      <c r="Q409" t="n">
        <v>467.07</v>
      </c>
      <c r="R409" t="n">
        <v>55.26</v>
      </c>
      <c r="S409" t="n">
        <v>39.61</v>
      </c>
      <c r="T409" t="n">
        <v>2886.39</v>
      </c>
      <c r="U409" t="n">
        <v>0.72</v>
      </c>
      <c r="V409" t="n">
        <v>0.75</v>
      </c>
      <c r="W409" t="n">
        <v>2.62</v>
      </c>
      <c r="X409" t="n">
        <v>0.16</v>
      </c>
      <c r="Y409" t="n">
        <v>1</v>
      </c>
      <c r="Z409" t="n">
        <v>10</v>
      </c>
    </row>
    <row r="410">
      <c r="A410" t="n">
        <v>116</v>
      </c>
      <c r="B410" t="n">
        <v>125</v>
      </c>
      <c r="C410" t="inlineStr">
        <is>
          <t xml:space="preserve">CONCLUIDO	</t>
        </is>
      </c>
      <c r="D410" t="n">
        <v>5.38</v>
      </c>
      <c r="E410" t="n">
        <v>18.59</v>
      </c>
      <c r="F410" t="n">
        <v>15.5</v>
      </c>
      <c r="G410" t="n">
        <v>132.86</v>
      </c>
      <c r="H410" t="n">
        <v>1.79</v>
      </c>
      <c r="I410" t="n">
        <v>7</v>
      </c>
      <c r="J410" t="n">
        <v>298.01</v>
      </c>
      <c r="K410" t="n">
        <v>58.47</v>
      </c>
      <c r="L410" t="n">
        <v>30</v>
      </c>
      <c r="M410" t="n">
        <v>5</v>
      </c>
      <c r="N410" t="n">
        <v>84.54000000000001</v>
      </c>
      <c r="O410" t="n">
        <v>36989.23</v>
      </c>
      <c r="P410" t="n">
        <v>227.14</v>
      </c>
      <c r="Q410" t="n">
        <v>467.07</v>
      </c>
      <c r="R410" t="n">
        <v>55.38</v>
      </c>
      <c r="S410" t="n">
        <v>39.61</v>
      </c>
      <c r="T410" t="n">
        <v>2948.35</v>
      </c>
      <c r="U410" t="n">
        <v>0.72</v>
      </c>
      <c r="V410" t="n">
        <v>0.75</v>
      </c>
      <c r="W410" t="n">
        <v>2.62</v>
      </c>
      <c r="X410" t="n">
        <v>0.17</v>
      </c>
      <c r="Y410" t="n">
        <v>1</v>
      </c>
      <c r="Z410" t="n">
        <v>10</v>
      </c>
    </row>
    <row r="411">
      <c r="A411" t="n">
        <v>117</v>
      </c>
      <c r="B411" t="n">
        <v>125</v>
      </c>
      <c r="C411" t="inlineStr">
        <is>
          <t xml:space="preserve">CONCLUIDO	</t>
        </is>
      </c>
      <c r="D411" t="n">
        <v>5.3802</v>
      </c>
      <c r="E411" t="n">
        <v>18.59</v>
      </c>
      <c r="F411" t="n">
        <v>15.5</v>
      </c>
      <c r="G411" t="n">
        <v>132.85</v>
      </c>
      <c r="H411" t="n">
        <v>1.8</v>
      </c>
      <c r="I411" t="n">
        <v>7</v>
      </c>
      <c r="J411" t="n">
        <v>298.54</v>
      </c>
      <c r="K411" t="n">
        <v>58.47</v>
      </c>
      <c r="L411" t="n">
        <v>30.25</v>
      </c>
      <c r="M411" t="n">
        <v>5</v>
      </c>
      <c r="N411" t="n">
        <v>84.81</v>
      </c>
      <c r="O411" t="n">
        <v>37053.7</v>
      </c>
      <c r="P411" t="n">
        <v>226.69</v>
      </c>
      <c r="Q411" t="n">
        <v>467.07</v>
      </c>
      <c r="R411" t="n">
        <v>55.33</v>
      </c>
      <c r="S411" t="n">
        <v>39.61</v>
      </c>
      <c r="T411" t="n">
        <v>2920.13</v>
      </c>
      <c r="U411" t="n">
        <v>0.72</v>
      </c>
      <c r="V411" t="n">
        <v>0.75</v>
      </c>
      <c r="W411" t="n">
        <v>2.62</v>
      </c>
      <c r="X411" t="n">
        <v>0.17</v>
      </c>
      <c r="Y411" t="n">
        <v>1</v>
      </c>
      <c r="Z411" t="n">
        <v>10</v>
      </c>
    </row>
    <row r="412">
      <c r="A412" t="n">
        <v>118</v>
      </c>
      <c r="B412" t="n">
        <v>125</v>
      </c>
      <c r="C412" t="inlineStr">
        <is>
          <t xml:space="preserve">CONCLUIDO	</t>
        </is>
      </c>
      <c r="D412" t="n">
        <v>5.3825</v>
      </c>
      <c r="E412" t="n">
        <v>18.58</v>
      </c>
      <c r="F412" t="n">
        <v>15.49</v>
      </c>
      <c r="G412" t="n">
        <v>132.78</v>
      </c>
      <c r="H412" t="n">
        <v>1.82</v>
      </c>
      <c r="I412" t="n">
        <v>7</v>
      </c>
      <c r="J412" t="n">
        <v>299.06</v>
      </c>
      <c r="K412" t="n">
        <v>58.47</v>
      </c>
      <c r="L412" t="n">
        <v>30.5</v>
      </c>
      <c r="M412" t="n">
        <v>5</v>
      </c>
      <c r="N412" t="n">
        <v>85.09</v>
      </c>
      <c r="O412" t="n">
        <v>37118.29</v>
      </c>
      <c r="P412" t="n">
        <v>226.21</v>
      </c>
      <c r="Q412" t="n">
        <v>467.07</v>
      </c>
      <c r="R412" t="n">
        <v>55.07</v>
      </c>
      <c r="S412" t="n">
        <v>39.61</v>
      </c>
      <c r="T412" t="n">
        <v>2790.65</v>
      </c>
      <c r="U412" t="n">
        <v>0.72</v>
      </c>
      <c r="V412" t="n">
        <v>0.75</v>
      </c>
      <c r="W412" t="n">
        <v>2.62</v>
      </c>
      <c r="X412" t="n">
        <v>0.16</v>
      </c>
      <c r="Y412" t="n">
        <v>1</v>
      </c>
      <c r="Z412" t="n">
        <v>10</v>
      </c>
    </row>
    <row r="413">
      <c r="A413" t="n">
        <v>119</v>
      </c>
      <c r="B413" t="n">
        <v>125</v>
      </c>
      <c r="C413" t="inlineStr">
        <is>
          <t xml:space="preserve">CONCLUIDO	</t>
        </is>
      </c>
      <c r="D413" t="n">
        <v>5.3816</v>
      </c>
      <c r="E413" t="n">
        <v>18.58</v>
      </c>
      <c r="F413" t="n">
        <v>15.49</v>
      </c>
      <c r="G413" t="n">
        <v>132.81</v>
      </c>
      <c r="H413" t="n">
        <v>1.83</v>
      </c>
      <c r="I413" t="n">
        <v>7</v>
      </c>
      <c r="J413" t="n">
        <v>299.59</v>
      </c>
      <c r="K413" t="n">
        <v>58.47</v>
      </c>
      <c r="L413" t="n">
        <v>30.75</v>
      </c>
      <c r="M413" t="n">
        <v>5</v>
      </c>
      <c r="N413" t="n">
        <v>85.36</v>
      </c>
      <c r="O413" t="n">
        <v>37183.12</v>
      </c>
      <c r="P413" t="n">
        <v>225.93</v>
      </c>
      <c r="Q413" t="n">
        <v>467.07</v>
      </c>
      <c r="R413" t="n">
        <v>55.15</v>
      </c>
      <c r="S413" t="n">
        <v>39.61</v>
      </c>
      <c r="T413" t="n">
        <v>2832.38</v>
      </c>
      <c r="U413" t="n">
        <v>0.72</v>
      </c>
      <c r="V413" t="n">
        <v>0.75</v>
      </c>
      <c r="W413" t="n">
        <v>2.62</v>
      </c>
      <c r="X413" t="n">
        <v>0.16</v>
      </c>
      <c r="Y413" t="n">
        <v>1</v>
      </c>
      <c r="Z413" t="n">
        <v>10</v>
      </c>
    </row>
    <row r="414">
      <c r="A414" t="n">
        <v>120</v>
      </c>
      <c r="B414" t="n">
        <v>125</v>
      </c>
      <c r="C414" t="inlineStr">
        <is>
          <t xml:space="preserve">CONCLUIDO	</t>
        </is>
      </c>
      <c r="D414" t="n">
        <v>5.3795</v>
      </c>
      <c r="E414" t="n">
        <v>18.59</v>
      </c>
      <c r="F414" t="n">
        <v>15.5</v>
      </c>
      <c r="G414" t="n">
        <v>132.87</v>
      </c>
      <c r="H414" t="n">
        <v>1.84</v>
      </c>
      <c r="I414" t="n">
        <v>7</v>
      </c>
      <c r="J414" t="n">
        <v>300.11</v>
      </c>
      <c r="K414" t="n">
        <v>58.47</v>
      </c>
      <c r="L414" t="n">
        <v>31</v>
      </c>
      <c r="M414" t="n">
        <v>5</v>
      </c>
      <c r="N414" t="n">
        <v>85.64</v>
      </c>
      <c r="O414" t="n">
        <v>37247.94</v>
      </c>
      <c r="P414" t="n">
        <v>225.92</v>
      </c>
      <c r="Q414" t="n">
        <v>467.07</v>
      </c>
      <c r="R414" t="n">
        <v>55.41</v>
      </c>
      <c r="S414" t="n">
        <v>39.61</v>
      </c>
      <c r="T414" t="n">
        <v>2961.04</v>
      </c>
      <c r="U414" t="n">
        <v>0.71</v>
      </c>
      <c r="V414" t="n">
        <v>0.75</v>
      </c>
      <c r="W414" t="n">
        <v>2.62</v>
      </c>
      <c r="X414" t="n">
        <v>0.17</v>
      </c>
      <c r="Y414" t="n">
        <v>1</v>
      </c>
      <c r="Z414" t="n">
        <v>10</v>
      </c>
    </row>
    <row r="415">
      <c r="A415" t="n">
        <v>121</v>
      </c>
      <c r="B415" t="n">
        <v>125</v>
      </c>
      <c r="C415" t="inlineStr">
        <is>
          <t xml:space="preserve">CONCLUIDO	</t>
        </is>
      </c>
      <c r="D415" t="n">
        <v>5.3778</v>
      </c>
      <c r="E415" t="n">
        <v>18.6</v>
      </c>
      <c r="F415" t="n">
        <v>15.51</v>
      </c>
      <c r="G415" t="n">
        <v>132.92</v>
      </c>
      <c r="H415" t="n">
        <v>1.85</v>
      </c>
      <c r="I415" t="n">
        <v>7</v>
      </c>
      <c r="J415" t="n">
        <v>300.64</v>
      </c>
      <c r="K415" t="n">
        <v>58.47</v>
      </c>
      <c r="L415" t="n">
        <v>31.25</v>
      </c>
      <c r="M415" t="n">
        <v>5</v>
      </c>
      <c r="N415" t="n">
        <v>85.91</v>
      </c>
      <c r="O415" t="n">
        <v>37312.88</v>
      </c>
      <c r="P415" t="n">
        <v>225.81</v>
      </c>
      <c r="Q415" t="n">
        <v>467.07</v>
      </c>
      <c r="R415" t="n">
        <v>55.6</v>
      </c>
      <c r="S415" t="n">
        <v>39.61</v>
      </c>
      <c r="T415" t="n">
        <v>3055.72</v>
      </c>
      <c r="U415" t="n">
        <v>0.71</v>
      </c>
      <c r="V415" t="n">
        <v>0.75</v>
      </c>
      <c r="W415" t="n">
        <v>2.62</v>
      </c>
      <c r="X415" t="n">
        <v>0.17</v>
      </c>
      <c r="Y415" t="n">
        <v>1</v>
      </c>
      <c r="Z415" t="n">
        <v>10</v>
      </c>
    </row>
    <row r="416">
      <c r="A416" t="n">
        <v>122</v>
      </c>
      <c r="B416" t="n">
        <v>125</v>
      </c>
      <c r="C416" t="inlineStr">
        <is>
          <t xml:space="preserve">CONCLUIDO	</t>
        </is>
      </c>
      <c r="D416" t="n">
        <v>5.3798</v>
      </c>
      <c r="E416" t="n">
        <v>18.59</v>
      </c>
      <c r="F416" t="n">
        <v>15.5</v>
      </c>
      <c r="G416" t="n">
        <v>132.86</v>
      </c>
      <c r="H416" t="n">
        <v>1.86</v>
      </c>
      <c r="I416" t="n">
        <v>7</v>
      </c>
      <c r="J416" t="n">
        <v>301.17</v>
      </c>
      <c r="K416" t="n">
        <v>58.47</v>
      </c>
      <c r="L416" t="n">
        <v>31.5</v>
      </c>
      <c r="M416" t="n">
        <v>5</v>
      </c>
      <c r="N416" t="n">
        <v>86.19</v>
      </c>
      <c r="O416" t="n">
        <v>37377.94</v>
      </c>
      <c r="P416" t="n">
        <v>225.38</v>
      </c>
      <c r="Q416" t="n">
        <v>467.07</v>
      </c>
      <c r="R416" t="n">
        <v>55.42</v>
      </c>
      <c r="S416" t="n">
        <v>39.61</v>
      </c>
      <c r="T416" t="n">
        <v>2964.21</v>
      </c>
      <c r="U416" t="n">
        <v>0.71</v>
      </c>
      <c r="V416" t="n">
        <v>0.75</v>
      </c>
      <c r="W416" t="n">
        <v>2.62</v>
      </c>
      <c r="X416" t="n">
        <v>0.17</v>
      </c>
      <c r="Y416" t="n">
        <v>1</v>
      </c>
      <c r="Z416" t="n">
        <v>10</v>
      </c>
    </row>
    <row r="417">
      <c r="A417" t="n">
        <v>123</v>
      </c>
      <c r="B417" t="n">
        <v>125</v>
      </c>
      <c r="C417" t="inlineStr">
        <is>
          <t xml:space="preserve">CONCLUIDO	</t>
        </is>
      </c>
      <c r="D417" t="n">
        <v>5.3794</v>
      </c>
      <c r="E417" t="n">
        <v>18.59</v>
      </c>
      <c r="F417" t="n">
        <v>15.5</v>
      </c>
      <c r="G417" t="n">
        <v>132.87</v>
      </c>
      <c r="H417" t="n">
        <v>1.87</v>
      </c>
      <c r="I417" t="n">
        <v>7</v>
      </c>
      <c r="J417" t="n">
        <v>301.69</v>
      </c>
      <c r="K417" t="n">
        <v>58.47</v>
      </c>
      <c r="L417" t="n">
        <v>31.75</v>
      </c>
      <c r="M417" t="n">
        <v>5</v>
      </c>
      <c r="N417" t="n">
        <v>86.47</v>
      </c>
      <c r="O417" t="n">
        <v>37443.11</v>
      </c>
      <c r="P417" t="n">
        <v>224.72</v>
      </c>
      <c r="Q417" t="n">
        <v>467.07</v>
      </c>
      <c r="R417" t="n">
        <v>55.54</v>
      </c>
      <c r="S417" t="n">
        <v>39.61</v>
      </c>
      <c r="T417" t="n">
        <v>3027.6</v>
      </c>
      <c r="U417" t="n">
        <v>0.71</v>
      </c>
      <c r="V417" t="n">
        <v>0.75</v>
      </c>
      <c r="W417" t="n">
        <v>2.62</v>
      </c>
      <c r="X417" t="n">
        <v>0.17</v>
      </c>
      <c r="Y417" t="n">
        <v>1</v>
      </c>
      <c r="Z417" t="n">
        <v>10</v>
      </c>
    </row>
    <row r="418">
      <c r="A418" t="n">
        <v>124</v>
      </c>
      <c r="B418" t="n">
        <v>125</v>
      </c>
      <c r="C418" t="inlineStr">
        <is>
          <t xml:space="preserve">CONCLUIDO	</t>
        </is>
      </c>
      <c r="D418" t="n">
        <v>5.4019</v>
      </c>
      <c r="E418" t="n">
        <v>18.51</v>
      </c>
      <c r="F418" t="n">
        <v>15.47</v>
      </c>
      <c r="G418" t="n">
        <v>154.72</v>
      </c>
      <c r="H418" t="n">
        <v>1.89</v>
      </c>
      <c r="I418" t="n">
        <v>6</v>
      </c>
      <c r="J418" t="n">
        <v>302.22</v>
      </c>
      <c r="K418" t="n">
        <v>58.47</v>
      </c>
      <c r="L418" t="n">
        <v>32</v>
      </c>
      <c r="M418" t="n">
        <v>4</v>
      </c>
      <c r="N418" t="n">
        <v>86.75</v>
      </c>
      <c r="O418" t="n">
        <v>37508.41</v>
      </c>
      <c r="P418" t="n">
        <v>223.21</v>
      </c>
      <c r="Q418" t="n">
        <v>467.07</v>
      </c>
      <c r="R418" t="n">
        <v>54.41</v>
      </c>
      <c r="S418" t="n">
        <v>39.61</v>
      </c>
      <c r="T418" t="n">
        <v>2464.95</v>
      </c>
      <c r="U418" t="n">
        <v>0.73</v>
      </c>
      <c r="V418" t="n">
        <v>0.75</v>
      </c>
      <c r="W418" t="n">
        <v>2.62</v>
      </c>
      <c r="X418" t="n">
        <v>0.14</v>
      </c>
      <c r="Y418" t="n">
        <v>1</v>
      </c>
      <c r="Z418" t="n">
        <v>10</v>
      </c>
    </row>
    <row r="419">
      <c r="A419" t="n">
        <v>125</v>
      </c>
      <c r="B419" t="n">
        <v>125</v>
      </c>
      <c r="C419" t="inlineStr">
        <is>
          <t xml:space="preserve">CONCLUIDO	</t>
        </is>
      </c>
      <c r="D419" t="n">
        <v>5.4038</v>
      </c>
      <c r="E419" t="n">
        <v>18.51</v>
      </c>
      <c r="F419" t="n">
        <v>15.47</v>
      </c>
      <c r="G419" t="n">
        <v>154.65</v>
      </c>
      <c r="H419" t="n">
        <v>1.9</v>
      </c>
      <c r="I419" t="n">
        <v>6</v>
      </c>
      <c r="J419" t="n">
        <v>302.75</v>
      </c>
      <c r="K419" t="n">
        <v>58.47</v>
      </c>
      <c r="L419" t="n">
        <v>32.25</v>
      </c>
      <c r="M419" t="n">
        <v>4</v>
      </c>
      <c r="N419" t="n">
        <v>87.03</v>
      </c>
      <c r="O419" t="n">
        <v>37573.82</v>
      </c>
      <c r="P419" t="n">
        <v>223.22</v>
      </c>
      <c r="Q419" t="n">
        <v>467.07</v>
      </c>
      <c r="R419" t="n">
        <v>54.27</v>
      </c>
      <c r="S419" t="n">
        <v>39.61</v>
      </c>
      <c r="T419" t="n">
        <v>2395.17</v>
      </c>
      <c r="U419" t="n">
        <v>0.73</v>
      </c>
      <c r="V419" t="n">
        <v>0.75</v>
      </c>
      <c r="W419" t="n">
        <v>2.62</v>
      </c>
      <c r="X419" t="n">
        <v>0.13</v>
      </c>
      <c r="Y419" t="n">
        <v>1</v>
      </c>
      <c r="Z419" t="n">
        <v>10</v>
      </c>
    </row>
    <row r="420">
      <c r="A420" t="n">
        <v>126</v>
      </c>
      <c r="B420" t="n">
        <v>125</v>
      </c>
      <c r="C420" t="inlineStr">
        <is>
          <t xml:space="preserve">CONCLUIDO	</t>
        </is>
      </c>
      <c r="D420" t="n">
        <v>5.4018</v>
      </c>
      <c r="E420" t="n">
        <v>18.51</v>
      </c>
      <c r="F420" t="n">
        <v>15.47</v>
      </c>
      <c r="G420" t="n">
        <v>154.72</v>
      </c>
      <c r="H420" t="n">
        <v>1.91</v>
      </c>
      <c r="I420" t="n">
        <v>6</v>
      </c>
      <c r="J420" t="n">
        <v>303.28</v>
      </c>
      <c r="K420" t="n">
        <v>58.47</v>
      </c>
      <c r="L420" t="n">
        <v>32.5</v>
      </c>
      <c r="M420" t="n">
        <v>4</v>
      </c>
      <c r="N420" t="n">
        <v>87.31</v>
      </c>
      <c r="O420" t="n">
        <v>37639.36</v>
      </c>
      <c r="P420" t="n">
        <v>223.44</v>
      </c>
      <c r="Q420" t="n">
        <v>467.07</v>
      </c>
      <c r="R420" t="n">
        <v>54.41</v>
      </c>
      <c r="S420" t="n">
        <v>39.61</v>
      </c>
      <c r="T420" t="n">
        <v>2464.97</v>
      </c>
      <c r="U420" t="n">
        <v>0.73</v>
      </c>
      <c r="V420" t="n">
        <v>0.75</v>
      </c>
      <c r="W420" t="n">
        <v>2.62</v>
      </c>
      <c r="X420" t="n">
        <v>0.14</v>
      </c>
      <c r="Y420" t="n">
        <v>1</v>
      </c>
      <c r="Z420" t="n">
        <v>10</v>
      </c>
    </row>
    <row r="421">
      <c r="A421" t="n">
        <v>127</v>
      </c>
      <c r="B421" t="n">
        <v>125</v>
      </c>
      <c r="C421" t="inlineStr">
        <is>
          <t xml:space="preserve">CONCLUIDO	</t>
        </is>
      </c>
      <c r="D421" t="n">
        <v>5.4017</v>
      </c>
      <c r="E421" t="n">
        <v>18.51</v>
      </c>
      <c r="F421" t="n">
        <v>15.47</v>
      </c>
      <c r="G421" t="n">
        <v>154.72</v>
      </c>
      <c r="H421" t="n">
        <v>1.92</v>
      </c>
      <c r="I421" t="n">
        <v>6</v>
      </c>
      <c r="J421" t="n">
        <v>303.82</v>
      </c>
      <c r="K421" t="n">
        <v>58.47</v>
      </c>
      <c r="L421" t="n">
        <v>32.75</v>
      </c>
      <c r="M421" t="n">
        <v>4</v>
      </c>
      <c r="N421" t="n">
        <v>87.59</v>
      </c>
      <c r="O421" t="n">
        <v>37705.01</v>
      </c>
      <c r="P421" t="n">
        <v>223.66</v>
      </c>
      <c r="Q421" t="n">
        <v>467.07</v>
      </c>
      <c r="R421" t="n">
        <v>54.55</v>
      </c>
      <c r="S421" t="n">
        <v>39.61</v>
      </c>
      <c r="T421" t="n">
        <v>2536.58</v>
      </c>
      <c r="U421" t="n">
        <v>0.73</v>
      </c>
      <c r="V421" t="n">
        <v>0.75</v>
      </c>
      <c r="W421" t="n">
        <v>2.62</v>
      </c>
      <c r="X421" t="n">
        <v>0.14</v>
      </c>
      <c r="Y421" t="n">
        <v>1</v>
      </c>
      <c r="Z421" t="n">
        <v>10</v>
      </c>
    </row>
    <row r="422">
      <c r="A422" t="n">
        <v>128</v>
      </c>
      <c r="B422" t="n">
        <v>125</v>
      </c>
      <c r="C422" t="inlineStr">
        <is>
          <t xml:space="preserve">CONCLUIDO	</t>
        </is>
      </c>
      <c r="D422" t="n">
        <v>5.3987</v>
      </c>
      <c r="E422" t="n">
        <v>18.52</v>
      </c>
      <c r="F422" t="n">
        <v>15.48</v>
      </c>
      <c r="G422" t="n">
        <v>154.83</v>
      </c>
      <c r="H422" t="n">
        <v>1.93</v>
      </c>
      <c r="I422" t="n">
        <v>6</v>
      </c>
      <c r="J422" t="n">
        <v>304.35</v>
      </c>
      <c r="K422" t="n">
        <v>58.47</v>
      </c>
      <c r="L422" t="n">
        <v>33</v>
      </c>
      <c r="M422" t="n">
        <v>4</v>
      </c>
      <c r="N422" t="n">
        <v>87.88</v>
      </c>
      <c r="O422" t="n">
        <v>37770.79</v>
      </c>
      <c r="P422" t="n">
        <v>224</v>
      </c>
      <c r="Q422" t="n">
        <v>467.07</v>
      </c>
      <c r="R422" t="n">
        <v>54.91</v>
      </c>
      <c r="S422" t="n">
        <v>39.61</v>
      </c>
      <c r="T422" t="n">
        <v>2714.25</v>
      </c>
      <c r="U422" t="n">
        <v>0.72</v>
      </c>
      <c r="V422" t="n">
        <v>0.75</v>
      </c>
      <c r="W422" t="n">
        <v>2.62</v>
      </c>
      <c r="X422" t="n">
        <v>0.15</v>
      </c>
      <c r="Y422" t="n">
        <v>1</v>
      </c>
      <c r="Z422" t="n">
        <v>10</v>
      </c>
    </row>
    <row r="423">
      <c r="A423" t="n">
        <v>129</v>
      </c>
      <c r="B423" t="n">
        <v>125</v>
      </c>
      <c r="C423" t="inlineStr">
        <is>
          <t xml:space="preserve">CONCLUIDO	</t>
        </is>
      </c>
      <c r="D423" t="n">
        <v>5.3985</v>
      </c>
      <c r="E423" t="n">
        <v>18.52</v>
      </c>
      <c r="F423" t="n">
        <v>15.48</v>
      </c>
      <c r="G423" t="n">
        <v>154.83</v>
      </c>
      <c r="H423" t="n">
        <v>1.94</v>
      </c>
      <c r="I423" t="n">
        <v>6</v>
      </c>
      <c r="J423" t="n">
        <v>304.88</v>
      </c>
      <c r="K423" t="n">
        <v>58.47</v>
      </c>
      <c r="L423" t="n">
        <v>33.25</v>
      </c>
      <c r="M423" t="n">
        <v>4</v>
      </c>
      <c r="N423" t="n">
        <v>88.16</v>
      </c>
      <c r="O423" t="n">
        <v>37836.69</v>
      </c>
      <c r="P423" t="n">
        <v>223.89</v>
      </c>
      <c r="Q423" t="n">
        <v>467.07</v>
      </c>
      <c r="R423" t="n">
        <v>54.87</v>
      </c>
      <c r="S423" t="n">
        <v>39.61</v>
      </c>
      <c r="T423" t="n">
        <v>2696.31</v>
      </c>
      <c r="U423" t="n">
        <v>0.72</v>
      </c>
      <c r="V423" t="n">
        <v>0.75</v>
      </c>
      <c r="W423" t="n">
        <v>2.62</v>
      </c>
      <c r="X423" t="n">
        <v>0.15</v>
      </c>
      <c r="Y423" t="n">
        <v>1</v>
      </c>
      <c r="Z423" t="n">
        <v>10</v>
      </c>
    </row>
    <row r="424">
      <c r="A424" t="n">
        <v>130</v>
      </c>
      <c r="B424" t="n">
        <v>125</v>
      </c>
      <c r="C424" t="inlineStr">
        <is>
          <t xml:space="preserve">CONCLUIDO	</t>
        </is>
      </c>
      <c r="D424" t="n">
        <v>5.4001</v>
      </c>
      <c r="E424" t="n">
        <v>18.52</v>
      </c>
      <c r="F424" t="n">
        <v>15.48</v>
      </c>
      <c r="G424" t="n">
        <v>154.78</v>
      </c>
      <c r="H424" t="n">
        <v>1.95</v>
      </c>
      <c r="I424" t="n">
        <v>6</v>
      </c>
      <c r="J424" t="n">
        <v>305.42</v>
      </c>
      <c r="K424" t="n">
        <v>58.47</v>
      </c>
      <c r="L424" t="n">
        <v>33.5</v>
      </c>
      <c r="M424" t="n">
        <v>4</v>
      </c>
      <c r="N424" t="n">
        <v>88.45</v>
      </c>
      <c r="O424" t="n">
        <v>37902.71</v>
      </c>
      <c r="P424" t="n">
        <v>223.52</v>
      </c>
      <c r="Q424" t="n">
        <v>467.07</v>
      </c>
      <c r="R424" t="n">
        <v>54.69</v>
      </c>
      <c r="S424" t="n">
        <v>39.61</v>
      </c>
      <c r="T424" t="n">
        <v>2608.06</v>
      </c>
      <c r="U424" t="n">
        <v>0.72</v>
      </c>
      <c r="V424" t="n">
        <v>0.75</v>
      </c>
      <c r="W424" t="n">
        <v>2.62</v>
      </c>
      <c r="X424" t="n">
        <v>0.14</v>
      </c>
      <c r="Y424" t="n">
        <v>1</v>
      </c>
      <c r="Z424" t="n">
        <v>10</v>
      </c>
    </row>
    <row r="425">
      <c r="A425" t="n">
        <v>131</v>
      </c>
      <c r="B425" t="n">
        <v>125</v>
      </c>
      <c r="C425" t="inlineStr">
        <is>
          <t xml:space="preserve">CONCLUIDO	</t>
        </is>
      </c>
      <c r="D425" t="n">
        <v>5.4042</v>
      </c>
      <c r="E425" t="n">
        <v>18.5</v>
      </c>
      <c r="F425" t="n">
        <v>15.46</v>
      </c>
      <c r="G425" t="n">
        <v>154.64</v>
      </c>
      <c r="H425" t="n">
        <v>1.97</v>
      </c>
      <c r="I425" t="n">
        <v>6</v>
      </c>
      <c r="J425" t="n">
        <v>305.96</v>
      </c>
      <c r="K425" t="n">
        <v>58.47</v>
      </c>
      <c r="L425" t="n">
        <v>33.75</v>
      </c>
      <c r="M425" t="n">
        <v>4</v>
      </c>
      <c r="N425" t="n">
        <v>88.73</v>
      </c>
      <c r="O425" t="n">
        <v>37968.85</v>
      </c>
      <c r="P425" t="n">
        <v>223.45</v>
      </c>
      <c r="Q425" t="n">
        <v>467.07</v>
      </c>
      <c r="R425" t="n">
        <v>54.3</v>
      </c>
      <c r="S425" t="n">
        <v>39.61</v>
      </c>
      <c r="T425" t="n">
        <v>2411.43</v>
      </c>
      <c r="U425" t="n">
        <v>0.73</v>
      </c>
      <c r="V425" t="n">
        <v>0.75</v>
      </c>
      <c r="W425" t="n">
        <v>2.62</v>
      </c>
      <c r="X425" t="n">
        <v>0.13</v>
      </c>
      <c r="Y425" t="n">
        <v>1</v>
      </c>
      <c r="Z425" t="n">
        <v>10</v>
      </c>
    </row>
    <row r="426">
      <c r="A426" t="n">
        <v>132</v>
      </c>
      <c r="B426" t="n">
        <v>125</v>
      </c>
      <c r="C426" t="inlineStr">
        <is>
          <t xml:space="preserve">CONCLUIDO	</t>
        </is>
      </c>
      <c r="D426" t="n">
        <v>5.4055</v>
      </c>
      <c r="E426" t="n">
        <v>18.5</v>
      </c>
      <c r="F426" t="n">
        <v>15.46</v>
      </c>
      <c r="G426" t="n">
        <v>154.59</v>
      </c>
      <c r="H426" t="n">
        <v>1.98</v>
      </c>
      <c r="I426" t="n">
        <v>6</v>
      </c>
      <c r="J426" t="n">
        <v>306.49</v>
      </c>
      <c r="K426" t="n">
        <v>58.47</v>
      </c>
      <c r="L426" t="n">
        <v>34</v>
      </c>
      <c r="M426" t="n">
        <v>4</v>
      </c>
      <c r="N426" t="n">
        <v>89.02</v>
      </c>
      <c r="O426" t="n">
        <v>38035.12</v>
      </c>
      <c r="P426" t="n">
        <v>223.65</v>
      </c>
      <c r="Q426" t="n">
        <v>467.07</v>
      </c>
      <c r="R426" t="n">
        <v>54.04</v>
      </c>
      <c r="S426" t="n">
        <v>39.61</v>
      </c>
      <c r="T426" t="n">
        <v>2281.5</v>
      </c>
      <c r="U426" t="n">
        <v>0.73</v>
      </c>
      <c r="V426" t="n">
        <v>0.75</v>
      </c>
      <c r="W426" t="n">
        <v>2.62</v>
      </c>
      <c r="X426" t="n">
        <v>0.13</v>
      </c>
      <c r="Y426" t="n">
        <v>1</v>
      </c>
      <c r="Z426" t="n">
        <v>10</v>
      </c>
    </row>
    <row r="427">
      <c r="A427" t="n">
        <v>133</v>
      </c>
      <c r="B427" t="n">
        <v>125</v>
      </c>
      <c r="C427" t="inlineStr">
        <is>
          <t xml:space="preserve">CONCLUIDO	</t>
        </is>
      </c>
      <c r="D427" t="n">
        <v>5.4037</v>
      </c>
      <c r="E427" t="n">
        <v>18.51</v>
      </c>
      <c r="F427" t="n">
        <v>15.47</v>
      </c>
      <c r="G427" t="n">
        <v>154.66</v>
      </c>
      <c r="H427" t="n">
        <v>1.99</v>
      </c>
      <c r="I427" t="n">
        <v>6</v>
      </c>
      <c r="J427" t="n">
        <v>307.03</v>
      </c>
      <c r="K427" t="n">
        <v>58.47</v>
      </c>
      <c r="L427" t="n">
        <v>34.25</v>
      </c>
      <c r="M427" t="n">
        <v>4</v>
      </c>
      <c r="N427" t="n">
        <v>89.31</v>
      </c>
      <c r="O427" t="n">
        <v>38101.52</v>
      </c>
      <c r="P427" t="n">
        <v>223.28</v>
      </c>
      <c r="Q427" t="n">
        <v>467.07</v>
      </c>
      <c r="R427" t="n">
        <v>54.27</v>
      </c>
      <c r="S427" t="n">
        <v>39.61</v>
      </c>
      <c r="T427" t="n">
        <v>2395.55</v>
      </c>
      <c r="U427" t="n">
        <v>0.73</v>
      </c>
      <c r="V427" t="n">
        <v>0.75</v>
      </c>
      <c r="W427" t="n">
        <v>2.62</v>
      </c>
      <c r="X427" t="n">
        <v>0.13</v>
      </c>
      <c r="Y427" t="n">
        <v>1</v>
      </c>
      <c r="Z427" t="n">
        <v>10</v>
      </c>
    </row>
    <row r="428">
      <c r="A428" t="n">
        <v>134</v>
      </c>
      <c r="B428" t="n">
        <v>125</v>
      </c>
      <c r="C428" t="inlineStr">
        <is>
          <t xml:space="preserve">CONCLUIDO	</t>
        </is>
      </c>
      <c r="D428" t="n">
        <v>5.4018</v>
      </c>
      <c r="E428" t="n">
        <v>18.51</v>
      </c>
      <c r="F428" t="n">
        <v>15.47</v>
      </c>
      <c r="G428" t="n">
        <v>154.72</v>
      </c>
      <c r="H428" t="n">
        <v>2</v>
      </c>
      <c r="I428" t="n">
        <v>6</v>
      </c>
      <c r="J428" t="n">
        <v>307.57</v>
      </c>
      <c r="K428" t="n">
        <v>58.47</v>
      </c>
      <c r="L428" t="n">
        <v>34.5</v>
      </c>
      <c r="M428" t="n">
        <v>4</v>
      </c>
      <c r="N428" t="n">
        <v>89.59999999999999</v>
      </c>
      <c r="O428" t="n">
        <v>38168.04</v>
      </c>
      <c r="P428" t="n">
        <v>223.27</v>
      </c>
      <c r="Q428" t="n">
        <v>467.07</v>
      </c>
      <c r="R428" t="n">
        <v>54.51</v>
      </c>
      <c r="S428" t="n">
        <v>39.61</v>
      </c>
      <c r="T428" t="n">
        <v>2515.93</v>
      </c>
      <c r="U428" t="n">
        <v>0.73</v>
      </c>
      <c r="V428" t="n">
        <v>0.75</v>
      </c>
      <c r="W428" t="n">
        <v>2.62</v>
      </c>
      <c r="X428" t="n">
        <v>0.14</v>
      </c>
      <c r="Y428" t="n">
        <v>1</v>
      </c>
      <c r="Z428" t="n">
        <v>10</v>
      </c>
    </row>
    <row r="429">
      <c r="A429" t="n">
        <v>135</v>
      </c>
      <c r="B429" t="n">
        <v>125</v>
      </c>
      <c r="C429" t="inlineStr">
        <is>
          <t xml:space="preserve">CONCLUIDO	</t>
        </is>
      </c>
      <c r="D429" t="n">
        <v>5.4021</v>
      </c>
      <c r="E429" t="n">
        <v>18.51</v>
      </c>
      <c r="F429" t="n">
        <v>15.47</v>
      </c>
      <c r="G429" t="n">
        <v>154.71</v>
      </c>
      <c r="H429" t="n">
        <v>2.01</v>
      </c>
      <c r="I429" t="n">
        <v>6</v>
      </c>
      <c r="J429" t="n">
        <v>308.11</v>
      </c>
      <c r="K429" t="n">
        <v>58.47</v>
      </c>
      <c r="L429" t="n">
        <v>34.75</v>
      </c>
      <c r="M429" t="n">
        <v>4</v>
      </c>
      <c r="N429" t="n">
        <v>89.89</v>
      </c>
      <c r="O429" t="n">
        <v>38234.68</v>
      </c>
      <c r="P429" t="n">
        <v>222.88</v>
      </c>
      <c r="Q429" t="n">
        <v>467.07</v>
      </c>
      <c r="R429" t="n">
        <v>54.4</v>
      </c>
      <c r="S429" t="n">
        <v>39.61</v>
      </c>
      <c r="T429" t="n">
        <v>2460.38</v>
      </c>
      <c r="U429" t="n">
        <v>0.73</v>
      </c>
      <c r="V429" t="n">
        <v>0.75</v>
      </c>
      <c r="W429" t="n">
        <v>2.62</v>
      </c>
      <c r="X429" t="n">
        <v>0.14</v>
      </c>
      <c r="Y429" t="n">
        <v>1</v>
      </c>
      <c r="Z429" t="n">
        <v>10</v>
      </c>
    </row>
    <row r="430">
      <c r="A430" t="n">
        <v>136</v>
      </c>
      <c r="B430" t="n">
        <v>125</v>
      </c>
      <c r="C430" t="inlineStr">
        <is>
          <t xml:space="preserve">CONCLUIDO	</t>
        </is>
      </c>
      <c r="D430" t="n">
        <v>5.4026</v>
      </c>
      <c r="E430" t="n">
        <v>18.51</v>
      </c>
      <c r="F430" t="n">
        <v>15.47</v>
      </c>
      <c r="G430" t="n">
        <v>154.69</v>
      </c>
      <c r="H430" t="n">
        <v>2.02</v>
      </c>
      <c r="I430" t="n">
        <v>6</v>
      </c>
      <c r="J430" t="n">
        <v>308.65</v>
      </c>
      <c r="K430" t="n">
        <v>58.47</v>
      </c>
      <c r="L430" t="n">
        <v>35</v>
      </c>
      <c r="M430" t="n">
        <v>4</v>
      </c>
      <c r="N430" t="n">
        <v>90.18000000000001</v>
      </c>
      <c r="O430" t="n">
        <v>38301.46</v>
      </c>
      <c r="P430" t="n">
        <v>222.51</v>
      </c>
      <c r="Q430" t="n">
        <v>467.07</v>
      </c>
      <c r="R430" t="n">
        <v>54.49</v>
      </c>
      <c r="S430" t="n">
        <v>39.61</v>
      </c>
      <c r="T430" t="n">
        <v>2505.43</v>
      </c>
      <c r="U430" t="n">
        <v>0.73</v>
      </c>
      <c r="V430" t="n">
        <v>0.75</v>
      </c>
      <c r="W430" t="n">
        <v>2.62</v>
      </c>
      <c r="X430" t="n">
        <v>0.14</v>
      </c>
      <c r="Y430" t="n">
        <v>1</v>
      </c>
      <c r="Z430" t="n">
        <v>10</v>
      </c>
    </row>
    <row r="431">
      <c r="A431" t="n">
        <v>137</v>
      </c>
      <c r="B431" t="n">
        <v>125</v>
      </c>
      <c r="C431" t="inlineStr">
        <is>
          <t xml:space="preserve">CONCLUIDO	</t>
        </is>
      </c>
      <c r="D431" t="n">
        <v>5.4016</v>
      </c>
      <c r="E431" t="n">
        <v>18.51</v>
      </c>
      <c r="F431" t="n">
        <v>15.47</v>
      </c>
      <c r="G431" t="n">
        <v>154.73</v>
      </c>
      <c r="H431" t="n">
        <v>2.03</v>
      </c>
      <c r="I431" t="n">
        <v>6</v>
      </c>
      <c r="J431" t="n">
        <v>309.2</v>
      </c>
      <c r="K431" t="n">
        <v>58.47</v>
      </c>
      <c r="L431" t="n">
        <v>35.25</v>
      </c>
      <c r="M431" t="n">
        <v>4</v>
      </c>
      <c r="N431" t="n">
        <v>90.47</v>
      </c>
      <c r="O431" t="n">
        <v>38368.36</v>
      </c>
      <c r="P431" t="n">
        <v>222.12</v>
      </c>
      <c r="Q431" t="n">
        <v>467.07</v>
      </c>
      <c r="R431" t="n">
        <v>54.56</v>
      </c>
      <c r="S431" t="n">
        <v>39.61</v>
      </c>
      <c r="T431" t="n">
        <v>2540.67</v>
      </c>
      <c r="U431" t="n">
        <v>0.73</v>
      </c>
      <c r="V431" t="n">
        <v>0.75</v>
      </c>
      <c r="W431" t="n">
        <v>2.62</v>
      </c>
      <c r="X431" t="n">
        <v>0.14</v>
      </c>
      <c r="Y431" t="n">
        <v>1</v>
      </c>
      <c r="Z431" t="n">
        <v>10</v>
      </c>
    </row>
    <row r="432">
      <c r="A432" t="n">
        <v>138</v>
      </c>
      <c r="B432" t="n">
        <v>125</v>
      </c>
      <c r="C432" t="inlineStr">
        <is>
          <t xml:space="preserve">CONCLUIDO	</t>
        </is>
      </c>
      <c r="D432" t="n">
        <v>5.4</v>
      </c>
      <c r="E432" t="n">
        <v>18.52</v>
      </c>
      <c r="F432" t="n">
        <v>15.48</v>
      </c>
      <c r="G432" t="n">
        <v>154.78</v>
      </c>
      <c r="H432" t="n">
        <v>2.04</v>
      </c>
      <c r="I432" t="n">
        <v>6</v>
      </c>
      <c r="J432" t="n">
        <v>309.74</v>
      </c>
      <c r="K432" t="n">
        <v>58.47</v>
      </c>
      <c r="L432" t="n">
        <v>35.5</v>
      </c>
      <c r="M432" t="n">
        <v>4</v>
      </c>
      <c r="N432" t="n">
        <v>90.77</v>
      </c>
      <c r="O432" t="n">
        <v>38435.39</v>
      </c>
      <c r="P432" t="n">
        <v>221.98</v>
      </c>
      <c r="Q432" t="n">
        <v>467.07</v>
      </c>
      <c r="R432" t="n">
        <v>54.65</v>
      </c>
      <c r="S432" t="n">
        <v>39.61</v>
      </c>
      <c r="T432" t="n">
        <v>2585.3</v>
      </c>
      <c r="U432" t="n">
        <v>0.72</v>
      </c>
      <c r="V432" t="n">
        <v>0.75</v>
      </c>
      <c r="W432" t="n">
        <v>2.62</v>
      </c>
      <c r="X432" t="n">
        <v>0.15</v>
      </c>
      <c r="Y432" t="n">
        <v>1</v>
      </c>
      <c r="Z432" t="n">
        <v>10</v>
      </c>
    </row>
    <row r="433">
      <c r="A433" t="n">
        <v>139</v>
      </c>
      <c r="B433" t="n">
        <v>125</v>
      </c>
      <c r="C433" t="inlineStr">
        <is>
          <t xml:space="preserve">CONCLUIDO	</t>
        </is>
      </c>
      <c r="D433" t="n">
        <v>5.4022</v>
      </c>
      <c r="E433" t="n">
        <v>18.51</v>
      </c>
      <c r="F433" t="n">
        <v>15.47</v>
      </c>
      <c r="G433" t="n">
        <v>154.71</v>
      </c>
      <c r="H433" t="n">
        <v>2.05</v>
      </c>
      <c r="I433" t="n">
        <v>6</v>
      </c>
      <c r="J433" t="n">
        <v>310.28</v>
      </c>
      <c r="K433" t="n">
        <v>58.47</v>
      </c>
      <c r="L433" t="n">
        <v>35.75</v>
      </c>
      <c r="M433" t="n">
        <v>4</v>
      </c>
      <c r="N433" t="n">
        <v>91.06</v>
      </c>
      <c r="O433" t="n">
        <v>38502.55</v>
      </c>
      <c r="P433" t="n">
        <v>222.26</v>
      </c>
      <c r="Q433" t="n">
        <v>467.07</v>
      </c>
      <c r="R433" t="n">
        <v>54.52</v>
      </c>
      <c r="S433" t="n">
        <v>39.61</v>
      </c>
      <c r="T433" t="n">
        <v>2521.57</v>
      </c>
      <c r="U433" t="n">
        <v>0.73</v>
      </c>
      <c r="V433" t="n">
        <v>0.75</v>
      </c>
      <c r="W433" t="n">
        <v>2.62</v>
      </c>
      <c r="X433" t="n">
        <v>0.14</v>
      </c>
      <c r="Y433" t="n">
        <v>1</v>
      </c>
      <c r="Z433" t="n">
        <v>10</v>
      </c>
    </row>
    <row r="434">
      <c r="A434" t="n">
        <v>140</v>
      </c>
      <c r="B434" t="n">
        <v>125</v>
      </c>
      <c r="C434" t="inlineStr">
        <is>
          <t xml:space="preserve">CONCLUIDO	</t>
        </is>
      </c>
      <c r="D434" t="n">
        <v>5.4018</v>
      </c>
      <c r="E434" t="n">
        <v>18.51</v>
      </c>
      <c r="F434" t="n">
        <v>15.47</v>
      </c>
      <c r="G434" t="n">
        <v>154.72</v>
      </c>
      <c r="H434" t="n">
        <v>2.06</v>
      </c>
      <c r="I434" t="n">
        <v>6</v>
      </c>
      <c r="J434" t="n">
        <v>310.83</v>
      </c>
      <c r="K434" t="n">
        <v>58.47</v>
      </c>
      <c r="L434" t="n">
        <v>36</v>
      </c>
      <c r="M434" t="n">
        <v>4</v>
      </c>
      <c r="N434" t="n">
        <v>91.36</v>
      </c>
      <c r="O434" t="n">
        <v>38569.84</v>
      </c>
      <c r="P434" t="n">
        <v>221.19</v>
      </c>
      <c r="Q434" t="n">
        <v>467.07</v>
      </c>
      <c r="R434" t="n">
        <v>54.51</v>
      </c>
      <c r="S434" t="n">
        <v>39.61</v>
      </c>
      <c r="T434" t="n">
        <v>2518.35</v>
      </c>
      <c r="U434" t="n">
        <v>0.73</v>
      </c>
      <c r="V434" t="n">
        <v>0.75</v>
      </c>
      <c r="W434" t="n">
        <v>2.62</v>
      </c>
      <c r="X434" t="n">
        <v>0.14</v>
      </c>
      <c r="Y434" t="n">
        <v>1</v>
      </c>
      <c r="Z434" t="n">
        <v>10</v>
      </c>
    </row>
    <row r="435">
      <c r="A435" t="n">
        <v>141</v>
      </c>
      <c r="B435" t="n">
        <v>125</v>
      </c>
      <c r="C435" t="inlineStr">
        <is>
          <t xml:space="preserve">CONCLUIDO	</t>
        </is>
      </c>
      <c r="D435" t="n">
        <v>5.3995</v>
      </c>
      <c r="E435" t="n">
        <v>18.52</v>
      </c>
      <c r="F435" t="n">
        <v>15.48</v>
      </c>
      <c r="G435" t="n">
        <v>154.8</v>
      </c>
      <c r="H435" t="n">
        <v>2.07</v>
      </c>
      <c r="I435" t="n">
        <v>6</v>
      </c>
      <c r="J435" t="n">
        <v>311.38</v>
      </c>
      <c r="K435" t="n">
        <v>58.47</v>
      </c>
      <c r="L435" t="n">
        <v>36.25</v>
      </c>
      <c r="M435" t="n">
        <v>4</v>
      </c>
      <c r="N435" t="n">
        <v>91.65000000000001</v>
      </c>
      <c r="O435" t="n">
        <v>38637.26</v>
      </c>
      <c r="P435" t="n">
        <v>221.26</v>
      </c>
      <c r="Q435" t="n">
        <v>467.07</v>
      </c>
      <c r="R435" t="n">
        <v>54.69</v>
      </c>
      <c r="S435" t="n">
        <v>39.61</v>
      </c>
      <c r="T435" t="n">
        <v>2604.49</v>
      </c>
      <c r="U435" t="n">
        <v>0.72</v>
      </c>
      <c r="V435" t="n">
        <v>0.75</v>
      </c>
      <c r="W435" t="n">
        <v>2.62</v>
      </c>
      <c r="X435" t="n">
        <v>0.15</v>
      </c>
      <c r="Y435" t="n">
        <v>1</v>
      </c>
      <c r="Z435" t="n">
        <v>10</v>
      </c>
    </row>
    <row r="436">
      <c r="A436" t="n">
        <v>142</v>
      </c>
      <c r="B436" t="n">
        <v>125</v>
      </c>
      <c r="C436" t="inlineStr">
        <is>
          <t xml:space="preserve">CONCLUIDO	</t>
        </is>
      </c>
      <c r="D436" t="n">
        <v>5.3992</v>
      </c>
      <c r="E436" t="n">
        <v>18.52</v>
      </c>
      <c r="F436" t="n">
        <v>15.48</v>
      </c>
      <c r="G436" t="n">
        <v>154.81</v>
      </c>
      <c r="H436" t="n">
        <v>2.08</v>
      </c>
      <c r="I436" t="n">
        <v>6</v>
      </c>
      <c r="J436" t="n">
        <v>311.92</v>
      </c>
      <c r="K436" t="n">
        <v>58.47</v>
      </c>
      <c r="L436" t="n">
        <v>36.5</v>
      </c>
      <c r="M436" t="n">
        <v>4</v>
      </c>
      <c r="N436" t="n">
        <v>91.95</v>
      </c>
      <c r="O436" t="n">
        <v>38704.93</v>
      </c>
      <c r="P436" t="n">
        <v>221.03</v>
      </c>
      <c r="Q436" t="n">
        <v>467.07</v>
      </c>
      <c r="R436" t="n">
        <v>54.86</v>
      </c>
      <c r="S436" t="n">
        <v>39.61</v>
      </c>
      <c r="T436" t="n">
        <v>2692.11</v>
      </c>
      <c r="U436" t="n">
        <v>0.72</v>
      </c>
      <c r="V436" t="n">
        <v>0.75</v>
      </c>
      <c r="W436" t="n">
        <v>2.62</v>
      </c>
      <c r="X436" t="n">
        <v>0.15</v>
      </c>
      <c r="Y436" t="n">
        <v>1</v>
      </c>
      <c r="Z436" t="n">
        <v>10</v>
      </c>
    </row>
    <row r="437">
      <c r="A437" t="n">
        <v>143</v>
      </c>
      <c r="B437" t="n">
        <v>125</v>
      </c>
      <c r="C437" t="inlineStr">
        <is>
          <t xml:space="preserve">CONCLUIDO	</t>
        </is>
      </c>
      <c r="D437" t="n">
        <v>5.4011</v>
      </c>
      <c r="E437" t="n">
        <v>18.51</v>
      </c>
      <c r="F437" t="n">
        <v>15.47</v>
      </c>
      <c r="G437" t="n">
        <v>154.74</v>
      </c>
      <c r="H437" t="n">
        <v>2.1</v>
      </c>
      <c r="I437" t="n">
        <v>6</v>
      </c>
      <c r="J437" t="n">
        <v>312.47</v>
      </c>
      <c r="K437" t="n">
        <v>58.47</v>
      </c>
      <c r="L437" t="n">
        <v>36.75</v>
      </c>
      <c r="M437" t="n">
        <v>4</v>
      </c>
      <c r="N437" t="n">
        <v>92.25</v>
      </c>
      <c r="O437" t="n">
        <v>38772.62</v>
      </c>
      <c r="P437" t="n">
        <v>220.39</v>
      </c>
      <c r="Q437" t="n">
        <v>467.07</v>
      </c>
      <c r="R437" t="n">
        <v>54.59</v>
      </c>
      <c r="S437" t="n">
        <v>39.61</v>
      </c>
      <c r="T437" t="n">
        <v>2556.39</v>
      </c>
      <c r="U437" t="n">
        <v>0.73</v>
      </c>
      <c r="V437" t="n">
        <v>0.75</v>
      </c>
      <c r="W437" t="n">
        <v>2.62</v>
      </c>
      <c r="X437" t="n">
        <v>0.14</v>
      </c>
      <c r="Y437" t="n">
        <v>1</v>
      </c>
      <c r="Z437" t="n">
        <v>10</v>
      </c>
    </row>
    <row r="438">
      <c r="A438" t="n">
        <v>144</v>
      </c>
      <c r="B438" t="n">
        <v>125</v>
      </c>
      <c r="C438" t="inlineStr">
        <is>
          <t xml:space="preserve">CONCLUIDO	</t>
        </is>
      </c>
      <c r="D438" t="n">
        <v>5.4014</v>
      </c>
      <c r="E438" t="n">
        <v>18.51</v>
      </c>
      <c r="F438" t="n">
        <v>15.47</v>
      </c>
      <c r="G438" t="n">
        <v>154.74</v>
      </c>
      <c r="H438" t="n">
        <v>2.11</v>
      </c>
      <c r="I438" t="n">
        <v>6</v>
      </c>
      <c r="J438" t="n">
        <v>313.02</v>
      </c>
      <c r="K438" t="n">
        <v>58.47</v>
      </c>
      <c r="L438" t="n">
        <v>37</v>
      </c>
      <c r="M438" t="n">
        <v>4</v>
      </c>
      <c r="N438" t="n">
        <v>92.55</v>
      </c>
      <c r="O438" t="n">
        <v>38840.44</v>
      </c>
      <c r="P438" t="n">
        <v>219.37</v>
      </c>
      <c r="Q438" t="n">
        <v>467.07</v>
      </c>
      <c r="R438" t="n">
        <v>54.57</v>
      </c>
      <c r="S438" t="n">
        <v>39.61</v>
      </c>
      <c r="T438" t="n">
        <v>2544.68</v>
      </c>
      <c r="U438" t="n">
        <v>0.73</v>
      </c>
      <c r="V438" t="n">
        <v>0.75</v>
      </c>
      <c r="W438" t="n">
        <v>2.62</v>
      </c>
      <c r="X438" t="n">
        <v>0.14</v>
      </c>
      <c r="Y438" t="n">
        <v>1</v>
      </c>
      <c r="Z438" t="n">
        <v>10</v>
      </c>
    </row>
    <row r="439">
      <c r="A439" t="n">
        <v>145</v>
      </c>
      <c r="B439" t="n">
        <v>125</v>
      </c>
      <c r="C439" t="inlineStr">
        <is>
          <t xml:space="preserve">CONCLUIDO	</t>
        </is>
      </c>
      <c r="D439" t="n">
        <v>5.4022</v>
      </c>
      <c r="E439" t="n">
        <v>18.51</v>
      </c>
      <c r="F439" t="n">
        <v>15.47</v>
      </c>
      <c r="G439" t="n">
        <v>154.71</v>
      </c>
      <c r="H439" t="n">
        <v>2.12</v>
      </c>
      <c r="I439" t="n">
        <v>6</v>
      </c>
      <c r="J439" t="n">
        <v>313.57</v>
      </c>
      <c r="K439" t="n">
        <v>58.47</v>
      </c>
      <c r="L439" t="n">
        <v>37.25</v>
      </c>
      <c r="M439" t="n">
        <v>4</v>
      </c>
      <c r="N439" t="n">
        <v>92.84999999999999</v>
      </c>
      <c r="O439" t="n">
        <v>38908.39</v>
      </c>
      <c r="P439" t="n">
        <v>218.38</v>
      </c>
      <c r="Q439" t="n">
        <v>467.07</v>
      </c>
      <c r="R439" t="n">
        <v>54.38</v>
      </c>
      <c r="S439" t="n">
        <v>39.61</v>
      </c>
      <c r="T439" t="n">
        <v>2451.04</v>
      </c>
      <c r="U439" t="n">
        <v>0.73</v>
      </c>
      <c r="V439" t="n">
        <v>0.75</v>
      </c>
      <c r="W439" t="n">
        <v>2.62</v>
      </c>
      <c r="X439" t="n">
        <v>0.14</v>
      </c>
      <c r="Y439" t="n">
        <v>1</v>
      </c>
      <c r="Z439" t="n">
        <v>10</v>
      </c>
    </row>
    <row r="440">
      <c r="A440" t="n">
        <v>146</v>
      </c>
      <c r="B440" t="n">
        <v>125</v>
      </c>
      <c r="C440" t="inlineStr">
        <is>
          <t xml:space="preserve">CONCLUIDO	</t>
        </is>
      </c>
      <c r="D440" t="n">
        <v>5.4026</v>
      </c>
      <c r="E440" t="n">
        <v>18.51</v>
      </c>
      <c r="F440" t="n">
        <v>15.47</v>
      </c>
      <c r="G440" t="n">
        <v>154.69</v>
      </c>
      <c r="H440" t="n">
        <v>2.13</v>
      </c>
      <c r="I440" t="n">
        <v>6</v>
      </c>
      <c r="J440" t="n">
        <v>314.13</v>
      </c>
      <c r="K440" t="n">
        <v>58.47</v>
      </c>
      <c r="L440" t="n">
        <v>37.5</v>
      </c>
      <c r="M440" t="n">
        <v>4</v>
      </c>
      <c r="N440" t="n">
        <v>93.15000000000001</v>
      </c>
      <c r="O440" t="n">
        <v>38976.48</v>
      </c>
      <c r="P440" t="n">
        <v>217.7</v>
      </c>
      <c r="Q440" t="n">
        <v>467.07</v>
      </c>
      <c r="R440" t="n">
        <v>54.44</v>
      </c>
      <c r="S440" t="n">
        <v>39.61</v>
      </c>
      <c r="T440" t="n">
        <v>2482.04</v>
      </c>
      <c r="U440" t="n">
        <v>0.73</v>
      </c>
      <c r="V440" t="n">
        <v>0.75</v>
      </c>
      <c r="W440" t="n">
        <v>2.62</v>
      </c>
      <c r="X440" t="n">
        <v>0.14</v>
      </c>
      <c r="Y440" t="n">
        <v>1</v>
      </c>
      <c r="Z440" t="n">
        <v>10</v>
      </c>
    </row>
    <row r="441">
      <c r="A441" t="n">
        <v>147</v>
      </c>
      <c r="B441" t="n">
        <v>125</v>
      </c>
      <c r="C441" t="inlineStr">
        <is>
          <t xml:space="preserve">CONCLUIDO	</t>
        </is>
      </c>
      <c r="D441" t="n">
        <v>5.4015</v>
      </c>
      <c r="E441" t="n">
        <v>18.51</v>
      </c>
      <c r="F441" t="n">
        <v>15.47</v>
      </c>
      <c r="G441" t="n">
        <v>154.73</v>
      </c>
      <c r="H441" t="n">
        <v>2.14</v>
      </c>
      <c r="I441" t="n">
        <v>6</v>
      </c>
      <c r="J441" t="n">
        <v>314.68</v>
      </c>
      <c r="K441" t="n">
        <v>58.47</v>
      </c>
      <c r="L441" t="n">
        <v>37.75</v>
      </c>
      <c r="M441" t="n">
        <v>4</v>
      </c>
      <c r="N441" t="n">
        <v>93.45999999999999</v>
      </c>
      <c r="O441" t="n">
        <v>39044.7</v>
      </c>
      <c r="P441" t="n">
        <v>216.3</v>
      </c>
      <c r="Q441" t="n">
        <v>467.08</v>
      </c>
      <c r="R441" t="n">
        <v>54.42</v>
      </c>
      <c r="S441" t="n">
        <v>39.61</v>
      </c>
      <c r="T441" t="n">
        <v>2473.32</v>
      </c>
      <c r="U441" t="n">
        <v>0.73</v>
      </c>
      <c r="V441" t="n">
        <v>0.75</v>
      </c>
      <c r="W441" t="n">
        <v>2.62</v>
      </c>
      <c r="X441" t="n">
        <v>0.14</v>
      </c>
      <c r="Y441" t="n">
        <v>1</v>
      </c>
      <c r="Z441" t="n">
        <v>10</v>
      </c>
    </row>
    <row r="442">
      <c r="A442" t="n">
        <v>148</v>
      </c>
      <c r="B442" t="n">
        <v>125</v>
      </c>
      <c r="C442" t="inlineStr">
        <is>
          <t xml:space="preserve">CONCLUIDO	</t>
        </is>
      </c>
      <c r="D442" t="n">
        <v>5.4014</v>
      </c>
      <c r="E442" t="n">
        <v>18.51</v>
      </c>
      <c r="F442" t="n">
        <v>15.47</v>
      </c>
      <c r="G442" t="n">
        <v>154.73</v>
      </c>
      <c r="H442" t="n">
        <v>2.15</v>
      </c>
      <c r="I442" t="n">
        <v>6</v>
      </c>
      <c r="J442" t="n">
        <v>315.23</v>
      </c>
      <c r="K442" t="n">
        <v>58.47</v>
      </c>
      <c r="L442" t="n">
        <v>38</v>
      </c>
      <c r="M442" t="n">
        <v>4</v>
      </c>
      <c r="N442" t="n">
        <v>93.76000000000001</v>
      </c>
      <c r="O442" t="n">
        <v>39113.07</v>
      </c>
      <c r="P442" t="n">
        <v>215.96</v>
      </c>
      <c r="Q442" t="n">
        <v>467.07</v>
      </c>
      <c r="R442" t="n">
        <v>54.58</v>
      </c>
      <c r="S442" t="n">
        <v>39.61</v>
      </c>
      <c r="T442" t="n">
        <v>2552.71</v>
      </c>
      <c r="U442" t="n">
        <v>0.73</v>
      </c>
      <c r="V442" t="n">
        <v>0.75</v>
      </c>
      <c r="W442" t="n">
        <v>2.62</v>
      </c>
      <c r="X442" t="n">
        <v>0.14</v>
      </c>
      <c r="Y442" t="n">
        <v>1</v>
      </c>
      <c r="Z442" t="n">
        <v>10</v>
      </c>
    </row>
    <row r="443">
      <c r="A443" t="n">
        <v>149</v>
      </c>
      <c r="B443" t="n">
        <v>125</v>
      </c>
      <c r="C443" t="inlineStr">
        <is>
          <t xml:space="preserve">CONCLUIDO	</t>
        </is>
      </c>
      <c r="D443" t="n">
        <v>5.4003</v>
      </c>
      <c r="E443" t="n">
        <v>18.52</v>
      </c>
      <c r="F443" t="n">
        <v>15.48</v>
      </c>
      <c r="G443" t="n">
        <v>154.77</v>
      </c>
      <c r="H443" t="n">
        <v>2.16</v>
      </c>
      <c r="I443" t="n">
        <v>6</v>
      </c>
      <c r="J443" t="n">
        <v>315.79</v>
      </c>
      <c r="K443" t="n">
        <v>58.47</v>
      </c>
      <c r="L443" t="n">
        <v>38.25</v>
      </c>
      <c r="M443" t="n">
        <v>4</v>
      </c>
      <c r="N443" t="n">
        <v>94.06999999999999</v>
      </c>
      <c r="O443" t="n">
        <v>39181.56</v>
      </c>
      <c r="P443" t="n">
        <v>215.64</v>
      </c>
      <c r="Q443" t="n">
        <v>467.07</v>
      </c>
      <c r="R443" t="n">
        <v>54.64</v>
      </c>
      <c r="S443" t="n">
        <v>39.61</v>
      </c>
      <c r="T443" t="n">
        <v>2583.33</v>
      </c>
      <c r="U443" t="n">
        <v>0.72</v>
      </c>
      <c r="V443" t="n">
        <v>0.75</v>
      </c>
      <c r="W443" t="n">
        <v>2.62</v>
      </c>
      <c r="X443" t="n">
        <v>0.14</v>
      </c>
      <c r="Y443" t="n">
        <v>1</v>
      </c>
      <c r="Z443" t="n">
        <v>10</v>
      </c>
    </row>
    <row r="444">
      <c r="A444" t="n">
        <v>150</v>
      </c>
      <c r="B444" t="n">
        <v>125</v>
      </c>
      <c r="C444" t="inlineStr">
        <is>
          <t xml:space="preserve">CONCLUIDO	</t>
        </is>
      </c>
      <c r="D444" t="n">
        <v>5.4241</v>
      </c>
      <c r="E444" t="n">
        <v>18.44</v>
      </c>
      <c r="F444" t="n">
        <v>15.44</v>
      </c>
      <c r="G444" t="n">
        <v>185.32</v>
      </c>
      <c r="H444" t="n">
        <v>2.17</v>
      </c>
      <c r="I444" t="n">
        <v>5</v>
      </c>
      <c r="J444" t="n">
        <v>316.35</v>
      </c>
      <c r="K444" t="n">
        <v>58.47</v>
      </c>
      <c r="L444" t="n">
        <v>38.5</v>
      </c>
      <c r="M444" t="n">
        <v>3</v>
      </c>
      <c r="N444" t="n">
        <v>94.37</v>
      </c>
      <c r="O444" t="n">
        <v>39250.2</v>
      </c>
      <c r="P444" t="n">
        <v>215</v>
      </c>
      <c r="Q444" t="n">
        <v>467.07</v>
      </c>
      <c r="R444" t="n">
        <v>53.55</v>
      </c>
      <c r="S444" t="n">
        <v>39.61</v>
      </c>
      <c r="T444" t="n">
        <v>2042.69</v>
      </c>
      <c r="U444" t="n">
        <v>0.74</v>
      </c>
      <c r="V444" t="n">
        <v>0.76</v>
      </c>
      <c r="W444" t="n">
        <v>2.62</v>
      </c>
      <c r="X444" t="n">
        <v>0.11</v>
      </c>
      <c r="Y444" t="n">
        <v>1</v>
      </c>
      <c r="Z444" t="n">
        <v>10</v>
      </c>
    </row>
    <row r="445">
      <c r="A445" t="n">
        <v>151</v>
      </c>
      <c r="B445" t="n">
        <v>125</v>
      </c>
      <c r="C445" t="inlineStr">
        <is>
          <t xml:space="preserve">CONCLUIDO	</t>
        </is>
      </c>
      <c r="D445" t="n">
        <v>5.4231</v>
      </c>
      <c r="E445" t="n">
        <v>18.44</v>
      </c>
      <c r="F445" t="n">
        <v>15.45</v>
      </c>
      <c r="G445" t="n">
        <v>185.36</v>
      </c>
      <c r="H445" t="n">
        <v>2.18</v>
      </c>
      <c r="I445" t="n">
        <v>5</v>
      </c>
      <c r="J445" t="n">
        <v>316.9</v>
      </c>
      <c r="K445" t="n">
        <v>58.47</v>
      </c>
      <c r="L445" t="n">
        <v>38.75</v>
      </c>
      <c r="M445" t="n">
        <v>3</v>
      </c>
      <c r="N445" t="n">
        <v>94.68000000000001</v>
      </c>
      <c r="O445" t="n">
        <v>39318.97</v>
      </c>
      <c r="P445" t="n">
        <v>215.54</v>
      </c>
      <c r="Q445" t="n">
        <v>467.07</v>
      </c>
      <c r="R445" t="n">
        <v>53.71</v>
      </c>
      <c r="S445" t="n">
        <v>39.61</v>
      </c>
      <c r="T445" t="n">
        <v>2123.08</v>
      </c>
      <c r="U445" t="n">
        <v>0.74</v>
      </c>
      <c r="V445" t="n">
        <v>0.76</v>
      </c>
      <c r="W445" t="n">
        <v>2.62</v>
      </c>
      <c r="X445" t="n">
        <v>0.11</v>
      </c>
      <c r="Y445" t="n">
        <v>1</v>
      </c>
      <c r="Z445" t="n">
        <v>10</v>
      </c>
    </row>
    <row r="446">
      <c r="A446" t="n">
        <v>152</v>
      </c>
      <c r="B446" t="n">
        <v>125</v>
      </c>
      <c r="C446" t="inlineStr">
        <is>
          <t xml:space="preserve">CONCLUIDO	</t>
        </is>
      </c>
      <c r="D446" t="n">
        <v>5.4236</v>
      </c>
      <c r="E446" t="n">
        <v>18.44</v>
      </c>
      <c r="F446" t="n">
        <v>15.44</v>
      </c>
      <c r="G446" t="n">
        <v>185.34</v>
      </c>
      <c r="H446" t="n">
        <v>2.19</v>
      </c>
      <c r="I446" t="n">
        <v>5</v>
      </c>
      <c r="J446" t="n">
        <v>317.46</v>
      </c>
      <c r="K446" t="n">
        <v>58.47</v>
      </c>
      <c r="L446" t="n">
        <v>39</v>
      </c>
      <c r="M446" t="n">
        <v>3</v>
      </c>
      <c r="N446" t="n">
        <v>94.98999999999999</v>
      </c>
      <c r="O446" t="n">
        <v>39387.89</v>
      </c>
      <c r="P446" t="n">
        <v>215.94</v>
      </c>
      <c r="Q446" t="n">
        <v>467.07</v>
      </c>
      <c r="R446" t="n">
        <v>53.64</v>
      </c>
      <c r="S446" t="n">
        <v>39.61</v>
      </c>
      <c r="T446" t="n">
        <v>2087.24</v>
      </c>
      <c r="U446" t="n">
        <v>0.74</v>
      </c>
      <c r="V446" t="n">
        <v>0.76</v>
      </c>
      <c r="W446" t="n">
        <v>2.62</v>
      </c>
      <c r="X446" t="n">
        <v>0.11</v>
      </c>
      <c r="Y446" t="n">
        <v>1</v>
      </c>
      <c r="Z446" t="n">
        <v>10</v>
      </c>
    </row>
    <row r="447">
      <c r="A447" t="n">
        <v>153</v>
      </c>
      <c r="B447" t="n">
        <v>125</v>
      </c>
      <c r="C447" t="inlineStr">
        <is>
          <t xml:space="preserve">CONCLUIDO	</t>
        </is>
      </c>
      <c r="D447" t="n">
        <v>5.4247</v>
      </c>
      <c r="E447" t="n">
        <v>18.43</v>
      </c>
      <c r="F447" t="n">
        <v>15.44</v>
      </c>
      <c r="G447" t="n">
        <v>185.29</v>
      </c>
      <c r="H447" t="n">
        <v>2.2</v>
      </c>
      <c r="I447" t="n">
        <v>5</v>
      </c>
      <c r="J447" t="n">
        <v>318.02</v>
      </c>
      <c r="K447" t="n">
        <v>58.47</v>
      </c>
      <c r="L447" t="n">
        <v>39.25</v>
      </c>
      <c r="M447" t="n">
        <v>3</v>
      </c>
      <c r="N447" t="n">
        <v>95.3</v>
      </c>
      <c r="O447" t="n">
        <v>39456.94</v>
      </c>
      <c r="P447" t="n">
        <v>216.55</v>
      </c>
      <c r="Q447" t="n">
        <v>467.07</v>
      </c>
      <c r="R447" t="n">
        <v>53.52</v>
      </c>
      <c r="S447" t="n">
        <v>39.61</v>
      </c>
      <c r="T447" t="n">
        <v>2025.76</v>
      </c>
      <c r="U447" t="n">
        <v>0.74</v>
      </c>
      <c r="V447" t="n">
        <v>0.76</v>
      </c>
      <c r="W447" t="n">
        <v>2.62</v>
      </c>
      <c r="X447" t="n">
        <v>0.11</v>
      </c>
      <c r="Y447" t="n">
        <v>1</v>
      </c>
      <c r="Z447" t="n">
        <v>10</v>
      </c>
    </row>
    <row r="448">
      <c r="A448" t="n">
        <v>154</v>
      </c>
      <c r="B448" t="n">
        <v>125</v>
      </c>
      <c r="C448" t="inlineStr">
        <is>
          <t xml:space="preserve">CONCLUIDO	</t>
        </is>
      </c>
      <c r="D448" t="n">
        <v>5.4248</v>
      </c>
      <c r="E448" t="n">
        <v>18.43</v>
      </c>
      <c r="F448" t="n">
        <v>15.44</v>
      </c>
      <c r="G448" t="n">
        <v>185.29</v>
      </c>
      <c r="H448" t="n">
        <v>2.21</v>
      </c>
      <c r="I448" t="n">
        <v>5</v>
      </c>
      <c r="J448" t="n">
        <v>318.58</v>
      </c>
      <c r="K448" t="n">
        <v>58.47</v>
      </c>
      <c r="L448" t="n">
        <v>39.5</v>
      </c>
      <c r="M448" t="n">
        <v>2</v>
      </c>
      <c r="N448" t="n">
        <v>95.61</v>
      </c>
      <c r="O448" t="n">
        <v>39526.14</v>
      </c>
      <c r="P448" t="n">
        <v>216.75</v>
      </c>
      <c r="Q448" t="n">
        <v>467.07</v>
      </c>
      <c r="R448" t="n">
        <v>53.45</v>
      </c>
      <c r="S448" t="n">
        <v>39.61</v>
      </c>
      <c r="T448" t="n">
        <v>1989.57</v>
      </c>
      <c r="U448" t="n">
        <v>0.74</v>
      </c>
      <c r="V448" t="n">
        <v>0.76</v>
      </c>
      <c r="W448" t="n">
        <v>2.62</v>
      </c>
      <c r="X448" t="n">
        <v>0.11</v>
      </c>
      <c r="Y448" t="n">
        <v>1</v>
      </c>
      <c r="Z448" t="n">
        <v>10</v>
      </c>
    </row>
    <row r="449">
      <c r="A449" t="n">
        <v>155</v>
      </c>
      <c r="B449" t="n">
        <v>125</v>
      </c>
      <c r="C449" t="inlineStr">
        <is>
          <t xml:space="preserve">CONCLUIDO	</t>
        </is>
      </c>
      <c r="D449" t="n">
        <v>5.425</v>
      </c>
      <c r="E449" t="n">
        <v>18.43</v>
      </c>
      <c r="F449" t="n">
        <v>15.44</v>
      </c>
      <c r="G449" t="n">
        <v>185.28</v>
      </c>
      <c r="H449" t="n">
        <v>2.22</v>
      </c>
      <c r="I449" t="n">
        <v>5</v>
      </c>
      <c r="J449" t="n">
        <v>319.14</v>
      </c>
      <c r="K449" t="n">
        <v>58.47</v>
      </c>
      <c r="L449" t="n">
        <v>39.75</v>
      </c>
      <c r="M449" t="n">
        <v>2</v>
      </c>
      <c r="N449" t="n">
        <v>95.92</v>
      </c>
      <c r="O449" t="n">
        <v>39595.48</v>
      </c>
      <c r="P449" t="n">
        <v>217.36</v>
      </c>
      <c r="Q449" t="n">
        <v>467.07</v>
      </c>
      <c r="R449" t="n">
        <v>53.44</v>
      </c>
      <c r="S449" t="n">
        <v>39.61</v>
      </c>
      <c r="T449" t="n">
        <v>1985.37</v>
      </c>
      <c r="U449" t="n">
        <v>0.74</v>
      </c>
      <c r="V449" t="n">
        <v>0.76</v>
      </c>
      <c r="W449" t="n">
        <v>2.62</v>
      </c>
      <c r="X449" t="n">
        <v>0.11</v>
      </c>
      <c r="Y449" t="n">
        <v>1</v>
      </c>
      <c r="Z449" t="n">
        <v>10</v>
      </c>
    </row>
    <row r="450">
      <c r="A450" t="n">
        <v>156</v>
      </c>
      <c r="B450" t="n">
        <v>125</v>
      </c>
      <c r="C450" t="inlineStr">
        <is>
          <t xml:space="preserve">CONCLUIDO	</t>
        </is>
      </c>
      <c r="D450" t="n">
        <v>5.4241</v>
      </c>
      <c r="E450" t="n">
        <v>18.44</v>
      </c>
      <c r="F450" t="n">
        <v>15.44</v>
      </c>
      <c r="G450" t="n">
        <v>185.32</v>
      </c>
      <c r="H450" t="n">
        <v>2.23</v>
      </c>
      <c r="I450" t="n">
        <v>5</v>
      </c>
      <c r="J450" t="n">
        <v>319.71</v>
      </c>
      <c r="K450" t="n">
        <v>58.47</v>
      </c>
      <c r="L450" t="n">
        <v>40</v>
      </c>
      <c r="M450" t="n">
        <v>2</v>
      </c>
      <c r="N450" t="n">
        <v>96.23</v>
      </c>
      <c r="O450" t="n">
        <v>39664.96</v>
      </c>
      <c r="P450" t="n">
        <v>217.79</v>
      </c>
      <c r="Q450" t="n">
        <v>467.07</v>
      </c>
      <c r="R450" t="n">
        <v>53.52</v>
      </c>
      <c r="S450" t="n">
        <v>39.61</v>
      </c>
      <c r="T450" t="n">
        <v>2026.41</v>
      </c>
      <c r="U450" t="n">
        <v>0.74</v>
      </c>
      <c r="V450" t="n">
        <v>0.76</v>
      </c>
      <c r="W450" t="n">
        <v>2.62</v>
      </c>
      <c r="X450" t="n">
        <v>0.11</v>
      </c>
      <c r="Y450" t="n">
        <v>1</v>
      </c>
      <c r="Z450" t="n">
        <v>10</v>
      </c>
    </row>
    <row r="451">
      <c r="A451" t="n">
        <v>0</v>
      </c>
      <c r="B451" t="n">
        <v>30</v>
      </c>
      <c r="C451" t="inlineStr">
        <is>
          <t xml:space="preserve">CONCLUIDO	</t>
        </is>
      </c>
      <c r="D451" t="n">
        <v>4.7014</v>
      </c>
      <c r="E451" t="n">
        <v>21.27</v>
      </c>
      <c r="F451" t="n">
        <v>18</v>
      </c>
      <c r="G451" t="n">
        <v>11.74</v>
      </c>
      <c r="H451" t="n">
        <v>0.24</v>
      </c>
      <c r="I451" t="n">
        <v>92</v>
      </c>
      <c r="J451" t="n">
        <v>71.52</v>
      </c>
      <c r="K451" t="n">
        <v>32.27</v>
      </c>
      <c r="L451" t="n">
        <v>1</v>
      </c>
      <c r="M451" t="n">
        <v>90</v>
      </c>
      <c r="N451" t="n">
        <v>8.25</v>
      </c>
      <c r="O451" t="n">
        <v>9054.6</v>
      </c>
      <c r="P451" t="n">
        <v>126.34</v>
      </c>
      <c r="Q451" t="n">
        <v>467.15</v>
      </c>
      <c r="R451" t="n">
        <v>136.79</v>
      </c>
      <c r="S451" t="n">
        <v>39.61</v>
      </c>
      <c r="T451" t="n">
        <v>43224.49</v>
      </c>
      <c r="U451" t="n">
        <v>0.29</v>
      </c>
      <c r="V451" t="n">
        <v>0.65</v>
      </c>
      <c r="W451" t="n">
        <v>2.76</v>
      </c>
      <c r="X451" t="n">
        <v>2.66</v>
      </c>
      <c r="Y451" t="n">
        <v>1</v>
      </c>
      <c r="Z451" t="n">
        <v>10</v>
      </c>
    </row>
    <row r="452">
      <c r="A452" t="n">
        <v>1</v>
      </c>
      <c r="B452" t="n">
        <v>30</v>
      </c>
      <c r="C452" t="inlineStr">
        <is>
          <t xml:space="preserve">CONCLUIDO	</t>
        </is>
      </c>
      <c r="D452" t="n">
        <v>4.92</v>
      </c>
      <c r="E452" t="n">
        <v>20.33</v>
      </c>
      <c r="F452" t="n">
        <v>17.38</v>
      </c>
      <c r="G452" t="n">
        <v>14.68</v>
      </c>
      <c r="H452" t="n">
        <v>0.3</v>
      </c>
      <c r="I452" t="n">
        <v>71</v>
      </c>
      <c r="J452" t="n">
        <v>71.81</v>
      </c>
      <c r="K452" t="n">
        <v>32.27</v>
      </c>
      <c r="L452" t="n">
        <v>1.25</v>
      </c>
      <c r="M452" t="n">
        <v>69</v>
      </c>
      <c r="N452" t="n">
        <v>8.289999999999999</v>
      </c>
      <c r="O452" t="n">
        <v>9090.98</v>
      </c>
      <c r="P452" t="n">
        <v>120.78</v>
      </c>
      <c r="Q452" t="n">
        <v>467.1</v>
      </c>
      <c r="R452" t="n">
        <v>116.6</v>
      </c>
      <c r="S452" t="n">
        <v>39.61</v>
      </c>
      <c r="T452" t="n">
        <v>33237.94</v>
      </c>
      <c r="U452" t="n">
        <v>0.34</v>
      </c>
      <c r="V452" t="n">
        <v>0.67</v>
      </c>
      <c r="W452" t="n">
        <v>2.72</v>
      </c>
      <c r="X452" t="n">
        <v>2.04</v>
      </c>
      <c r="Y452" t="n">
        <v>1</v>
      </c>
      <c r="Z452" t="n">
        <v>10</v>
      </c>
    </row>
    <row r="453">
      <c r="A453" t="n">
        <v>2</v>
      </c>
      <c r="B453" t="n">
        <v>30</v>
      </c>
      <c r="C453" t="inlineStr">
        <is>
          <t xml:space="preserve">CONCLUIDO	</t>
        </is>
      </c>
      <c r="D453" t="n">
        <v>5.0808</v>
      </c>
      <c r="E453" t="n">
        <v>19.68</v>
      </c>
      <c r="F453" t="n">
        <v>16.95</v>
      </c>
      <c r="G453" t="n">
        <v>17.84</v>
      </c>
      <c r="H453" t="n">
        <v>0.36</v>
      </c>
      <c r="I453" t="n">
        <v>57</v>
      </c>
      <c r="J453" t="n">
        <v>72.11</v>
      </c>
      <c r="K453" t="n">
        <v>32.27</v>
      </c>
      <c r="L453" t="n">
        <v>1.5</v>
      </c>
      <c r="M453" t="n">
        <v>55</v>
      </c>
      <c r="N453" t="n">
        <v>8.34</v>
      </c>
      <c r="O453" t="n">
        <v>9127.379999999999</v>
      </c>
      <c r="P453" t="n">
        <v>116.36</v>
      </c>
      <c r="Q453" t="n">
        <v>467.26</v>
      </c>
      <c r="R453" t="n">
        <v>102.82</v>
      </c>
      <c r="S453" t="n">
        <v>39.61</v>
      </c>
      <c r="T453" t="n">
        <v>26416.34</v>
      </c>
      <c r="U453" t="n">
        <v>0.39</v>
      </c>
      <c r="V453" t="n">
        <v>0.6899999999999999</v>
      </c>
      <c r="W453" t="n">
        <v>2.7</v>
      </c>
      <c r="X453" t="n">
        <v>1.61</v>
      </c>
      <c r="Y453" t="n">
        <v>1</v>
      </c>
      <c r="Z453" t="n">
        <v>10</v>
      </c>
    </row>
    <row r="454">
      <c r="A454" t="n">
        <v>3</v>
      </c>
      <c r="B454" t="n">
        <v>30</v>
      </c>
      <c r="C454" t="inlineStr">
        <is>
          <t xml:space="preserve">CONCLUIDO	</t>
        </is>
      </c>
      <c r="D454" t="n">
        <v>5.189</v>
      </c>
      <c r="E454" t="n">
        <v>19.27</v>
      </c>
      <c r="F454" t="n">
        <v>16.68</v>
      </c>
      <c r="G454" t="n">
        <v>20.85</v>
      </c>
      <c r="H454" t="n">
        <v>0.42</v>
      </c>
      <c r="I454" t="n">
        <v>48</v>
      </c>
      <c r="J454" t="n">
        <v>72.40000000000001</v>
      </c>
      <c r="K454" t="n">
        <v>32.27</v>
      </c>
      <c r="L454" t="n">
        <v>1.75</v>
      </c>
      <c r="M454" t="n">
        <v>46</v>
      </c>
      <c r="N454" t="n">
        <v>8.380000000000001</v>
      </c>
      <c r="O454" t="n">
        <v>9163.799999999999</v>
      </c>
      <c r="P454" t="n">
        <v>113.23</v>
      </c>
      <c r="Q454" t="n">
        <v>467.09</v>
      </c>
      <c r="R454" t="n">
        <v>93.65000000000001</v>
      </c>
      <c r="S454" t="n">
        <v>39.61</v>
      </c>
      <c r="T454" t="n">
        <v>21876.26</v>
      </c>
      <c r="U454" t="n">
        <v>0.42</v>
      </c>
      <c r="V454" t="n">
        <v>0.7</v>
      </c>
      <c r="W454" t="n">
        <v>2.69</v>
      </c>
      <c r="X454" t="n">
        <v>1.35</v>
      </c>
      <c r="Y454" t="n">
        <v>1</v>
      </c>
      <c r="Z454" t="n">
        <v>10</v>
      </c>
    </row>
    <row r="455">
      <c r="A455" t="n">
        <v>4</v>
      </c>
      <c r="B455" t="n">
        <v>30</v>
      </c>
      <c r="C455" t="inlineStr">
        <is>
          <t xml:space="preserve">CONCLUIDO	</t>
        </is>
      </c>
      <c r="D455" t="n">
        <v>5.2701</v>
      </c>
      <c r="E455" t="n">
        <v>18.98</v>
      </c>
      <c r="F455" t="n">
        <v>16.49</v>
      </c>
      <c r="G455" t="n">
        <v>24.14</v>
      </c>
      <c r="H455" t="n">
        <v>0.48</v>
      </c>
      <c r="I455" t="n">
        <v>41</v>
      </c>
      <c r="J455" t="n">
        <v>72.7</v>
      </c>
      <c r="K455" t="n">
        <v>32.27</v>
      </c>
      <c r="L455" t="n">
        <v>2</v>
      </c>
      <c r="M455" t="n">
        <v>39</v>
      </c>
      <c r="N455" t="n">
        <v>8.43</v>
      </c>
      <c r="O455" t="n">
        <v>9200.25</v>
      </c>
      <c r="P455" t="n">
        <v>110.5</v>
      </c>
      <c r="Q455" t="n">
        <v>467.11</v>
      </c>
      <c r="R455" t="n">
        <v>87.98</v>
      </c>
      <c r="S455" t="n">
        <v>39.61</v>
      </c>
      <c r="T455" t="n">
        <v>19076.08</v>
      </c>
      <c r="U455" t="n">
        <v>0.45</v>
      </c>
      <c r="V455" t="n">
        <v>0.71</v>
      </c>
      <c r="W455" t="n">
        <v>2.67</v>
      </c>
      <c r="X455" t="n">
        <v>1.16</v>
      </c>
      <c r="Y455" t="n">
        <v>1</v>
      </c>
      <c r="Z455" t="n">
        <v>10</v>
      </c>
    </row>
    <row r="456">
      <c r="A456" t="n">
        <v>5</v>
      </c>
      <c r="B456" t="n">
        <v>30</v>
      </c>
      <c r="C456" t="inlineStr">
        <is>
          <t xml:space="preserve">CONCLUIDO	</t>
        </is>
      </c>
      <c r="D456" t="n">
        <v>5.3277</v>
      </c>
      <c r="E456" t="n">
        <v>18.77</v>
      </c>
      <c r="F456" t="n">
        <v>16.37</v>
      </c>
      <c r="G456" t="n">
        <v>27.28</v>
      </c>
      <c r="H456" t="n">
        <v>0.54</v>
      </c>
      <c r="I456" t="n">
        <v>36</v>
      </c>
      <c r="J456" t="n">
        <v>73</v>
      </c>
      <c r="K456" t="n">
        <v>32.27</v>
      </c>
      <c r="L456" t="n">
        <v>2.25</v>
      </c>
      <c r="M456" t="n">
        <v>34</v>
      </c>
      <c r="N456" t="n">
        <v>8.48</v>
      </c>
      <c r="O456" t="n">
        <v>9236.709999999999</v>
      </c>
      <c r="P456" t="n">
        <v>108.45</v>
      </c>
      <c r="Q456" t="n">
        <v>467.12</v>
      </c>
      <c r="R456" t="n">
        <v>83.45999999999999</v>
      </c>
      <c r="S456" t="n">
        <v>39.61</v>
      </c>
      <c r="T456" t="n">
        <v>16839.58</v>
      </c>
      <c r="U456" t="n">
        <v>0.47</v>
      </c>
      <c r="V456" t="n">
        <v>0.71</v>
      </c>
      <c r="W456" t="n">
        <v>2.67</v>
      </c>
      <c r="X456" t="n">
        <v>1.03</v>
      </c>
      <c r="Y456" t="n">
        <v>1</v>
      </c>
      <c r="Z456" t="n">
        <v>10</v>
      </c>
    </row>
    <row r="457">
      <c r="A457" t="n">
        <v>6</v>
      </c>
      <c r="B457" t="n">
        <v>30</v>
      </c>
      <c r="C457" t="inlineStr">
        <is>
          <t xml:space="preserve">CONCLUIDO	</t>
        </is>
      </c>
      <c r="D457" t="n">
        <v>5.388</v>
      </c>
      <c r="E457" t="n">
        <v>18.56</v>
      </c>
      <c r="F457" t="n">
        <v>16.22</v>
      </c>
      <c r="G457" t="n">
        <v>30.41</v>
      </c>
      <c r="H457" t="n">
        <v>0.6</v>
      </c>
      <c r="I457" t="n">
        <v>32</v>
      </c>
      <c r="J457" t="n">
        <v>73.29000000000001</v>
      </c>
      <c r="K457" t="n">
        <v>32.27</v>
      </c>
      <c r="L457" t="n">
        <v>2.5</v>
      </c>
      <c r="M457" t="n">
        <v>30</v>
      </c>
      <c r="N457" t="n">
        <v>8.52</v>
      </c>
      <c r="O457" t="n">
        <v>9273.200000000001</v>
      </c>
      <c r="P457" t="n">
        <v>106.14</v>
      </c>
      <c r="Q457" t="n">
        <v>467.07</v>
      </c>
      <c r="R457" t="n">
        <v>78.77</v>
      </c>
      <c r="S457" t="n">
        <v>39.61</v>
      </c>
      <c r="T457" t="n">
        <v>14516.53</v>
      </c>
      <c r="U457" t="n">
        <v>0.5</v>
      </c>
      <c r="V457" t="n">
        <v>0.72</v>
      </c>
      <c r="W457" t="n">
        <v>2.66</v>
      </c>
      <c r="X457" t="n">
        <v>0.88</v>
      </c>
      <c r="Y457" t="n">
        <v>1</v>
      </c>
      <c r="Z457" t="n">
        <v>10</v>
      </c>
    </row>
    <row r="458">
      <c r="A458" t="n">
        <v>7</v>
      </c>
      <c r="B458" t="n">
        <v>30</v>
      </c>
      <c r="C458" t="inlineStr">
        <is>
          <t xml:space="preserve">CONCLUIDO	</t>
        </is>
      </c>
      <c r="D458" t="n">
        <v>5.4414</v>
      </c>
      <c r="E458" t="n">
        <v>18.38</v>
      </c>
      <c r="F458" t="n">
        <v>16.1</v>
      </c>
      <c r="G458" t="n">
        <v>34.5</v>
      </c>
      <c r="H458" t="n">
        <v>0.65</v>
      </c>
      <c r="I458" t="n">
        <v>28</v>
      </c>
      <c r="J458" t="n">
        <v>73.59</v>
      </c>
      <c r="K458" t="n">
        <v>32.27</v>
      </c>
      <c r="L458" t="n">
        <v>2.75</v>
      </c>
      <c r="M458" t="n">
        <v>26</v>
      </c>
      <c r="N458" t="n">
        <v>8.57</v>
      </c>
      <c r="O458" t="n">
        <v>9309.700000000001</v>
      </c>
      <c r="P458" t="n">
        <v>103.69</v>
      </c>
      <c r="Q458" t="n">
        <v>467.09</v>
      </c>
      <c r="R458" t="n">
        <v>74.81999999999999</v>
      </c>
      <c r="S458" t="n">
        <v>39.61</v>
      </c>
      <c r="T458" t="n">
        <v>12559.78</v>
      </c>
      <c r="U458" t="n">
        <v>0.53</v>
      </c>
      <c r="V458" t="n">
        <v>0.72</v>
      </c>
      <c r="W458" t="n">
        <v>2.65</v>
      </c>
      <c r="X458" t="n">
        <v>0.76</v>
      </c>
      <c r="Y458" t="n">
        <v>1</v>
      </c>
      <c r="Z458" t="n">
        <v>10</v>
      </c>
    </row>
    <row r="459">
      <c r="A459" t="n">
        <v>8</v>
      </c>
      <c r="B459" t="n">
        <v>30</v>
      </c>
      <c r="C459" t="inlineStr">
        <is>
          <t xml:space="preserve">CONCLUIDO	</t>
        </is>
      </c>
      <c r="D459" t="n">
        <v>5.4674</v>
      </c>
      <c r="E459" t="n">
        <v>18.29</v>
      </c>
      <c r="F459" t="n">
        <v>16.04</v>
      </c>
      <c r="G459" t="n">
        <v>37.02</v>
      </c>
      <c r="H459" t="n">
        <v>0.71</v>
      </c>
      <c r="I459" t="n">
        <v>26</v>
      </c>
      <c r="J459" t="n">
        <v>73.88</v>
      </c>
      <c r="K459" t="n">
        <v>32.27</v>
      </c>
      <c r="L459" t="n">
        <v>3</v>
      </c>
      <c r="M459" t="n">
        <v>24</v>
      </c>
      <c r="N459" t="n">
        <v>8.609999999999999</v>
      </c>
      <c r="O459" t="n">
        <v>9346.23</v>
      </c>
      <c r="P459" t="n">
        <v>102.17</v>
      </c>
      <c r="Q459" t="n">
        <v>467.07</v>
      </c>
      <c r="R459" t="n">
        <v>73.3</v>
      </c>
      <c r="S459" t="n">
        <v>39.61</v>
      </c>
      <c r="T459" t="n">
        <v>11813.02</v>
      </c>
      <c r="U459" t="n">
        <v>0.54</v>
      </c>
      <c r="V459" t="n">
        <v>0.73</v>
      </c>
      <c r="W459" t="n">
        <v>2.64</v>
      </c>
      <c r="X459" t="n">
        <v>0.71</v>
      </c>
      <c r="Y459" t="n">
        <v>1</v>
      </c>
      <c r="Z459" t="n">
        <v>10</v>
      </c>
    </row>
    <row r="460">
      <c r="A460" t="n">
        <v>9</v>
      </c>
      <c r="B460" t="n">
        <v>30</v>
      </c>
      <c r="C460" t="inlineStr">
        <is>
          <t xml:space="preserve">CONCLUIDO	</t>
        </is>
      </c>
      <c r="D460" t="n">
        <v>5.4917</v>
      </c>
      <c r="E460" t="n">
        <v>18.21</v>
      </c>
      <c r="F460" t="n">
        <v>15.99</v>
      </c>
      <c r="G460" t="n">
        <v>39.98</v>
      </c>
      <c r="H460" t="n">
        <v>0.77</v>
      </c>
      <c r="I460" t="n">
        <v>24</v>
      </c>
      <c r="J460" t="n">
        <v>74.18000000000001</v>
      </c>
      <c r="K460" t="n">
        <v>32.27</v>
      </c>
      <c r="L460" t="n">
        <v>3.25</v>
      </c>
      <c r="M460" t="n">
        <v>22</v>
      </c>
      <c r="N460" t="n">
        <v>8.66</v>
      </c>
      <c r="O460" t="n">
        <v>9382.780000000001</v>
      </c>
      <c r="P460" t="n">
        <v>100.25</v>
      </c>
      <c r="Q460" t="n">
        <v>467.09</v>
      </c>
      <c r="R460" t="n">
        <v>71.29000000000001</v>
      </c>
      <c r="S460" t="n">
        <v>39.61</v>
      </c>
      <c r="T460" t="n">
        <v>10817.94</v>
      </c>
      <c r="U460" t="n">
        <v>0.5600000000000001</v>
      </c>
      <c r="V460" t="n">
        <v>0.73</v>
      </c>
      <c r="W460" t="n">
        <v>2.65</v>
      </c>
      <c r="X460" t="n">
        <v>0.66</v>
      </c>
      <c r="Y460" t="n">
        <v>1</v>
      </c>
      <c r="Z460" t="n">
        <v>10</v>
      </c>
    </row>
    <row r="461">
      <c r="A461" t="n">
        <v>10</v>
      </c>
      <c r="B461" t="n">
        <v>30</v>
      </c>
      <c r="C461" t="inlineStr">
        <is>
          <t xml:space="preserve">CONCLUIDO	</t>
        </is>
      </c>
      <c r="D461" t="n">
        <v>5.5347</v>
      </c>
      <c r="E461" t="n">
        <v>18.07</v>
      </c>
      <c r="F461" t="n">
        <v>15.9</v>
      </c>
      <c r="G461" t="n">
        <v>45.42</v>
      </c>
      <c r="H461" t="n">
        <v>0.82</v>
      </c>
      <c r="I461" t="n">
        <v>21</v>
      </c>
      <c r="J461" t="n">
        <v>74.48</v>
      </c>
      <c r="K461" t="n">
        <v>32.27</v>
      </c>
      <c r="L461" t="n">
        <v>3.5</v>
      </c>
      <c r="M461" t="n">
        <v>19</v>
      </c>
      <c r="N461" t="n">
        <v>8.710000000000001</v>
      </c>
      <c r="O461" t="n">
        <v>9419.35</v>
      </c>
      <c r="P461" t="n">
        <v>97.70999999999999</v>
      </c>
      <c r="Q461" t="n">
        <v>467.1</v>
      </c>
      <c r="R461" t="n">
        <v>68.31999999999999</v>
      </c>
      <c r="S461" t="n">
        <v>39.61</v>
      </c>
      <c r="T461" t="n">
        <v>9343.77</v>
      </c>
      <c r="U461" t="n">
        <v>0.58</v>
      </c>
      <c r="V461" t="n">
        <v>0.73</v>
      </c>
      <c r="W461" t="n">
        <v>2.64</v>
      </c>
      <c r="X461" t="n">
        <v>0.5600000000000001</v>
      </c>
      <c r="Y461" t="n">
        <v>1</v>
      </c>
      <c r="Z461" t="n">
        <v>10</v>
      </c>
    </row>
    <row r="462">
      <c r="A462" t="n">
        <v>11</v>
      </c>
      <c r="B462" t="n">
        <v>30</v>
      </c>
      <c r="C462" t="inlineStr">
        <is>
          <t xml:space="preserve">CONCLUIDO	</t>
        </is>
      </c>
      <c r="D462" t="n">
        <v>5.5483</v>
      </c>
      <c r="E462" t="n">
        <v>18.02</v>
      </c>
      <c r="F462" t="n">
        <v>15.87</v>
      </c>
      <c r="G462" t="n">
        <v>47.61</v>
      </c>
      <c r="H462" t="n">
        <v>0.88</v>
      </c>
      <c r="I462" t="n">
        <v>20</v>
      </c>
      <c r="J462" t="n">
        <v>74.77</v>
      </c>
      <c r="K462" t="n">
        <v>32.27</v>
      </c>
      <c r="L462" t="n">
        <v>3.75</v>
      </c>
      <c r="M462" t="n">
        <v>16</v>
      </c>
      <c r="N462" t="n">
        <v>8.75</v>
      </c>
      <c r="O462" t="n">
        <v>9455.940000000001</v>
      </c>
      <c r="P462" t="n">
        <v>96.39</v>
      </c>
      <c r="Q462" t="n">
        <v>467.08</v>
      </c>
      <c r="R462" t="n">
        <v>67.29000000000001</v>
      </c>
      <c r="S462" t="n">
        <v>39.61</v>
      </c>
      <c r="T462" t="n">
        <v>8834.01</v>
      </c>
      <c r="U462" t="n">
        <v>0.59</v>
      </c>
      <c r="V462" t="n">
        <v>0.74</v>
      </c>
      <c r="W462" t="n">
        <v>2.64</v>
      </c>
      <c r="X462" t="n">
        <v>0.54</v>
      </c>
      <c r="Y462" t="n">
        <v>1</v>
      </c>
      <c r="Z462" t="n">
        <v>10</v>
      </c>
    </row>
    <row r="463">
      <c r="A463" t="n">
        <v>12</v>
      </c>
      <c r="B463" t="n">
        <v>30</v>
      </c>
      <c r="C463" t="inlineStr">
        <is>
          <t xml:space="preserve">CONCLUIDO	</t>
        </is>
      </c>
      <c r="D463" t="n">
        <v>5.5543</v>
      </c>
      <c r="E463" t="n">
        <v>18</v>
      </c>
      <c r="F463" t="n">
        <v>15.86</v>
      </c>
      <c r="G463" t="n">
        <v>50.1</v>
      </c>
      <c r="H463" t="n">
        <v>0.93</v>
      </c>
      <c r="I463" t="n">
        <v>19</v>
      </c>
      <c r="J463" t="n">
        <v>75.06999999999999</v>
      </c>
      <c r="K463" t="n">
        <v>32.27</v>
      </c>
      <c r="L463" t="n">
        <v>4</v>
      </c>
      <c r="M463" t="n">
        <v>14</v>
      </c>
      <c r="N463" t="n">
        <v>8.800000000000001</v>
      </c>
      <c r="O463" t="n">
        <v>9492.549999999999</v>
      </c>
      <c r="P463" t="n">
        <v>95.15000000000001</v>
      </c>
      <c r="Q463" t="n">
        <v>467.07</v>
      </c>
      <c r="R463" t="n">
        <v>67.34999999999999</v>
      </c>
      <c r="S463" t="n">
        <v>39.61</v>
      </c>
      <c r="T463" t="n">
        <v>8870.5</v>
      </c>
      <c r="U463" t="n">
        <v>0.59</v>
      </c>
      <c r="V463" t="n">
        <v>0.74</v>
      </c>
      <c r="W463" t="n">
        <v>2.64</v>
      </c>
      <c r="X463" t="n">
        <v>0.53</v>
      </c>
      <c r="Y463" t="n">
        <v>1</v>
      </c>
      <c r="Z463" t="n">
        <v>10</v>
      </c>
    </row>
    <row r="464">
      <c r="A464" t="n">
        <v>13</v>
      </c>
      <c r="B464" t="n">
        <v>30</v>
      </c>
      <c r="C464" t="inlineStr">
        <is>
          <t xml:space="preserve">CONCLUIDO	</t>
        </is>
      </c>
      <c r="D464" t="n">
        <v>5.5649</v>
      </c>
      <c r="E464" t="n">
        <v>17.97</v>
      </c>
      <c r="F464" t="n">
        <v>15.85</v>
      </c>
      <c r="G464" t="n">
        <v>52.82</v>
      </c>
      <c r="H464" t="n">
        <v>0.99</v>
      </c>
      <c r="I464" t="n">
        <v>18</v>
      </c>
      <c r="J464" t="n">
        <v>75.37</v>
      </c>
      <c r="K464" t="n">
        <v>32.27</v>
      </c>
      <c r="L464" t="n">
        <v>4.25</v>
      </c>
      <c r="M464" t="n">
        <v>9</v>
      </c>
      <c r="N464" t="n">
        <v>8.85</v>
      </c>
      <c r="O464" t="n">
        <v>9529.18</v>
      </c>
      <c r="P464" t="n">
        <v>94.47</v>
      </c>
      <c r="Q464" t="n">
        <v>467.08</v>
      </c>
      <c r="R464" t="n">
        <v>66.31</v>
      </c>
      <c r="S464" t="n">
        <v>39.61</v>
      </c>
      <c r="T464" t="n">
        <v>8356.16</v>
      </c>
      <c r="U464" t="n">
        <v>0.6</v>
      </c>
      <c r="V464" t="n">
        <v>0.74</v>
      </c>
      <c r="W464" t="n">
        <v>2.65</v>
      </c>
      <c r="X464" t="n">
        <v>0.51</v>
      </c>
      <c r="Y464" t="n">
        <v>1</v>
      </c>
      <c r="Z464" t="n">
        <v>10</v>
      </c>
    </row>
    <row r="465">
      <c r="A465" t="n">
        <v>14</v>
      </c>
      <c r="B465" t="n">
        <v>30</v>
      </c>
      <c r="C465" t="inlineStr">
        <is>
          <t xml:space="preserve">CONCLUIDO	</t>
        </is>
      </c>
      <c r="D465" t="n">
        <v>5.5811</v>
      </c>
      <c r="E465" t="n">
        <v>17.92</v>
      </c>
      <c r="F465" t="n">
        <v>15.81</v>
      </c>
      <c r="G465" t="n">
        <v>55.8</v>
      </c>
      <c r="H465" t="n">
        <v>1.04</v>
      </c>
      <c r="I465" t="n">
        <v>17</v>
      </c>
      <c r="J465" t="n">
        <v>75.66</v>
      </c>
      <c r="K465" t="n">
        <v>32.27</v>
      </c>
      <c r="L465" t="n">
        <v>4.5</v>
      </c>
      <c r="M465" t="n">
        <v>4</v>
      </c>
      <c r="N465" t="n">
        <v>8.890000000000001</v>
      </c>
      <c r="O465" t="n">
        <v>9565.83</v>
      </c>
      <c r="P465" t="n">
        <v>93.25</v>
      </c>
      <c r="Q465" t="n">
        <v>467.08</v>
      </c>
      <c r="R465" t="n">
        <v>65.06</v>
      </c>
      <c r="S465" t="n">
        <v>39.61</v>
      </c>
      <c r="T465" t="n">
        <v>7735.68</v>
      </c>
      <c r="U465" t="n">
        <v>0.61</v>
      </c>
      <c r="V465" t="n">
        <v>0.74</v>
      </c>
      <c r="W465" t="n">
        <v>2.65</v>
      </c>
      <c r="X465" t="n">
        <v>0.48</v>
      </c>
      <c r="Y465" t="n">
        <v>1</v>
      </c>
      <c r="Z465" t="n">
        <v>10</v>
      </c>
    </row>
    <row r="466">
      <c r="A466" t="n">
        <v>15</v>
      </c>
      <c r="B466" t="n">
        <v>30</v>
      </c>
      <c r="C466" t="inlineStr">
        <is>
          <t xml:space="preserve">CONCLUIDO	</t>
        </is>
      </c>
      <c r="D466" t="n">
        <v>5.5818</v>
      </c>
      <c r="E466" t="n">
        <v>17.92</v>
      </c>
      <c r="F466" t="n">
        <v>15.81</v>
      </c>
      <c r="G466" t="n">
        <v>55.79</v>
      </c>
      <c r="H466" t="n">
        <v>1.09</v>
      </c>
      <c r="I466" t="n">
        <v>17</v>
      </c>
      <c r="J466" t="n">
        <v>75.95999999999999</v>
      </c>
      <c r="K466" t="n">
        <v>32.27</v>
      </c>
      <c r="L466" t="n">
        <v>4.75</v>
      </c>
      <c r="M466" t="n">
        <v>1</v>
      </c>
      <c r="N466" t="n">
        <v>8.94</v>
      </c>
      <c r="O466" t="n">
        <v>9602.5</v>
      </c>
      <c r="P466" t="n">
        <v>93.52</v>
      </c>
      <c r="Q466" t="n">
        <v>467.1</v>
      </c>
      <c r="R466" t="n">
        <v>64.83</v>
      </c>
      <c r="S466" t="n">
        <v>39.61</v>
      </c>
      <c r="T466" t="n">
        <v>7620.58</v>
      </c>
      <c r="U466" t="n">
        <v>0.61</v>
      </c>
      <c r="V466" t="n">
        <v>0.74</v>
      </c>
      <c r="W466" t="n">
        <v>2.65</v>
      </c>
      <c r="X466" t="n">
        <v>0.47</v>
      </c>
      <c r="Y466" t="n">
        <v>1</v>
      </c>
      <c r="Z466" t="n">
        <v>10</v>
      </c>
    </row>
    <row r="467">
      <c r="A467" t="n">
        <v>16</v>
      </c>
      <c r="B467" t="n">
        <v>30</v>
      </c>
      <c r="C467" t="inlineStr">
        <is>
          <t xml:space="preserve">CONCLUIDO	</t>
        </is>
      </c>
      <c r="D467" t="n">
        <v>5.5817</v>
      </c>
      <c r="E467" t="n">
        <v>17.92</v>
      </c>
      <c r="F467" t="n">
        <v>15.81</v>
      </c>
      <c r="G467" t="n">
        <v>55.79</v>
      </c>
      <c r="H467" t="n">
        <v>1.15</v>
      </c>
      <c r="I467" t="n">
        <v>17</v>
      </c>
      <c r="J467" t="n">
        <v>76.26000000000001</v>
      </c>
      <c r="K467" t="n">
        <v>32.27</v>
      </c>
      <c r="L467" t="n">
        <v>5</v>
      </c>
      <c r="M467" t="n">
        <v>0</v>
      </c>
      <c r="N467" t="n">
        <v>8.99</v>
      </c>
      <c r="O467" t="n">
        <v>9639.200000000001</v>
      </c>
      <c r="P467" t="n">
        <v>93.7</v>
      </c>
      <c r="Q467" t="n">
        <v>467.13</v>
      </c>
      <c r="R467" t="n">
        <v>64.89</v>
      </c>
      <c r="S467" t="n">
        <v>39.61</v>
      </c>
      <c r="T467" t="n">
        <v>7648.85</v>
      </c>
      <c r="U467" t="n">
        <v>0.61</v>
      </c>
      <c r="V467" t="n">
        <v>0.74</v>
      </c>
      <c r="W467" t="n">
        <v>2.65</v>
      </c>
      <c r="X467" t="n">
        <v>0.47</v>
      </c>
      <c r="Y467" t="n">
        <v>1</v>
      </c>
      <c r="Z467" t="n">
        <v>10</v>
      </c>
    </row>
    <row r="468">
      <c r="A468" t="n">
        <v>0</v>
      </c>
      <c r="B468" t="n">
        <v>15</v>
      </c>
      <c r="C468" t="inlineStr">
        <is>
          <t xml:space="preserve">CONCLUIDO	</t>
        </is>
      </c>
      <c r="D468" t="n">
        <v>5.2298</v>
      </c>
      <c r="E468" t="n">
        <v>19.12</v>
      </c>
      <c r="F468" t="n">
        <v>16.83</v>
      </c>
      <c r="G468" t="n">
        <v>19.06</v>
      </c>
      <c r="H468" t="n">
        <v>0.43</v>
      </c>
      <c r="I468" t="n">
        <v>53</v>
      </c>
      <c r="J468" t="n">
        <v>39.78</v>
      </c>
      <c r="K468" t="n">
        <v>19.54</v>
      </c>
      <c r="L468" t="n">
        <v>1</v>
      </c>
      <c r="M468" t="n">
        <v>51</v>
      </c>
      <c r="N468" t="n">
        <v>4.24</v>
      </c>
      <c r="O468" t="n">
        <v>5140</v>
      </c>
      <c r="P468" t="n">
        <v>71.75</v>
      </c>
      <c r="Q468" t="n">
        <v>467.1</v>
      </c>
      <c r="R468" t="n">
        <v>98.66</v>
      </c>
      <c r="S468" t="n">
        <v>39.61</v>
      </c>
      <c r="T468" t="n">
        <v>24354.58</v>
      </c>
      <c r="U468" t="n">
        <v>0.4</v>
      </c>
      <c r="V468" t="n">
        <v>0.6899999999999999</v>
      </c>
      <c r="W468" t="n">
        <v>2.7</v>
      </c>
      <c r="X468" t="n">
        <v>1.5</v>
      </c>
      <c r="Y468" t="n">
        <v>1</v>
      </c>
      <c r="Z468" t="n">
        <v>10</v>
      </c>
    </row>
    <row r="469">
      <c r="A469" t="n">
        <v>1</v>
      </c>
      <c r="B469" t="n">
        <v>15</v>
      </c>
      <c r="C469" t="inlineStr">
        <is>
          <t xml:space="preserve">CONCLUIDO	</t>
        </is>
      </c>
      <c r="D469" t="n">
        <v>5.3679</v>
      </c>
      <c r="E469" t="n">
        <v>18.63</v>
      </c>
      <c r="F469" t="n">
        <v>16.49</v>
      </c>
      <c r="G469" t="n">
        <v>24.73</v>
      </c>
      <c r="H469" t="n">
        <v>0.53</v>
      </c>
      <c r="I469" t="n">
        <v>40</v>
      </c>
      <c r="J469" t="n">
        <v>40.06</v>
      </c>
      <c r="K469" t="n">
        <v>19.54</v>
      </c>
      <c r="L469" t="n">
        <v>1.25</v>
      </c>
      <c r="M469" t="n">
        <v>35</v>
      </c>
      <c r="N469" t="n">
        <v>4.26</v>
      </c>
      <c r="O469" t="n">
        <v>5174.29</v>
      </c>
      <c r="P469" t="n">
        <v>67.43000000000001</v>
      </c>
      <c r="Q469" t="n">
        <v>467.1</v>
      </c>
      <c r="R469" t="n">
        <v>87.16</v>
      </c>
      <c r="S469" t="n">
        <v>39.61</v>
      </c>
      <c r="T469" t="n">
        <v>18671.67</v>
      </c>
      <c r="U469" t="n">
        <v>0.45</v>
      </c>
      <c r="V469" t="n">
        <v>0.71</v>
      </c>
      <c r="W469" t="n">
        <v>2.68</v>
      </c>
      <c r="X469" t="n">
        <v>1.15</v>
      </c>
      <c r="Y469" t="n">
        <v>1</v>
      </c>
      <c r="Z469" t="n">
        <v>10</v>
      </c>
    </row>
    <row r="470">
      <c r="A470" t="n">
        <v>2</v>
      </c>
      <c r="B470" t="n">
        <v>15</v>
      </c>
      <c r="C470" t="inlineStr">
        <is>
          <t xml:space="preserve">CONCLUIDO	</t>
        </is>
      </c>
      <c r="D470" t="n">
        <v>5.4429</v>
      </c>
      <c r="E470" t="n">
        <v>18.37</v>
      </c>
      <c r="F470" t="n">
        <v>16.3</v>
      </c>
      <c r="G470" t="n">
        <v>28.76</v>
      </c>
      <c r="H470" t="n">
        <v>0.64</v>
      </c>
      <c r="I470" t="n">
        <v>34</v>
      </c>
      <c r="J470" t="n">
        <v>40.34</v>
      </c>
      <c r="K470" t="n">
        <v>19.54</v>
      </c>
      <c r="L470" t="n">
        <v>1.5</v>
      </c>
      <c r="M470" t="n">
        <v>13</v>
      </c>
      <c r="N470" t="n">
        <v>4.29</v>
      </c>
      <c r="O470" t="n">
        <v>5208.6</v>
      </c>
      <c r="P470" t="n">
        <v>64.44</v>
      </c>
      <c r="Q470" t="n">
        <v>467.07</v>
      </c>
      <c r="R470" t="n">
        <v>80.37</v>
      </c>
      <c r="S470" t="n">
        <v>39.61</v>
      </c>
      <c r="T470" t="n">
        <v>15305.94</v>
      </c>
      <c r="U470" t="n">
        <v>0.49</v>
      </c>
      <c r="V470" t="n">
        <v>0.72</v>
      </c>
      <c r="W470" t="n">
        <v>2.69</v>
      </c>
      <c r="X470" t="n">
        <v>0.96</v>
      </c>
      <c r="Y470" t="n">
        <v>1</v>
      </c>
      <c r="Z470" t="n">
        <v>10</v>
      </c>
    </row>
    <row r="471">
      <c r="A471" t="n">
        <v>3</v>
      </c>
      <c r="B471" t="n">
        <v>15</v>
      </c>
      <c r="C471" t="inlineStr">
        <is>
          <t xml:space="preserve">CONCLUIDO	</t>
        </is>
      </c>
      <c r="D471" t="n">
        <v>5.4445</v>
      </c>
      <c r="E471" t="n">
        <v>18.37</v>
      </c>
      <c r="F471" t="n">
        <v>16.3</v>
      </c>
      <c r="G471" t="n">
        <v>29.64</v>
      </c>
      <c r="H471" t="n">
        <v>0.74</v>
      </c>
      <c r="I471" t="n">
        <v>33</v>
      </c>
      <c r="J471" t="n">
        <v>40.61</v>
      </c>
      <c r="K471" t="n">
        <v>19.54</v>
      </c>
      <c r="L471" t="n">
        <v>1.75</v>
      </c>
      <c r="M471" t="n">
        <v>2</v>
      </c>
      <c r="N471" t="n">
        <v>4.32</v>
      </c>
      <c r="O471" t="n">
        <v>5242.92</v>
      </c>
      <c r="P471" t="n">
        <v>64.69</v>
      </c>
      <c r="Q471" t="n">
        <v>467.1</v>
      </c>
      <c r="R471" t="n">
        <v>79.93000000000001</v>
      </c>
      <c r="S471" t="n">
        <v>39.61</v>
      </c>
      <c r="T471" t="n">
        <v>15093.18</v>
      </c>
      <c r="U471" t="n">
        <v>0.5</v>
      </c>
      <c r="V471" t="n">
        <v>0.72</v>
      </c>
      <c r="W471" t="n">
        <v>2.71</v>
      </c>
      <c r="X471" t="n">
        <v>0.97</v>
      </c>
      <c r="Y471" t="n">
        <v>1</v>
      </c>
      <c r="Z471" t="n">
        <v>10</v>
      </c>
    </row>
    <row r="472">
      <c r="A472" t="n">
        <v>4</v>
      </c>
      <c r="B472" t="n">
        <v>15</v>
      </c>
      <c r="C472" t="inlineStr">
        <is>
          <t xml:space="preserve">CONCLUIDO	</t>
        </is>
      </c>
      <c r="D472" t="n">
        <v>5.4449</v>
      </c>
      <c r="E472" t="n">
        <v>18.37</v>
      </c>
      <c r="F472" t="n">
        <v>16.3</v>
      </c>
      <c r="G472" t="n">
        <v>29.64</v>
      </c>
      <c r="H472" t="n">
        <v>0.84</v>
      </c>
      <c r="I472" t="n">
        <v>33</v>
      </c>
      <c r="J472" t="n">
        <v>40.89</v>
      </c>
      <c r="K472" t="n">
        <v>19.54</v>
      </c>
      <c r="L472" t="n">
        <v>2</v>
      </c>
      <c r="M472" t="n">
        <v>0</v>
      </c>
      <c r="N472" t="n">
        <v>4.35</v>
      </c>
      <c r="O472" t="n">
        <v>5277.26</v>
      </c>
      <c r="P472" t="n">
        <v>65.05</v>
      </c>
      <c r="Q472" t="n">
        <v>467.19</v>
      </c>
      <c r="R472" t="n">
        <v>80.09</v>
      </c>
      <c r="S472" t="n">
        <v>39.61</v>
      </c>
      <c r="T472" t="n">
        <v>15172.29</v>
      </c>
      <c r="U472" t="n">
        <v>0.49</v>
      </c>
      <c r="V472" t="n">
        <v>0.72</v>
      </c>
      <c r="W472" t="n">
        <v>2.71</v>
      </c>
      <c r="X472" t="n">
        <v>0.97</v>
      </c>
      <c r="Y472" t="n">
        <v>1</v>
      </c>
      <c r="Z472" t="n">
        <v>10</v>
      </c>
    </row>
    <row r="473">
      <c r="A473" t="n">
        <v>0</v>
      </c>
      <c r="B473" t="n">
        <v>70</v>
      </c>
      <c r="C473" t="inlineStr">
        <is>
          <t xml:space="preserve">CONCLUIDO	</t>
        </is>
      </c>
      <c r="D473" t="n">
        <v>3.6643</v>
      </c>
      <c r="E473" t="n">
        <v>27.29</v>
      </c>
      <c r="F473" t="n">
        <v>20.24</v>
      </c>
      <c r="G473" t="n">
        <v>7.27</v>
      </c>
      <c r="H473" t="n">
        <v>0.12</v>
      </c>
      <c r="I473" t="n">
        <v>167</v>
      </c>
      <c r="J473" t="n">
        <v>141.81</v>
      </c>
      <c r="K473" t="n">
        <v>47.83</v>
      </c>
      <c r="L473" t="n">
        <v>1</v>
      </c>
      <c r="M473" t="n">
        <v>165</v>
      </c>
      <c r="N473" t="n">
        <v>22.98</v>
      </c>
      <c r="O473" t="n">
        <v>17723.39</v>
      </c>
      <c r="P473" t="n">
        <v>230</v>
      </c>
      <c r="Q473" t="n">
        <v>467.3</v>
      </c>
      <c r="R473" t="n">
        <v>210.39</v>
      </c>
      <c r="S473" t="n">
        <v>39.61</v>
      </c>
      <c r="T473" t="n">
        <v>79650.21000000001</v>
      </c>
      <c r="U473" t="n">
        <v>0.19</v>
      </c>
      <c r="V473" t="n">
        <v>0.58</v>
      </c>
      <c r="W473" t="n">
        <v>2.87</v>
      </c>
      <c r="X473" t="n">
        <v>4.9</v>
      </c>
      <c r="Y473" t="n">
        <v>1</v>
      </c>
      <c r="Z473" t="n">
        <v>10</v>
      </c>
    </row>
    <row r="474">
      <c r="A474" t="n">
        <v>1</v>
      </c>
      <c r="B474" t="n">
        <v>70</v>
      </c>
      <c r="C474" t="inlineStr">
        <is>
          <t xml:space="preserve">CONCLUIDO	</t>
        </is>
      </c>
      <c r="D474" t="n">
        <v>4.0309</v>
      </c>
      <c r="E474" t="n">
        <v>24.81</v>
      </c>
      <c r="F474" t="n">
        <v>18.97</v>
      </c>
      <c r="G474" t="n">
        <v>9.109999999999999</v>
      </c>
      <c r="H474" t="n">
        <v>0.16</v>
      </c>
      <c r="I474" t="n">
        <v>125</v>
      </c>
      <c r="J474" t="n">
        <v>142.15</v>
      </c>
      <c r="K474" t="n">
        <v>47.83</v>
      </c>
      <c r="L474" t="n">
        <v>1.25</v>
      </c>
      <c r="M474" t="n">
        <v>123</v>
      </c>
      <c r="N474" t="n">
        <v>23.07</v>
      </c>
      <c r="O474" t="n">
        <v>17765.46</v>
      </c>
      <c r="P474" t="n">
        <v>215.01</v>
      </c>
      <c r="Q474" t="n">
        <v>467.26</v>
      </c>
      <c r="R474" t="n">
        <v>168.5</v>
      </c>
      <c r="S474" t="n">
        <v>39.61</v>
      </c>
      <c r="T474" t="n">
        <v>58914.07</v>
      </c>
      <c r="U474" t="n">
        <v>0.24</v>
      </c>
      <c r="V474" t="n">
        <v>0.62</v>
      </c>
      <c r="W474" t="n">
        <v>2.81</v>
      </c>
      <c r="X474" t="n">
        <v>3.63</v>
      </c>
      <c r="Y474" t="n">
        <v>1</v>
      </c>
      <c r="Z474" t="n">
        <v>10</v>
      </c>
    </row>
    <row r="475">
      <c r="A475" t="n">
        <v>2</v>
      </c>
      <c r="B475" t="n">
        <v>70</v>
      </c>
      <c r="C475" t="inlineStr">
        <is>
          <t xml:space="preserve">CONCLUIDO	</t>
        </is>
      </c>
      <c r="D475" t="n">
        <v>4.2849</v>
      </c>
      <c r="E475" t="n">
        <v>23.34</v>
      </c>
      <c r="F475" t="n">
        <v>18.22</v>
      </c>
      <c r="G475" t="n">
        <v>10.93</v>
      </c>
      <c r="H475" t="n">
        <v>0.19</v>
      </c>
      <c r="I475" t="n">
        <v>100</v>
      </c>
      <c r="J475" t="n">
        <v>142.49</v>
      </c>
      <c r="K475" t="n">
        <v>47.83</v>
      </c>
      <c r="L475" t="n">
        <v>1.5</v>
      </c>
      <c r="M475" t="n">
        <v>98</v>
      </c>
      <c r="N475" t="n">
        <v>23.16</v>
      </c>
      <c r="O475" t="n">
        <v>17807.56</v>
      </c>
      <c r="P475" t="n">
        <v>205.89</v>
      </c>
      <c r="Q475" t="n">
        <v>467.14</v>
      </c>
      <c r="R475" t="n">
        <v>143.85</v>
      </c>
      <c r="S475" t="n">
        <v>39.61</v>
      </c>
      <c r="T475" t="n">
        <v>46717.38</v>
      </c>
      <c r="U475" t="n">
        <v>0.28</v>
      </c>
      <c r="V475" t="n">
        <v>0.64</v>
      </c>
      <c r="W475" t="n">
        <v>2.78</v>
      </c>
      <c r="X475" t="n">
        <v>2.88</v>
      </c>
      <c r="Y475" t="n">
        <v>1</v>
      </c>
      <c r="Z475" t="n">
        <v>10</v>
      </c>
    </row>
    <row r="476">
      <c r="A476" t="n">
        <v>3</v>
      </c>
      <c r="B476" t="n">
        <v>70</v>
      </c>
      <c r="C476" t="inlineStr">
        <is>
          <t xml:space="preserve">CONCLUIDO	</t>
        </is>
      </c>
      <c r="D476" t="n">
        <v>4.4741</v>
      </c>
      <c r="E476" t="n">
        <v>22.35</v>
      </c>
      <c r="F476" t="n">
        <v>17.72</v>
      </c>
      <c r="G476" t="n">
        <v>12.81</v>
      </c>
      <c r="H476" t="n">
        <v>0.22</v>
      </c>
      <c r="I476" t="n">
        <v>83</v>
      </c>
      <c r="J476" t="n">
        <v>142.83</v>
      </c>
      <c r="K476" t="n">
        <v>47.83</v>
      </c>
      <c r="L476" t="n">
        <v>1.75</v>
      </c>
      <c r="M476" t="n">
        <v>81</v>
      </c>
      <c r="N476" t="n">
        <v>23.25</v>
      </c>
      <c r="O476" t="n">
        <v>17849.7</v>
      </c>
      <c r="P476" t="n">
        <v>199.72</v>
      </c>
      <c r="Q476" t="n">
        <v>467.26</v>
      </c>
      <c r="R476" t="n">
        <v>127.89</v>
      </c>
      <c r="S476" t="n">
        <v>39.61</v>
      </c>
      <c r="T476" t="n">
        <v>38820.32</v>
      </c>
      <c r="U476" t="n">
        <v>0.31</v>
      </c>
      <c r="V476" t="n">
        <v>0.66</v>
      </c>
      <c r="W476" t="n">
        <v>2.74</v>
      </c>
      <c r="X476" t="n">
        <v>2.39</v>
      </c>
      <c r="Y476" t="n">
        <v>1</v>
      </c>
      <c r="Z476" t="n">
        <v>10</v>
      </c>
    </row>
    <row r="477">
      <c r="A477" t="n">
        <v>4</v>
      </c>
      <c r="B477" t="n">
        <v>70</v>
      </c>
      <c r="C477" t="inlineStr">
        <is>
          <t xml:space="preserve">CONCLUIDO	</t>
        </is>
      </c>
      <c r="D477" t="n">
        <v>4.6241</v>
      </c>
      <c r="E477" t="n">
        <v>21.63</v>
      </c>
      <c r="F477" t="n">
        <v>17.35</v>
      </c>
      <c r="G477" t="n">
        <v>14.66</v>
      </c>
      <c r="H477" t="n">
        <v>0.25</v>
      </c>
      <c r="I477" t="n">
        <v>71</v>
      </c>
      <c r="J477" t="n">
        <v>143.17</v>
      </c>
      <c r="K477" t="n">
        <v>47.83</v>
      </c>
      <c r="L477" t="n">
        <v>2</v>
      </c>
      <c r="M477" t="n">
        <v>69</v>
      </c>
      <c r="N477" t="n">
        <v>23.34</v>
      </c>
      <c r="O477" t="n">
        <v>17891.86</v>
      </c>
      <c r="P477" t="n">
        <v>194.85</v>
      </c>
      <c r="Q477" t="n">
        <v>467.14</v>
      </c>
      <c r="R477" t="n">
        <v>115.64</v>
      </c>
      <c r="S477" t="n">
        <v>39.61</v>
      </c>
      <c r="T477" t="n">
        <v>32755.95</v>
      </c>
      <c r="U477" t="n">
        <v>0.34</v>
      </c>
      <c r="V477" t="n">
        <v>0.67</v>
      </c>
      <c r="W477" t="n">
        <v>2.72</v>
      </c>
      <c r="X477" t="n">
        <v>2.01</v>
      </c>
      <c r="Y477" t="n">
        <v>1</v>
      </c>
      <c r="Z477" t="n">
        <v>10</v>
      </c>
    </row>
    <row r="478">
      <c r="A478" t="n">
        <v>5</v>
      </c>
      <c r="B478" t="n">
        <v>70</v>
      </c>
      <c r="C478" t="inlineStr">
        <is>
          <t xml:space="preserve">CONCLUIDO	</t>
        </is>
      </c>
      <c r="D478" t="n">
        <v>4.7399</v>
      </c>
      <c r="E478" t="n">
        <v>21.1</v>
      </c>
      <c r="F478" t="n">
        <v>17.08</v>
      </c>
      <c r="G478" t="n">
        <v>16.53</v>
      </c>
      <c r="H478" t="n">
        <v>0.28</v>
      </c>
      <c r="I478" t="n">
        <v>62</v>
      </c>
      <c r="J478" t="n">
        <v>143.51</v>
      </c>
      <c r="K478" t="n">
        <v>47.83</v>
      </c>
      <c r="L478" t="n">
        <v>2.25</v>
      </c>
      <c r="M478" t="n">
        <v>60</v>
      </c>
      <c r="N478" t="n">
        <v>23.44</v>
      </c>
      <c r="O478" t="n">
        <v>17934.06</v>
      </c>
      <c r="P478" t="n">
        <v>191.17</v>
      </c>
      <c r="Q478" t="n">
        <v>467.11</v>
      </c>
      <c r="R478" t="n">
        <v>106.94</v>
      </c>
      <c r="S478" t="n">
        <v>39.61</v>
      </c>
      <c r="T478" t="n">
        <v>28449.68</v>
      </c>
      <c r="U478" t="n">
        <v>0.37</v>
      </c>
      <c r="V478" t="n">
        <v>0.68</v>
      </c>
      <c r="W478" t="n">
        <v>2.7</v>
      </c>
      <c r="X478" t="n">
        <v>1.74</v>
      </c>
      <c r="Y478" t="n">
        <v>1</v>
      </c>
      <c r="Z478" t="n">
        <v>10</v>
      </c>
    </row>
    <row r="479">
      <c r="A479" t="n">
        <v>6</v>
      </c>
      <c r="B479" t="n">
        <v>70</v>
      </c>
      <c r="C479" t="inlineStr">
        <is>
          <t xml:space="preserve">CONCLUIDO	</t>
        </is>
      </c>
      <c r="D479" t="n">
        <v>4.8152</v>
      </c>
      <c r="E479" t="n">
        <v>20.77</v>
      </c>
      <c r="F479" t="n">
        <v>16.92</v>
      </c>
      <c r="G479" t="n">
        <v>18.13</v>
      </c>
      <c r="H479" t="n">
        <v>0.31</v>
      </c>
      <c r="I479" t="n">
        <v>56</v>
      </c>
      <c r="J479" t="n">
        <v>143.86</v>
      </c>
      <c r="K479" t="n">
        <v>47.83</v>
      </c>
      <c r="L479" t="n">
        <v>2.5</v>
      </c>
      <c r="M479" t="n">
        <v>54</v>
      </c>
      <c r="N479" t="n">
        <v>23.53</v>
      </c>
      <c r="O479" t="n">
        <v>17976.29</v>
      </c>
      <c r="P479" t="n">
        <v>189</v>
      </c>
      <c r="Q479" t="n">
        <v>467.1</v>
      </c>
      <c r="R479" t="n">
        <v>101.83</v>
      </c>
      <c r="S479" t="n">
        <v>39.61</v>
      </c>
      <c r="T479" t="n">
        <v>25923.94</v>
      </c>
      <c r="U479" t="n">
        <v>0.39</v>
      </c>
      <c r="V479" t="n">
        <v>0.6899999999999999</v>
      </c>
      <c r="W479" t="n">
        <v>2.7</v>
      </c>
      <c r="X479" t="n">
        <v>1.59</v>
      </c>
      <c r="Y479" t="n">
        <v>1</v>
      </c>
      <c r="Z479" t="n">
        <v>10</v>
      </c>
    </row>
    <row r="480">
      <c r="A480" t="n">
        <v>7</v>
      </c>
      <c r="B480" t="n">
        <v>70</v>
      </c>
      <c r="C480" t="inlineStr">
        <is>
          <t xml:space="preserve">CONCLUIDO	</t>
        </is>
      </c>
      <c r="D480" t="n">
        <v>4.902</v>
      </c>
      <c r="E480" t="n">
        <v>20.4</v>
      </c>
      <c r="F480" t="n">
        <v>16.73</v>
      </c>
      <c r="G480" t="n">
        <v>20.07</v>
      </c>
      <c r="H480" t="n">
        <v>0.34</v>
      </c>
      <c r="I480" t="n">
        <v>50</v>
      </c>
      <c r="J480" t="n">
        <v>144.2</v>
      </c>
      <c r="K480" t="n">
        <v>47.83</v>
      </c>
      <c r="L480" t="n">
        <v>2.75</v>
      </c>
      <c r="M480" t="n">
        <v>48</v>
      </c>
      <c r="N480" t="n">
        <v>23.62</v>
      </c>
      <c r="O480" t="n">
        <v>18018.55</v>
      </c>
      <c r="P480" t="n">
        <v>186.29</v>
      </c>
      <c r="Q480" t="n">
        <v>467.08</v>
      </c>
      <c r="R480" t="n">
        <v>95.2</v>
      </c>
      <c r="S480" t="n">
        <v>39.61</v>
      </c>
      <c r="T480" t="n">
        <v>22639.72</v>
      </c>
      <c r="U480" t="n">
        <v>0.42</v>
      </c>
      <c r="V480" t="n">
        <v>0.7</v>
      </c>
      <c r="W480" t="n">
        <v>2.69</v>
      </c>
      <c r="X480" t="n">
        <v>1.39</v>
      </c>
      <c r="Y480" t="n">
        <v>1</v>
      </c>
      <c r="Z480" t="n">
        <v>10</v>
      </c>
    </row>
    <row r="481">
      <c r="A481" t="n">
        <v>8</v>
      </c>
      <c r="B481" t="n">
        <v>70</v>
      </c>
      <c r="C481" t="inlineStr">
        <is>
          <t xml:space="preserve">CONCLUIDO	</t>
        </is>
      </c>
      <c r="D481" t="n">
        <v>4.9535</v>
      </c>
      <c r="E481" t="n">
        <v>20.19</v>
      </c>
      <c r="F481" t="n">
        <v>16.63</v>
      </c>
      <c r="G481" t="n">
        <v>21.69</v>
      </c>
      <c r="H481" t="n">
        <v>0.37</v>
      </c>
      <c r="I481" t="n">
        <v>46</v>
      </c>
      <c r="J481" t="n">
        <v>144.54</v>
      </c>
      <c r="K481" t="n">
        <v>47.83</v>
      </c>
      <c r="L481" t="n">
        <v>3</v>
      </c>
      <c r="M481" t="n">
        <v>44</v>
      </c>
      <c r="N481" t="n">
        <v>23.71</v>
      </c>
      <c r="O481" t="n">
        <v>18060.85</v>
      </c>
      <c r="P481" t="n">
        <v>184.63</v>
      </c>
      <c r="Q481" t="n">
        <v>467.09</v>
      </c>
      <c r="R481" t="n">
        <v>92.14</v>
      </c>
      <c r="S481" t="n">
        <v>39.61</v>
      </c>
      <c r="T481" t="n">
        <v>21132.19</v>
      </c>
      <c r="U481" t="n">
        <v>0.43</v>
      </c>
      <c r="V481" t="n">
        <v>0.7</v>
      </c>
      <c r="W481" t="n">
        <v>2.68</v>
      </c>
      <c r="X481" t="n">
        <v>1.3</v>
      </c>
      <c r="Y481" t="n">
        <v>1</v>
      </c>
      <c r="Z481" t="n">
        <v>10</v>
      </c>
    </row>
    <row r="482">
      <c r="A482" t="n">
        <v>9</v>
      </c>
      <c r="B482" t="n">
        <v>70</v>
      </c>
      <c r="C482" t="inlineStr">
        <is>
          <t xml:space="preserve">CONCLUIDO	</t>
        </is>
      </c>
      <c r="D482" t="n">
        <v>5.0147</v>
      </c>
      <c r="E482" t="n">
        <v>19.94</v>
      </c>
      <c r="F482" t="n">
        <v>16.5</v>
      </c>
      <c r="G482" t="n">
        <v>23.57</v>
      </c>
      <c r="H482" t="n">
        <v>0.4</v>
      </c>
      <c r="I482" t="n">
        <v>42</v>
      </c>
      <c r="J482" t="n">
        <v>144.89</v>
      </c>
      <c r="K482" t="n">
        <v>47.83</v>
      </c>
      <c r="L482" t="n">
        <v>3.25</v>
      </c>
      <c r="M482" t="n">
        <v>40</v>
      </c>
      <c r="N482" t="n">
        <v>23.81</v>
      </c>
      <c r="O482" t="n">
        <v>18103.18</v>
      </c>
      <c r="P482" t="n">
        <v>182.5</v>
      </c>
      <c r="Q482" t="n">
        <v>467.09</v>
      </c>
      <c r="R482" t="n">
        <v>87.97</v>
      </c>
      <c r="S482" t="n">
        <v>39.61</v>
      </c>
      <c r="T482" t="n">
        <v>19064.09</v>
      </c>
      <c r="U482" t="n">
        <v>0.45</v>
      </c>
      <c r="V482" t="n">
        <v>0.71</v>
      </c>
      <c r="W482" t="n">
        <v>2.67</v>
      </c>
      <c r="X482" t="n">
        <v>1.17</v>
      </c>
      <c r="Y482" t="n">
        <v>1</v>
      </c>
      <c r="Z482" t="n">
        <v>10</v>
      </c>
    </row>
    <row r="483">
      <c r="A483" t="n">
        <v>10</v>
      </c>
      <c r="B483" t="n">
        <v>70</v>
      </c>
      <c r="C483" t="inlineStr">
        <is>
          <t xml:space="preserve">CONCLUIDO	</t>
        </is>
      </c>
      <c r="D483" t="n">
        <v>5.0716</v>
      </c>
      <c r="E483" t="n">
        <v>19.72</v>
      </c>
      <c r="F483" t="n">
        <v>16.39</v>
      </c>
      <c r="G483" t="n">
        <v>25.88</v>
      </c>
      <c r="H483" t="n">
        <v>0.43</v>
      </c>
      <c r="I483" t="n">
        <v>38</v>
      </c>
      <c r="J483" t="n">
        <v>145.23</v>
      </c>
      <c r="K483" t="n">
        <v>47.83</v>
      </c>
      <c r="L483" t="n">
        <v>3.5</v>
      </c>
      <c r="M483" t="n">
        <v>36</v>
      </c>
      <c r="N483" t="n">
        <v>23.9</v>
      </c>
      <c r="O483" t="n">
        <v>18145.54</v>
      </c>
      <c r="P483" t="n">
        <v>180.47</v>
      </c>
      <c r="Q483" t="n">
        <v>467.1</v>
      </c>
      <c r="R483" t="n">
        <v>84.38</v>
      </c>
      <c r="S483" t="n">
        <v>39.61</v>
      </c>
      <c r="T483" t="n">
        <v>17291.48</v>
      </c>
      <c r="U483" t="n">
        <v>0.47</v>
      </c>
      <c r="V483" t="n">
        <v>0.71</v>
      </c>
      <c r="W483" t="n">
        <v>2.67</v>
      </c>
      <c r="X483" t="n">
        <v>1.06</v>
      </c>
      <c r="Y483" t="n">
        <v>1</v>
      </c>
      <c r="Z483" t="n">
        <v>10</v>
      </c>
    </row>
    <row r="484">
      <c r="A484" t="n">
        <v>11</v>
      </c>
      <c r="B484" t="n">
        <v>70</v>
      </c>
      <c r="C484" t="inlineStr">
        <is>
          <t xml:space="preserve">CONCLUIDO	</t>
        </is>
      </c>
      <c r="D484" t="n">
        <v>5.0977</v>
      </c>
      <c r="E484" t="n">
        <v>19.62</v>
      </c>
      <c r="F484" t="n">
        <v>16.35</v>
      </c>
      <c r="G484" t="n">
        <v>27.25</v>
      </c>
      <c r="H484" t="n">
        <v>0.46</v>
      </c>
      <c r="I484" t="n">
        <v>36</v>
      </c>
      <c r="J484" t="n">
        <v>145.57</v>
      </c>
      <c r="K484" t="n">
        <v>47.83</v>
      </c>
      <c r="L484" t="n">
        <v>3.75</v>
      </c>
      <c r="M484" t="n">
        <v>34</v>
      </c>
      <c r="N484" t="n">
        <v>23.99</v>
      </c>
      <c r="O484" t="n">
        <v>18187.93</v>
      </c>
      <c r="P484" t="n">
        <v>179.81</v>
      </c>
      <c r="Q484" t="n">
        <v>467.08</v>
      </c>
      <c r="R484" t="n">
        <v>83.28</v>
      </c>
      <c r="S484" t="n">
        <v>39.61</v>
      </c>
      <c r="T484" t="n">
        <v>16750.69</v>
      </c>
      <c r="U484" t="n">
        <v>0.48</v>
      </c>
      <c r="V484" t="n">
        <v>0.71</v>
      </c>
      <c r="W484" t="n">
        <v>2.66</v>
      </c>
      <c r="X484" t="n">
        <v>1.01</v>
      </c>
      <c r="Y484" t="n">
        <v>1</v>
      </c>
      <c r="Z484" t="n">
        <v>10</v>
      </c>
    </row>
    <row r="485">
      <c r="A485" t="n">
        <v>12</v>
      </c>
      <c r="B485" t="n">
        <v>70</v>
      </c>
      <c r="C485" t="inlineStr">
        <is>
          <t xml:space="preserve">CONCLUIDO	</t>
        </is>
      </c>
      <c r="D485" t="n">
        <v>5.1409</v>
      </c>
      <c r="E485" t="n">
        <v>19.45</v>
      </c>
      <c r="F485" t="n">
        <v>16.27</v>
      </c>
      <c r="G485" t="n">
        <v>29.58</v>
      </c>
      <c r="H485" t="n">
        <v>0.49</v>
      </c>
      <c r="I485" t="n">
        <v>33</v>
      </c>
      <c r="J485" t="n">
        <v>145.92</v>
      </c>
      <c r="K485" t="n">
        <v>47.83</v>
      </c>
      <c r="L485" t="n">
        <v>4</v>
      </c>
      <c r="M485" t="n">
        <v>31</v>
      </c>
      <c r="N485" t="n">
        <v>24.09</v>
      </c>
      <c r="O485" t="n">
        <v>18230.35</v>
      </c>
      <c r="P485" t="n">
        <v>178.27</v>
      </c>
      <c r="Q485" t="n">
        <v>467.14</v>
      </c>
      <c r="R485" t="n">
        <v>80.42</v>
      </c>
      <c r="S485" t="n">
        <v>39.61</v>
      </c>
      <c r="T485" t="n">
        <v>15335.19</v>
      </c>
      <c r="U485" t="n">
        <v>0.49</v>
      </c>
      <c r="V485" t="n">
        <v>0.72</v>
      </c>
      <c r="W485" t="n">
        <v>2.66</v>
      </c>
      <c r="X485" t="n">
        <v>0.9399999999999999</v>
      </c>
      <c r="Y485" t="n">
        <v>1</v>
      </c>
      <c r="Z485" t="n">
        <v>10</v>
      </c>
    </row>
    <row r="486">
      <c r="A486" t="n">
        <v>13</v>
      </c>
      <c r="B486" t="n">
        <v>70</v>
      </c>
      <c r="C486" t="inlineStr">
        <is>
          <t xml:space="preserve">CONCLUIDO	</t>
        </is>
      </c>
      <c r="D486" t="n">
        <v>5.17</v>
      </c>
      <c r="E486" t="n">
        <v>19.34</v>
      </c>
      <c r="F486" t="n">
        <v>16.22</v>
      </c>
      <c r="G486" t="n">
        <v>31.39</v>
      </c>
      <c r="H486" t="n">
        <v>0.51</v>
      </c>
      <c r="I486" t="n">
        <v>31</v>
      </c>
      <c r="J486" t="n">
        <v>146.26</v>
      </c>
      <c r="K486" t="n">
        <v>47.83</v>
      </c>
      <c r="L486" t="n">
        <v>4.25</v>
      </c>
      <c r="M486" t="n">
        <v>29</v>
      </c>
      <c r="N486" t="n">
        <v>24.18</v>
      </c>
      <c r="O486" t="n">
        <v>18272.81</v>
      </c>
      <c r="P486" t="n">
        <v>177.39</v>
      </c>
      <c r="Q486" t="n">
        <v>467.07</v>
      </c>
      <c r="R486" t="n">
        <v>78.59</v>
      </c>
      <c r="S486" t="n">
        <v>39.61</v>
      </c>
      <c r="T486" t="n">
        <v>14431.09</v>
      </c>
      <c r="U486" t="n">
        <v>0.5</v>
      </c>
      <c r="V486" t="n">
        <v>0.72</v>
      </c>
      <c r="W486" t="n">
        <v>2.67</v>
      </c>
      <c r="X486" t="n">
        <v>0.89</v>
      </c>
      <c r="Y486" t="n">
        <v>1</v>
      </c>
      <c r="Z486" t="n">
        <v>10</v>
      </c>
    </row>
    <row r="487">
      <c r="A487" t="n">
        <v>14</v>
      </c>
      <c r="B487" t="n">
        <v>70</v>
      </c>
      <c r="C487" t="inlineStr">
        <is>
          <t xml:space="preserve">CONCLUIDO	</t>
        </is>
      </c>
      <c r="D487" t="n">
        <v>5.2095</v>
      </c>
      <c r="E487" t="n">
        <v>19.2</v>
      </c>
      <c r="F487" t="n">
        <v>16.13</v>
      </c>
      <c r="G487" t="n">
        <v>33.37</v>
      </c>
      <c r="H487" t="n">
        <v>0.54</v>
      </c>
      <c r="I487" t="n">
        <v>29</v>
      </c>
      <c r="J487" t="n">
        <v>146.61</v>
      </c>
      <c r="K487" t="n">
        <v>47.83</v>
      </c>
      <c r="L487" t="n">
        <v>4.5</v>
      </c>
      <c r="M487" t="n">
        <v>27</v>
      </c>
      <c r="N487" t="n">
        <v>24.28</v>
      </c>
      <c r="O487" t="n">
        <v>18315.3</v>
      </c>
      <c r="P487" t="n">
        <v>175.52</v>
      </c>
      <c r="Q487" t="n">
        <v>467.07</v>
      </c>
      <c r="R487" t="n">
        <v>75.79000000000001</v>
      </c>
      <c r="S487" t="n">
        <v>39.61</v>
      </c>
      <c r="T487" t="n">
        <v>13040.79</v>
      </c>
      <c r="U487" t="n">
        <v>0.52</v>
      </c>
      <c r="V487" t="n">
        <v>0.72</v>
      </c>
      <c r="W487" t="n">
        <v>2.66</v>
      </c>
      <c r="X487" t="n">
        <v>0.8</v>
      </c>
      <c r="Y487" t="n">
        <v>1</v>
      </c>
      <c r="Z487" t="n">
        <v>10</v>
      </c>
    </row>
    <row r="488">
      <c r="A488" t="n">
        <v>15</v>
      </c>
      <c r="B488" t="n">
        <v>70</v>
      </c>
      <c r="C488" t="inlineStr">
        <is>
          <t xml:space="preserve">CONCLUIDO	</t>
        </is>
      </c>
      <c r="D488" t="n">
        <v>5.2214</v>
      </c>
      <c r="E488" t="n">
        <v>19.15</v>
      </c>
      <c r="F488" t="n">
        <v>16.11</v>
      </c>
      <c r="G488" t="n">
        <v>34.53</v>
      </c>
      <c r="H488" t="n">
        <v>0.57</v>
      </c>
      <c r="I488" t="n">
        <v>28</v>
      </c>
      <c r="J488" t="n">
        <v>146.95</v>
      </c>
      <c r="K488" t="n">
        <v>47.83</v>
      </c>
      <c r="L488" t="n">
        <v>4.75</v>
      </c>
      <c r="M488" t="n">
        <v>26</v>
      </c>
      <c r="N488" t="n">
        <v>24.37</v>
      </c>
      <c r="O488" t="n">
        <v>18357.82</v>
      </c>
      <c r="P488" t="n">
        <v>174.86</v>
      </c>
      <c r="Q488" t="n">
        <v>467.1</v>
      </c>
      <c r="R488" t="n">
        <v>75.15000000000001</v>
      </c>
      <c r="S488" t="n">
        <v>39.61</v>
      </c>
      <c r="T488" t="n">
        <v>12728.33</v>
      </c>
      <c r="U488" t="n">
        <v>0.53</v>
      </c>
      <c r="V488" t="n">
        <v>0.72</v>
      </c>
      <c r="W488" t="n">
        <v>2.66</v>
      </c>
      <c r="X488" t="n">
        <v>0.78</v>
      </c>
      <c r="Y488" t="n">
        <v>1</v>
      </c>
      <c r="Z488" t="n">
        <v>10</v>
      </c>
    </row>
    <row r="489">
      <c r="A489" t="n">
        <v>16</v>
      </c>
      <c r="B489" t="n">
        <v>70</v>
      </c>
      <c r="C489" t="inlineStr">
        <is>
          <t xml:space="preserve">CONCLUIDO	</t>
        </is>
      </c>
      <c r="D489" t="n">
        <v>5.2595</v>
      </c>
      <c r="E489" t="n">
        <v>19.01</v>
      </c>
      <c r="F489" t="n">
        <v>16.03</v>
      </c>
      <c r="G489" t="n">
        <v>37</v>
      </c>
      <c r="H489" t="n">
        <v>0.6</v>
      </c>
      <c r="I489" t="n">
        <v>26</v>
      </c>
      <c r="J489" t="n">
        <v>147.3</v>
      </c>
      <c r="K489" t="n">
        <v>47.83</v>
      </c>
      <c r="L489" t="n">
        <v>5</v>
      </c>
      <c r="M489" t="n">
        <v>24</v>
      </c>
      <c r="N489" t="n">
        <v>24.47</v>
      </c>
      <c r="O489" t="n">
        <v>18400.38</v>
      </c>
      <c r="P489" t="n">
        <v>173.55</v>
      </c>
      <c r="Q489" t="n">
        <v>467.21</v>
      </c>
      <c r="R489" t="n">
        <v>72.8</v>
      </c>
      <c r="S489" t="n">
        <v>39.61</v>
      </c>
      <c r="T489" t="n">
        <v>11562.1</v>
      </c>
      <c r="U489" t="n">
        <v>0.54</v>
      </c>
      <c r="V489" t="n">
        <v>0.73</v>
      </c>
      <c r="W489" t="n">
        <v>2.65</v>
      </c>
      <c r="X489" t="n">
        <v>0.7</v>
      </c>
      <c r="Y489" t="n">
        <v>1</v>
      </c>
      <c r="Z489" t="n">
        <v>10</v>
      </c>
    </row>
    <row r="490">
      <c r="A490" t="n">
        <v>17</v>
      </c>
      <c r="B490" t="n">
        <v>70</v>
      </c>
      <c r="C490" t="inlineStr">
        <is>
          <t xml:space="preserve">CONCLUIDO	</t>
        </is>
      </c>
      <c r="D490" t="n">
        <v>5.2662</v>
      </c>
      <c r="E490" t="n">
        <v>18.99</v>
      </c>
      <c r="F490" t="n">
        <v>16.04</v>
      </c>
      <c r="G490" t="n">
        <v>38.49</v>
      </c>
      <c r="H490" t="n">
        <v>0.63</v>
      </c>
      <c r="I490" t="n">
        <v>25</v>
      </c>
      <c r="J490" t="n">
        <v>147.64</v>
      </c>
      <c r="K490" t="n">
        <v>47.83</v>
      </c>
      <c r="L490" t="n">
        <v>5.25</v>
      </c>
      <c r="M490" t="n">
        <v>23</v>
      </c>
      <c r="N490" t="n">
        <v>24.56</v>
      </c>
      <c r="O490" t="n">
        <v>18442.97</v>
      </c>
      <c r="P490" t="n">
        <v>172.86</v>
      </c>
      <c r="Q490" t="n">
        <v>467.09</v>
      </c>
      <c r="R490" t="n">
        <v>72.93000000000001</v>
      </c>
      <c r="S490" t="n">
        <v>39.61</v>
      </c>
      <c r="T490" t="n">
        <v>11631.91</v>
      </c>
      <c r="U490" t="n">
        <v>0.54</v>
      </c>
      <c r="V490" t="n">
        <v>0.73</v>
      </c>
      <c r="W490" t="n">
        <v>2.65</v>
      </c>
      <c r="X490" t="n">
        <v>0.7</v>
      </c>
      <c r="Y490" t="n">
        <v>1</v>
      </c>
      <c r="Z490" t="n">
        <v>10</v>
      </c>
    </row>
    <row r="491">
      <c r="A491" t="n">
        <v>18</v>
      </c>
      <c r="B491" t="n">
        <v>70</v>
      </c>
      <c r="C491" t="inlineStr">
        <is>
          <t xml:space="preserve">CONCLUIDO	</t>
        </is>
      </c>
      <c r="D491" t="n">
        <v>5.2846</v>
      </c>
      <c r="E491" t="n">
        <v>18.92</v>
      </c>
      <c r="F491" t="n">
        <v>16</v>
      </c>
      <c r="G491" t="n">
        <v>40</v>
      </c>
      <c r="H491" t="n">
        <v>0.66</v>
      </c>
      <c r="I491" t="n">
        <v>24</v>
      </c>
      <c r="J491" t="n">
        <v>147.99</v>
      </c>
      <c r="K491" t="n">
        <v>47.83</v>
      </c>
      <c r="L491" t="n">
        <v>5.5</v>
      </c>
      <c r="M491" t="n">
        <v>22</v>
      </c>
      <c r="N491" t="n">
        <v>24.66</v>
      </c>
      <c r="O491" t="n">
        <v>18485.59</v>
      </c>
      <c r="P491" t="n">
        <v>171.79</v>
      </c>
      <c r="Q491" t="n">
        <v>467.14</v>
      </c>
      <c r="R491" t="n">
        <v>71.62</v>
      </c>
      <c r="S491" t="n">
        <v>39.61</v>
      </c>
      <c r="T491" t="n">
        <v>10981.93</v>
      </c>
      <c r="U491" t="n">
        <v>0.55</v>
      </c>
      <c r="V491" t="n">
        <v>0.73</v>
      </c>
      <c r="W491" t="n">
        <v>2.65</v>
      </c>
      <c r="X491" t="n">
        <v>0.67</v>
      </c>
      <c r="Y491" t="n">
        <v>1</v>
      </c>
      <c r="Z491" t="n">
        <v>10</v>
      </c>
    </row>
    <row r="492">
      <c r="A492" t="n">
        <v>19</v>
      </c>
      <c r="B492" t="n">
        <v>70</v>
      </c>
      <c r="C492" t="inlineStr">
        <is>
          <t xml:space="preserve">CONCLUIDO	</t>
        </is>
      </c>
      <c r="D492" t="n">
        <v>5.3015</v>
      </c>
      <c r="E492" t="n">
        <v>18.86</v>
      </c>
      <c r="F492" t="n">
        <v>15.97</v>
      </c>
      <c r="G492" t="n">
        <v>41.66</v>
      </c>
      <c r="H492" t="n">
        <v>0.6899999999999999</v>
      </c>
      <c r="I492" t="n">
        <v>23</v>
      </c>
      <c r="J492" t="n">
        <v>148.33</v>
      </c>
      <c r="K492" t="n">
        <v>47.83</v>
      </c>
      <c r="L492" t="n">
        <v>5.75</v>
      </c>
      <c r="M492" t="n">
        <v>21</v>
      </c>
      <c r="N492" t="n">
        <v>24.75</v>
      </c>
      <c r="O492" t="n">
        <v>18528.25</v>
      </c>
      <c r="P492" t="n">
        <v>170.71</v>
      </c>
      <c r="Q492" t="n">
        <v>467.1</v>
      </c>
      <c r="R492" t="n">
        <v>70.62</v>
      </c>
      <c r="S492" t="n">
        <v>39.61</v>
      </c>
      <c r="T492" t="n">
        <v>10487.05</v>
      </c>
      <c r="U492" t="n">
        <v>0.5600000000000001</v>
      </c>
      <c r="V492" t="n">
        <v>0.73</v>
      </c>
      <c r="W492" t="n">
        <v>2.65</v>
      </c>
      <c r="X492" t="n">
        <v>0.64</v>
      </c>
      <c r="Y492" t="n">
        <v>1</v>
      </c>
      <c r="Z492" t="n">
        <v>10</v>
      </c>
    </row>
    <row r="493">
      <c r="A493" t="n">
        <v>20</v>
      </c>
      <c r="B493" t="n">
        <v>70</v>
      </c>
      <c r="C493" t="inlineStr">
        <is>
          <t xml:space="preserve">CONCLUIDO	</t>
        </is>
      </c>
      <c r="D493" t="n">
        <v>5.3177</v>
      </c>
      <c r="E493" t="n">
        <v>18.81</v>
      </c>
      <c r="F493" t="n">
        <v>15.94</v>
      </c>
      <c r="G493" t="n">
        <v>43.48</v>
      </c>
      <c r="H493" t="n">
        <v>0.71</v>
      </c>
      <c r="I493" t="n">
        <v>22</v>
      </c>
      <c r="J493" t="n">
        <v>148.68</v>
      </c>
      <c r="K493" t="n">
        <v>47.83</v>
      </c>
      <c r="L493" t="n">
        <v>6</v>
      </c>
      <c r="M493" t="n">
        <v>20</v>
      </c>
      <c r="N493" t="n">
        <v>24.85</v>
      </c>
      <c r="O493" t="n">
        <v>18570.94</v>
      </c>
      <c r="P493" t="n">
        <v>169.72</v>
      </c>
      <c r="Q493" t="n">
        <v>467.07</v>
      </c>
      <c r="R493" t="n">
        <v>69.66</v>
      </c>
      <c r="S493" t="n">
        <v>39.61</v>
      </c>
      <c r="T493" t="n">
        <v>10010.28</v>
      </c>
      <c r="U493" t="n">
        <v>0.57</v>
      </c>
      <c r="V493" t="n">
        <v>0.73</v>
      </c>
      <c r="W493" t="n">
        <v>2.65</v>
      </c>
      <c r="X493" t="n">
        <v>0.61</v>
      </c>
      <c r="Y493" t="n">
        <v>1</v>
      </c>
      <c r="Z493" t="n">
        <v>10</v>
      </c>
    </row>
    <row r="494">
      <c r="A494" t="n">
        <v>21</v>
      </c>
      <c r="B494" t="n">
        <v>70</v>
      </c>
      <c r="C494" t="inlineStr">
        <is>
          <t xml:space="preserve">CONCLUIDO	</t>
        </is>
      </c>
      <c r="D494" t="n">
        <v>5.3336</v>
      </c>
      <c r="E494" t="n">
        <v>18.75</v>
      </c>
      <c r="F494" t="n">
        <v>15.91</v>
      </c>
      <c r="G494" t="n">
        <v>45.47</v>
      </c>
      <c r="H494" t="n">
        <v>0.74</v>
      </c>
      <c r="I494" t="n">
        <v>21</v>
      </c>
      <c r="J494" t="n">
        <v>149.02</v>
      </c>
      <c r="K494" t="n">
        <v>47.83</v>
      </c>
      <c r="L494" t="n">
        <v>6.25</v>
      </c>
      <c r="M494" t="n">
        <v>19</v>
      </c>
      <c r="N494" t="n">
        <v>24.95</v>
      </c>
      <c r="O494" t="n">
        <v>18613.66</v>
      </c>
      <c r="P494" t="n">
        <v>168.94</v>
      </c>
      <c r="Q494" t="n">
        <v>467.08</v>
      </c>
      <c r="R494" t="n">
        <v>68.92</v>
      </c>
      <c r="S494" t="n">
        <v>39.61</v>
      </c>
      <c r="T494" t="n">
        <v>9647.59</v>
      </c>
      <c r="U494" t="n">
        <v>0.57</v>
      </c>
      <c r="V494" t="n">
        <v>0.73</v>
      </c>
      <c r="W494" t="n">
        <v>2.64</v>
      </c>
      <c r="X494" t="n">
        <v>0.58</v>
      </c>
      <c r="Y494" t="n">
        <v>1</v>
      </c>
      <c r="Z494" t="n">
        <v>10</v>
      </c>
    </row>
    <row r="495">
      <c r="A495" t="n">
        <v>22</v>
      </c>
      <c r="B495" t="n">
        <v>70</v>
      </c>
      <c r="C495" t="inlineStr">
        <is>
          <t xml:space="preserve">CONCLUIDO	</t>
        </is>
      </c>
      <c r="D495" t="n">
        <v>5.3513</v>
      </c>
      <c r="E495" t="n">
        <v>18.69</v>
      </c>
      <c r="F495" t="n">
        <v>15.88</v>
      </c>
      <c r="G495" t="n">
        <v>47.64</v>
      </c>
      <c r="H495" t="n">
        <v>0.77</v>
      </c>
      <c r="I495" t="n">
        <v>20</v>
      </c>
      <c r="J495" t="n">
        <v>149.37</v>
      </c>
      <c r="K495" t="n">
        <v>47.83</v>
      </c>
      <c r="L495" t="n">
        <v>6.5</v>
      </c>
      <c r="M495" t="n">
        <v>18</v>
      </c>
      <c r="N495" t="n">
        <v>25.04</v>
      </c>
      <c r="O495" t="n">
        <v>18656.42</v>
      </c>
      <c r="P495" t="n">
        <v>168.56</v>
      </c>
      <c r="Q495" t="n">
        <v>467.09</v>
      </c>
      <c r="R495" t="n">
        <v>67.78</v>
      </c>
      <c r="S495" t="n">
        <v>39.61</v>
      </c>
      <c r="T495" t="n">
        <v>9080.059999999999</v>
      </c>
      <c r="U495" t="n">
        <v>0.58</v>
      </c>
      <c r="V495" t="n">
        <v>0.73</v>
      </c>
      <c r="W495" t="n">
        <v>2.64</v>
      </c>
      <c r="X495" t="n">
        <v>0.55</v>
      </c>
      <c r="Y495" t="n">
        <v>1</v>
      </c>
      <c r="Z495" t="n">
        <v>10</v>
      </c>
    </row>
    <row r="496">
      <c r="A496" t="n">
        <v>23</v>
      </c>
      <c r="B496" t="n">
        <v>70</v>
      </c>
      <c r="C496" t="inlineStr">
        <is>
          <t xml:space="preserve">CONCLUIDO	</t>
        </is>
      </c>
      <c r="D496" t="n">
        <v>5.3644</v>
      </c>
      <c r="E496" t="n">
        <v>18.64</v>
      </c>
      <c r="F496" t="n">
        <v>15.86</v>
      </c>
      <c r="G496" t="n">
        <v>50.1</v>
      </c>
      <c r="H496" t="n">
        <v>0.8</v>
      </c>
      <c r="I496" t="n">
        <v>19</v>
      </c>
      <c r="J496" t="n">
        <v>149.72</v>
      </c>
      <c r="K496" t="n">
        <v>47.83</v>
      </c>
      <c r="L496" t="n">
        <v>6.75</v>
      </c>
      <c r="M496" t="n">
        <v>17</v>
      </c>
      <c r="N496" t="n">
        <v>25.14</v>
      </c>
      <c r="O496" t="n">
        <v>18699.2</v>
      </c>
      <c r="P496" t="n">
        <v>167.75</v>
      </c>
      <c r="Q496" t="n">
        <v>467.07</v>
      </c>
      <c r="R496" t="n">
        <v>67.37</v>
      </c>
      <c r="S496" t="n">
        <v>39.61</v>
      </c>
      <c r="T496" t="n">
        <v>8881.299999999999</v>
      </c>
      <c r="U496" t="n">
        <v>0.59</v>
      </c>
      <c r="V496" t="n">
        <v>0.74</v>
      </c>
      <c r="W496" t="n">
        <v>2.64</v>
      </c>
      <c r="X496" t="n">
        <v>0.53</v>
      </c>
      <c r="Y496" t="n">
        <v>1</v>
      </c>
      <c r="Z496" t="n">
        <v>10</v>
      </c>
    </row>
    <row r="497">
      <c r="A497" t="n">
        <v>24</v>
      </c>
      <c r="B497" t="n">
        <v>70</v>
      </c>
      <c r="C497" t="inlineStr">
        <is>
          <t xml:space="preserve">CONCLUIDO	</t>
        </is>
      </c>
      <c r="D497" t="n">
        <v>5.3662</v>
      </c>
      <c r="E497" t="n">
        <v>18.64</v>
      </c>
      <c r="F497" t="n">
        <v>15.86</v>
      </c>
      <c r="G497" t="n">
        <v>50.08</v>
      </c>
      <c r="H497" t="n">
        <v>0.83</v>
      </c>
      <c r="I497" t="n">
        <v>19</v>
      </c>
      <c r="J497" t="n">
        <v>150.07</v>
      </c>
      <c r="K497" t="n">
        <v>47.83</v>
      </c>
      <c r="L497" t="n">
        <v>7</v>
      </c>
      <c r="M497" t="n">
        <v>17</v>
      </c>
      <c r="N497" t="n">
        <v>25.24</v>
      </c>
      <c r="O497" t="n">
        <v>18742.03</v>
      </c>
      <c r="P497" t="n">
        <v>167.06</v>
      </c>
      <c r="Q497" t="n">
        <v>467.11</v>
      </c>
      <c r="R497" t="n">
        <v>67.11</v>
      </c>
      <c r="S497" t="n">
        <v>39.61</v>
      </c>
      <c r="T497" t="n">
        <v>8749.559999999999</v>
      </c>
      <c r="U497" t="n">
        <v>0.59</v>
      </c>
      <c r="V497" t="n">
        <v>0.74</v>
      </c>
      <c r="W497" t="n">
        <v>2.64</v>
      </c>
      <c r="X497" t="n">
        <v>0.52</v>
      </c>
      <c r="Y497" t="n">
        <v>1</v>
      </c>
      <c r="Z497" t="n">
        <v>10</v>
      </c>
    </row>
    <row r="498">
      <c r="A498" t="n">
        <v>25</v>
      </c>
      <c r="B498" t="n">
        <v>70</v>
      </c>
      <c r="C498" t="inlineStr">
        <is>
          <t xml:space="preserve">CONCLUIDO	</t>
        </is>
      </c>
      <c r="D498" t="n">
        <v>5.3875</v>
      </c>
      <c r="E498" t="n">
        <v>18.56</v>
      </c>
      <c r="F498" t="n">
        <v>15.81</v>
      </c>
      <c r="G498" t="n">
        <v>52.71</v>
      </c>
      <c r="H498" t="n">
        <v>0.85</v>
      </c>
      <c r="I498" t="n">
        <v>18</v>
      </c>
      <c r="J498" t="n">
        <v>150.41</v>
      </c>
      <c r="K498" t="n">
        <v>47.83</v>
      </c>
      <c r="L498" t="n">
        <v>7.25</v>
      </c>
      <c r="M498" t="n">
        <v>16</v>
      </c>
      <c r="N498" t="n">
        <v>25.33</v>
      </c>
      <c r="O498" t="n">
        <v>18784.88</v>
      </c>
      <c r="P498" t="n">
        <v>165.55</v>
      </c>
      <c r="Q498" t="n">
        <v>467.12</v>
      </c>
      <c r="R498" t="n">
        <v>65.43000000000001</v>
      </c>
      <c r="S498" t="n">
        <v>39.61</v>
      </c>
      <c r="T498" t="n">
        <v>7914.27</v>
      </c>
      <c r="U498" t="n">
        <v>0.61</v>
      </c>
      <c r="V498" t="n">
        <v>0.74</v>
      </c>
      <c r="W498" t="n">
        <v>2.64</v>
      </c>
      <c r="X498" t="n">
        <v>0.48</v>
      </c>
      <c r="Y498" t="n">
        <v>1</v>
      </c>
      <c r="Z498" t="n">
        <v>10</v>
      </c>
    </row>
    <row r="499">
      <c r="A499" t="n">
        <v>26</v>
      </c>
      <c r="B499" t="n">
        <v>70</v>
      </c>
      <c r="C499" t="inlineStr">
        <is>
          <t xml:space="preserve">CONCLUIDO	</t>
        </is>
      </c>
      <c r="D499" t="n">
        <v>5.4011</v>
      </c>
      <c r="E499" t="n">
        <v>18.51</v>
      </c>
      <c r="F499" t="n">
        <v>15.8</v>
      </c>
      <c r="G499" t="n">
        <v>55.75</v>
      </c>
      <c r="H499" t="n">
        <v>0.88</v>
      </c>
      <c r="I499" t="n">
        <v>17</v>
      </c>
      <c r="J499" t="n">
        <v>150.76</v>
      </c>
      <c r="K499" t="n">
        <v>47.83</v>
      </c>
      <c r="L499" t="n">
        <v>7.5</v>
      </c>
      <c r="M499" t="n">
        <v>15</v>
      </c>
      <c r="N499" t="n">
        <v>25.43</v>
      </c>
      <c r="O499" t="n">
        <v>18827.77</v>
      </c>
      <c r="P499" t="n">
        <v>164.7</v>
      </c>
      <c r="Q499" t="n">
        <v>467.07</v>
      </c>
      <c r="R499" t="n">
        <v>64.97</v>
      </c>
      <c r="S499" t="n">
        <v>39.61</v>
      </c>
      <c r="T499" t="n">
        <v>7691.03</v>
      </c>
      <c r="U499" t="n">
        <v>0.61</v>
      </c>
      <c r="V499" t="n">
        <v>0.74</v>
      </c>
      <c r="W499" t="n">
        <v>2.64</v>
      </c>
      <c r="X499" t="n">
        <v>0.46</v>
      </c>
      <c r="Y499" t="n">
        <v>1</v>
      </c>
      <c r="Z499" t="n">
        <v>10</v>
      </c>
    </row>
    <row r="500">
      <c r="A500" t="n">
        <v>27</v>
      </c>
      <c r="B500" t="n">
        <v>70</v>
      </c>
      <c r="C500" t="inlineStr">
        <is>
          <t xml:space="preserve">CONCLUIDO	</t>
        </is>
      </c>
      <c r="D500" t="n">
        <v>5.4031</v>
      </c>
      <c r="E500" t="n">
        <v>18.51</v>
      </c>
      <c r="F500" t="n">
        <v>15.79</v>
      </c>
      <c r="G500" t="n">
        <v>55.72</v>
      </c>
      <c r="H500" t="n">
        <v>0.91</v>
      </c>
      <c r="I500" t="n">
        <v>17</v>
      </c>
      <c r="J500" t="n">
        <v>151.11</v>
      </c>
      <c r="K500" t="n">
        <v>47.83</v>
      </c>
      <c r="L500" t="n">
        <v>7.75</v>
      </c>
      <c r="M500" t="n">
        <v>15</v>
      </c>
      <c r="N500" t="n">
        <v>25.53</v>
      </c>
      <c r="O500" t="n">
        <v>18870.7</v>
      </c>
      <c r="P500" t="n">
        <v>164.33</v>
      </c>
      <c r="Q500" t="n">
        <v>467.11</v>
      </c>
      <c r="R500" t="n">
        <v>64.81</v>
      </c>
      <c r="S500" t="n">
        <v>39.61</v>
      </c>
      <c r="T500" t="n">
        <v>7609.91</v>
      </c>
      <c r="U500" t="n">
        <v>0.61</v>
      </c>
      <c r="V500" t="n">
        <v>0.74</v>
      </c>
      <c r="W500" t="n">
        <v>2.63</v>
      </c>
      <c r="X500" t="n">
        <v>0.45</v>
      </c>
      <c r="Y500" t="n">
        <v>1</v>
      </c>
      <c r="Z500" t="n">
        <v>10</v>
      </c>
    </row>
    <row r="501">
      <c r="A501" t="n">
        <v>28</v>
      </c>
      <c r="B501" t="n">
        <v>70</v>
      </c>
      <c r="C501" t="inlineStr">
        <is>
          <t xml:space="preserve">CONCLUIDO	</t>
        </is>
      </c>
      <c r="D501" t="n">
        <v>5.421</v>
      </c>
      <c r="E501" t="n">
        <v>18.45</v>
      </c>
      <c r="F501" t="n">
        <v>15.76</v>
      </c>
      <c r="G501" t="n">
        <v>59.09</v>
      </c>
      <c r="H501" t="n">
        <v>0.9399999999999999</v>
      </c>
      <c r="I501" t="n">
        <v>16</v>
      </c>
      <c r="J501" t="n">
        <v>151.46</v>
      </c>
      <c r="K501" t="n">
        <v>47.83</v>
      </c>
      <c r="L501" t="n">
        <v>8</v>
      </c>
      <c r="M501" t="n">
        <v>14</v>
      </c>
      <c r="N501" t="n">
        <v>25.63</v>
      </c>
      <c r="O501" t="n">
        <v>18913.66</v>
      </c>
      <c r="P501" t="n">
        <v>163.68</v>
      </c>
      <c r="Q501" t="n">
        <v>467.07</v>
      </c>
      <c r="R501" t="n">
        <v>63.77</v>
      </c>
      <c r="S501" t="n">
        <v>39.61</v>
      </c>
      <c r="T501" t="n">
        <v>7094.58</v>
      </c>
      <c r="U501" t="n">
        <v>0.62</v>
      </c>
      <c r="V501" t="n">
        <v>0.74</v>
      </c>
      <c r="W501" t="n">
        <v>2.63</v>
      </c>
      <c r="X501" t="n">
        <v>0.42</v>
      </c>
      <c r="Y501" t="n">
        <v>1</v>
      </c>
      <c r="Z501" t="n">
        <v>10</v>
      </c>
    </row>
    <row r="502">
      <c r="A502" t="n">
        <v>29</v>
      </c>
      <c r="B502" t="n">
        <v>70</v>
      </c>
      <c r="C502" t="inlineStr">
        <is>
          <t xml:space="preserve">CONCLUIDO	</t>
        </is>
      </c>
      <c r="D502" t="n">
        <v>5.4171</v>
      </c>
      <c r="E502" t="n">
        <v>18.46</v>
      </c>
      <c r="F502" t="n">
        <v>15.77</v>
      </c>
      <c r="G502" t="n">
        <v>59.14</v>
      </c>
      <c r="H502" t="n">
        <v>0.96</v>
      </c>
      <c r="I502" t="n">
        <v>16</v>
      </c>
      <c r="J502" t="n">
        <v>151.81</v>
      </c>
      <c r="K502" t="n">
        <v>47.83</v>
      </c>
      <c r="L502" t="n">
        <v>8.25</v>
      </c>
      <c r="M502" t="n">
        <v>14</v>
      </c>
      <c r="N502" t="n">
        <v>25.73</v>
      </c>
      <c r="O502" t="n">
        <v>18956.65</v>
      </c>
      <c r="P502" t="n">
        <v>162.86</v>
      </c>
      <c r="Q502" t="n">
        <v>467.07</v>
      </c>
      <c r="R502" t="n">
        <v>64.03</v>
      </c>
      <c r="S502" t="n">
        <v>39.61</v>
      </c>
      <c r="T502" t="n">
        <v>7227.97</v>
      </c>
      <c r="U502" t="n">
        <v>0.62</v>
      </c>
      <c r="V502" t="n">
        <v>0.74</v>
      </c>
      <c r="W502" t="n">
        <v>2.64</v>
      </c>
      <c r="X502" t="n">
        <v>0.44</v>
      </c>
      <c r="Y502" t="n">
        <v>1</v>
      </c>
      <c r="Z502" t="n">
        <v>10</v>
      </c>
    </row>
    <row r="503">
      <c r="A503" t="n">
        <v>30</v>
      </c>
      <c r="B503" t="n">
        <v>70</v>
      </c>
      <c r="C503" t="inlineStr">
        <is>
          <t xml:space="preserve">CONCLUIDO	</t>
        </is>
      </c>
      <c r="D503" t="n">
        <v>5.4388</v>
      </c>
      <c r="E503" t="n">
        <v>18.39</v>
      </c>
      <c r="F503" t="n">
        <v>15.72</v>
      </c>
      <c r="G503" t="n">
        <v>62.9</v>
      </c>
      <c r="H503" t="n">
        <v>0.99</v>
      </c>
      <c r="I503" t="n">
        <v>15</v>
      </c>
      <c r="J503" t="n">
        <v>152.15</v>
      </c>
      <c r="K503" t="n">
        <v>47.83</v>
      </c>
      <c r="L503" t="n">
        <v>8.5</v>
      </c>
      <c r="M503" t="n">
        <v>13</v>
      </c>
      <c r="N503" t="n">
        <v>25.83</v>
      </c>
      <c r="O503" t="n">
        <v>18999.67</v>
      </c>
      <c r="P503" t="n">
        <v>161.52</v>
      </c>
      <c r="Q503" t="n">
        <v>467.1</v>
      </c>
      <c r="R503" t="n">
        <v>62.58</v>
      </c>
      <c r="S503" t="n">
        <v>39.61</v>
      </c>
      <c r="T503" t="n">
        <v>6508.36</v>
      </c>
      <c r="U503" t="n">
        <v>0.63</v>
      </c>
      <c r="V503" t="n">
        <v>0.74</v>
      </c>
      <c r="W503" t="n">
        <v>2.64</v>
      </c>
      <c r="X503" t="n">
        <v>0.39</v>
      </c>
      <c r="Y503" t="n">
        <v>1</v>
      </c>
      <c r="Z503" t="n">
        <v>10</v>
      </c>
    </row>
    <row r="504">
      <c r="A504" t="n">
        <v>31</v>
      </c>
      <c r="B504" t="n">
        <v>70</v>
      </c>
      <c r="C504" t="inlineStr">
        <is>
          <t xml:space="preserve">CONCLUIDO	</t>
        </is>
      </c>
      <c r="D504" t="n">
        <v>5.438</v>
      </c>
      <c r="E504" t="n">
        <v>18.39</v>
      </c>
      <c r="F504" t="n">
        <v>15.73</v>
      </c>
      <c r="G504" t="n">
        <v>62.91</v>
      </c>
      <c r="H504" t="n">
        <v>1.02</v>
      </c>
      <c r="I504" t="n">
        <v>15</v>
      </c>
      <c r="J504" t="n">
        <v>152.5</v>
      </c>
      <c r="K504" t="n">
        <v>47.83</v>
      </c>
      <c r="L504" t="n">
        <v>8.75</v>
      </c>
      <c r="M504" t="n">
        <v>13</v>
      </c>
      <c r="N504" t="n">
        <v>25.93</v>
      </c>
      <c r="O504" t="n">
        <v>19042.73</v>
      </c>
      <c r="P504" t="n">
        <v>161.21</v>
      </c>
      <c r="Q504" t="n">
        <v>467.21</v>
      </c>
      <c r="R504" t="n">
        <v>62.65</v>
      </c>
      <c r="S504" t="n">
        <v>39.61</v>
      </c>
      <c r="T504" t="n">
        <v>6541.09</v>
      </c>
      <c r="U504" t="n">
        <v>0.63</v>
      </c>
      <c r="V504" t="n">
        <v>0.74</v>
      </c>
      <c r="W504" t="n">
        <v>2.64</v>
      </c>
      <c r="X504" t="n">
        <v>0.39</v>
      </c>
      <c r="Y504" t="n">
        <v>1</v>
      </c>
      <c r="Z504" t="n">
        <v>10</v>
      </c>
    </row>
    <row r="505">
      <c r="A505" t="n">
        <v>32</v>
      </c>
      <c r="B505" t="n">
        <v>70</v>
      </c>
      <c r="C505" t="inlineStr">
        <is>
          <t xml:space="preserve">CONCLUIDO	</t>
        </is>
      </c>
      <c r="D505" t="n">
        <v>5.452</v>
      </c>
      <c r="E505" t="n">
        <v>18.34</v>
      </c>
      <c r="F505" t="n">
        <v>15.71</v>
      </c>
      <c r="G505" t="n">
        <v>67.33</v>
      </c>
      <c r="H505" t="n">
        <v>1.04</v>
      </c>
      <c r="I505" t="n">
        <v>14</v>
      </c>
      <c r="J505" t="n">
        <v>152.85</v>
      </c>
      <c r="K505" t="n">
        <v>47.83</v>
      </c>
      <c r="L505" t="n">
        <v>9</v>
      </c>
      <c r="M505" t="n">
        <v>12</v>
      </c>
      <c r="N505" t="n">
        <v>26.03</v>
      </c>
      <c r="O505" t="n">
        <v>19085.83</v>
      </c>
      <c r="P505" t="n">
        <v>160.67</v>
      </c>
      <c r="Q505" t="n">
        <v>467.08</v>
      </c>
      <c r="R505" t="n">
        <v>62.11</v>
      </c>
      <c r="S505" t="n">
        <v>39.61</v>
      </c>
      <c r="T505" t="n">
        <v>6276.36</v>
      </c>
      <c r="U505" t="n">
        <v>0.64</v>
      </c>
      <c r="V505" t="n">
        <v>0.74</v>
      </c>
      <c r="W505" t="n">
        <v>2.63</v>
      </c>
      <c r="X505" t="n">
        <v>0.38</v>
      </c>
      <c r="Y505" t="n">
        <v>1</v>
      </c>
      <c r="Z505" t="n">
        <v>10</v>
      </c>
    </row>
    <row r="506">
      <c r="A506" t="n">
        <v>33</v>
      </c>
      <c r="B506" t="n">
        <v>70</v>
      </c>
      <c r="C506" t="inlineStr">
        <is>
          <t xml:space="preserve">CONCLUIDO	</t>
        </is>
      </c>
      <c r="D506" t="n">
        <v>5.4563</v>
      </c>
      <c r="E506" t="n">
        <v>18.33</v>
      </c>
      <c r="F506" t="n">
        <v>15.69</v>
      </c>
      <c r="G506" t="n">
        <v>67.26000000000001</v>
      </c>
      <c r="H506" t="n">
        <v>1.07</v>
      </c>
      <c r="I506" t="n">
        <v>14</v>
      </c>
      <c r="J506" t="n">
        <v>153.2</v>
      </c>
      <c r="K506" t="n">
        <v>47.83</v>
      </c>
      <c r="L506" t="n">
        <v>9.25</v>
      </c>
      <c r="M506" t="n">
        <v>12</v>
      </c>
      <c r="N506" t="n">
        <v>26.12</v>
      </c>
      <c r="O506" t="n">
        <v>19128.96</v>
      </c>
      <c r="P506" t="n">
        <v>159.54</v>
      </c>
      <c r="Q506" t="n">
        <v>467.07</v>
      </c>
      <c r="R506" t="n">
        <v>61.8</v>
      </c>
      <c r="S506" t="n">
        <v>39.61</v>
      </c>
      <c r="T506" t="n">
        <v>6118.7</v>
      </c>
      <c r="U506" t="n">
        <v>0.64</v>
      </c>
      <c r="V506" t="n">
        <v>0.74</v>
      </c>
      <c r="W506" t="n">
        <v>2.63</v>
      </c>
      <c r="X506" t="n">
        <v>0.36</v>
      </c>
      <c r="Y506" t="n">
        <v>1</v>
      </c>
      <c r="Z506" t="n">
        <v>10</v>
      </c>
    </row>
    <row r="507">
      <c r="A507" t="n">
        <v>34</v>
      </c>
      <c r="B507" t="n">
        <v>70</v>
      </c>
      <c r="C507" t="inlineStr">
        <is>
          <t xml:space="preserve">CONCLUIDO	</t>
        </is>
      </c>
      <c r="D507" t="n">
        <v>5.4669</v>
      </c>
      <c r="E507" t="n">
        <v>18.29</v>
      </c>
      <c r="F507" t="n">
        <v>15.69</v>
      </c>
      <c r="G507" t="n">
        <v>72.41</v>
      </c>
      <c r="H507" t="n">
        <v>1.1</v>
      </c>
      <c r="I507" t="n">
        <v>13</v>
      </c>
      <c r="J507" t="n">
        <v>153.55</v>
      </c>
      <c r="K507" t="n">
        <v>47.83</v>
      </c>
      <c r="L507" t="n">
        <v>9.5</v>
      </c>
      <c r="M507" t="n">
        <v>11</v>
      </c>
      <c r="N507" t="n">
        <v>26.22</v>
      </c>
      <c r="O507" t="n">
        <v>19172.12</v>
      </c>
      <c r="P507" t="n">
        <v>158.57</v>
      </c>
      <c r="Q507" t="n">
        <v>467.07</v>
      </c>
      <c r="R507" t="n">
        <v>61.48</v>
      </c>
      <c r="S507" t="n">
        <v>39.61</v>
      </c>
      <c r="T507" t="n">
        <v>5967.93</v>
      </c>
      <c r="U507" t="n">
        <v>0.64</v>
      </c>
      <c r="V507" t="n">
        <v>0.74</v>
      </c>
      <c r="W507" t="n">
        <v>2.63</v>
      </c>
      <c r="X507" t="n">
        <v>0.35</v>
      </c>
      <c r="Y507" t="n">
        <v>1</v>
      </c>
      <c r="Z507" t="n">
        <v>10</v>
      </c>
    </row>
    <row r="508">
      <c r="A508" t="n">
        <v>35</v>
      </c>
      <c r="B508" t="n">
        <v>70</v>
      </c>
      <c r="C508" t="inlineStr">
        <is>
          <t xml:space="preserve">CONCLUIDO	</t>
        </is>
      </c>
      <c r="D508" t="n">
        <v>5.471</v>
      </c>
      <c r="E508" t="n">
        <v>18.28</v>
      </c>
      <c r="F508" t="n">
        <v>15.67</v>
      </c>
      <c r="G508" t="n">
        <v>72.34</v>
      </c>
      <c r="H508" t="n">
        <v>1.12</v>
      </c>
      <c r="I508" t="n">
        <v>13</v>
      </c>
      <c r="J508" t="n">
        <v>153.9</v>
      </c>
      <c r="K508" t="n">
        <v>47.83</v>
      </c>
      <c r="L508" t="n">
        <v>9.75</v>
      </c>
      <c r="M508" t="n">
        <v>11</v>
      </c>
      <c r="N508" t="n">
        <v>26.32</v>
      </c>
      <c r="O508" t="n">
        <v>19215.32</v>
      </c>
      <c r="P508" t="n">
        <v>158.7</v>
      </c>
      <c r="Q508" t="n">
        <v>467.07</v>
      </c>
      <c r="R508" t="n">
        <v>61.01</v>
      </c>
      <c r="S508" t="n">
        <v>39.61</v>
      </c>
      <c r="T508" t="n">
        <v>5731.59</v>
      </c>
      <c r="U508" t="n">
        <v>0.65</v>
      </c>
      <c r="V508" t="n">
        <v>0.74</v>
      </c>
      <c r="W508" t="n">
        <v>2.63</v>
      </c>
      <c r="X508" t="n">
        <v>0.34</v>
      </c>
      <c r="Y508" t="n">
        <v>1</v>
      </c>
      <c r="Z508" t="n">
        <v>10</v>
      </c>
    </row>
    <row r="509">
      <c r="A509" t="n">
        <v>36</v>
      </c>
      <c r="B509" t="n">
        <v>70</v>
      </c>
      <c r="C509" t="inlineStr">
        <is>
          <t xml:space="preserve">CONCLUIDO	</t>
        </is>
      </c>
      <c r="D509" t="n">
        <v>5.4693</v>
      </c>
      <c r="E509" t="n">
        <v>18.28</v>
      </c>
      <c r="F509" t="n">
        <v>15.68</v>
      </c>
      <c r="G509" t="n">
        <v>72.37</v>
      </c>
      <c r="H509" t="n">
        <v>1.15</v>
      </c>
      <c r="I509" t="n">
        <v>13</v>
      </c>
      <c r="J509" t="n">
        <v>154.25</v>
      </c>
      <c r="K509" t="n">
        <v>47.83</v>
      </c>
      <c r="L509" t="n">
        <v>10</v>
      </c>
      <c r="M509" t="n">
        <v>11</v>
      </c>
      <c r="N509" t="n">
        <v>26.43</v>
      </c>
      <c r="O509" t="n">
        <v>19258.55</v>
      </c>
      <c r="P509" t="n">
        <v>158.06</v>
      </c>
      <c r="Q509" t="n">
        <v>467.08</v>
      </c>
      <c r="R509" t="n">
        <v>61.38</v>
      </c>
      <c r="S509" t="n">
        <v>39.61</v>
      </c>
      <c r="T509" t="n">
        <v>5915.86</v>
      </c>
      <c r="U509" t="n">
        <v>0.65</v>
      </c>
      <c r="V509" t="n">
        <v>0.74</v>
      </c>
      <c r="W509" t="n">
        <v>2.63</v>
      </c>
      <c r="X509" t="n">
        <v>0.35</v>
      </c>
      <c r="Y509" t="n">
        <v>1</v>
      </c>
      <c r="Z509" t="n">
        <v>10</v>
      </c>
    </row>
    <row r="510">
      <c r="A510" t="n">
        <v>37</v>
      </c>
      <c r="B510" t="n">
        <v>70</v>
      </c>
      <c r="C510" t="inlineStr">
        <is>
          <t xml:space="preserve">CONCLUIDO	</t>
        </is>
      </c>
      <c r="D510" t="n">
        <v>5.4911</v>
      </c>
      <c r="E510" t="n">
        <v>18.21</v>
      </c>
      <c r="F510" t="n">
        <v>15.64</v>
      </c>
      <c r="G510" t="n">
        <v>78.18000000000001</v>
      </c>
      <c r="H510" t="n">
        <v>1.17</v>
      </c>
      <c r="I510" t="n">
        <v>12</v>
      </c>
      <c r="J510" t="n">
        <v>154.6</v>
      </c>
      <c r="K510" t="n">
        <v>47.83</v>
      </c>
      <c r="L510" t="n">
        <v>10.25</v>
      </c>
      <c r="M510" t="n">
        <v>10</v>
      </c>
      <c r="N510" t="n">
        <v>26.53</v>
      </c>
      <c r="O510" t="n">
        <v>19301.82</v>
      </c>
      <c r="P510" t="n">
        <v>156.21</v>
      </c>
      <c r="Q510" t="n">
        <v>467.07</v>
      </c>
      <c r="R510" t="n">
        <v>59.85</v>
      </c>
      <c r="S510" t="n">
        <v>39.61</v>
      </c>
      <c r="T510" t="n">
        <v>5156.97</v>
      </c>
      <c r="U510" t="n">
        <v>0.66</v>
      </c>
      <c r="V510" t="n">
        <v>0.75</v>
      </c>
      <c r="W510" t="n">
        <v>2.63</v>
      </c>
      <c r="X510" t="n">
        <v>0.3</v>
      </c>
      <c r="Y510" t="n">
        <v>1</v>
      </c>
      <c r="Z510" t="n">
        <v>10</v>
      </c>
    </row>
    <row r="511">
      <c r="A511" t="n">
        <v>38</v>
      </c>
      <c r="B511" t="n">
        <v>70</v>
      </c>
      <c r="C511" t="inlineStr">
        <is>
          <t xml:space="preserve">CONCLUIDO	</t>
        </is>
      </c>
      <c r="D511" t="n">
        <v>5.488</v>
      </c>
      <c r="E511" t="n">
        <v>18.22</v>
      </c>
      <c r="F511" t="n">
        <v>15.65</v>
      </c>
      <c r="G511" t="n">
        <v>78.23</v>
      </c>
      <c r="H511" t="n">
        <v>1.2</v>
      </c>
      <c r="I511" t="n">
        <v>12</v>
      </c>
      <c r="J511" t="n">
        <v>154.95</v>
      </c>
      <c r="K511" t="n">
        <v>47.83</v>
      </c>
      <c r="L511" t="n">
        <v>10.5</v>
      </c>
      <c r="M511" t="n">
        <v>10</v>
      </c>
      <c r="N511" t="n">
        <v>26.63</v>
      </c>
      <c r="O511" t="n">
        <v>19345.12</v>
      </c>
      <c r="P511" t="n">
        <v>156.11</v>
      </c>
      <c r="Q511" t="n">
        <v>467.07</v>
      </c>
      <c r="R511" t="n">
        <v>60.31</v>
      </c>
      <c r="S511" t="n">
        <v>39.61</v>
      </c>
      <c r="T511" t="n">
        <v>5384.99</v>
      </c>
      <c r="U511" t="n">
        <v>0.66</v>
      </c>
      <c r="V511" t="n">
        <v>0.75</v>
      </c>
      <c r="W511" t="n">
        <v>2.62</v>
      </c>
      <c r="X511" t="n">
        <v>0.31</v>
      </c>
      <c r="Y511" t="n">
        <v>1</v>
      </c>
      <c r="Z511" t="n">
        <v>10</v>
      </c>
    </row>
    <row r="512">
      <c r="A512" t="n">
        <v>39</v>
      </c>
      <c r="B512" t="n">
        <v>70</v>
      </c>
      <c r="C512" t="inlineStr">
        <is>
          <t xml:space="preserve">CONCLUIDO	</t>
        </is>
      </c>
      <c r="D512" t="n">
        <v>5.4887</v>
      </c>
      <c r="E512" t="n">
        <v>18.22</v>
      </c>
      <c r="F512" t="n">
        <v>15.64</v>
      </c>
      <c r="G512" t="n">
        <v>78.22</v>
      </c>
      <c r="H512" t="n">
        <v>1.23</v>
      </c>
      <c r="I512" t="n">
        <v>12</v>
      </c>
      <c r="J512" t="n">
        <v>155.31</v>
      </c>
      <c r="K512" t="n">
        <v>47.83</v>
      </c>
      <c r="L512" t="n">
        <v>10.75</v>
      </c>
      <c r="M512" t="n">
        <v>10</v>
      </c>
      <c r="N512" t="n">
        <v>26.73</v>
      </c>
      <c r="O512" t="n">
        <v>19388.45</v>
      </c>
      <c r="P512" t="n">
        <v>155.37</v>
      </c>
      <c r="Q512" t="n">
        <v>467.07</v>
      </c>
      <c r="R512" t="n">
        <v>60.23</v>
      </c>
      <c r="S512" t="n">
        <v>39.61</v>
      </c>
      <c r="T512" t="n">
        <v>5348.1</v>
      </c>
      <c r="U512" t="n">
        <v>0.66</v>
      </c>
      <c r="V512" t="n">
        <v>0.75</v>
      </c>
      <c r="W512" t="n">
        <v>2.62</v>
      </c>
      <c r="X512" t="n">
        <v>0.31</v>
      </c>
      <c r="Y512" t="n">
        <v>1</v>
      </c>
      <c r="Z512" t="n">
        <v>10</v>
      </c>
    </row>
    <row r="513">
      <c r="A513" t="n">
        <v>40</v>
      </c>
      <c r="B513" t="n">
        <v>70</v>
      </c>
      <c r="C513" t="inlineStr">
        <is>
          <t xml:space="preserve">CONCLUIDO	</t>
        </is>
      </c>
      <c r="D513" t="n">
        <v>5.486</v>
      </c>
      <c r="E513" t="n">
        <v>18.23</v>
      </c>
      <c r="F513" t="n">
        <v>15.65</v>
      </c>
      <c r="G513" t="n">
        <v>78.27</v>
      </c>
      <c r="H513" t="n">
        <v>1.25</v>
      </c>
      <c r="I513" t="n">
        <v>12</v>
      </c>
      <c r="J513" t="n">
        <v>155.66</v>
      </c>
      <c r="K513" t="n">
        <v>47.83</v>
      </c>
      <c r="L513" t="n">
        <v>11</v>
      </c>
      <c r="M513" t="n">
        <v>10</v>
      </c>
      <c r="N513" t="n">
        <v>26.83</v>
      </c>
      <c r="O513" t="n">
        <v>19431.82</v>
      </c>
      <c r="P513" t="n">
        <v>154.19</v>
      </c>
      <c r="Q513" t="n">
        <v>467.07</v>
      </c>
      <c r="R513" t="n">
        <v>60.33</v>
      </c>
      <c r="S513" t="n">
        <v>39.61</v>
      </c>
      <c r="T513" t="n">
        <v>5393.43</v>
      </c>
      <c r="U513" t="n">
        <v>0.66</v>
      </c>
      <c r="V513" t="n">
        <v>0.75</v>
      </c>
      <c r="W513" t="n">
        <v>2.63</v>
      </c>
      <c r="X513" t="n">
        <v>0.32</v>
      </c>
      <c r="Y513" t="n">
        <v>1</v>
      </c>
      <c r="Z513" t="n">
        <v>10</v>
      </c>
    </row>
    <row r="514">
      <c r="A514" t="n">
        <v>41</v>
      </c>
      <c r="B514" t="n">
        <v>70</v>
      </c>
      <c r="C514" t="inlineStr">
        <is>
          <t xml:space="preserve">CONCLUIDO	</t>
        </is>
      </c>
      <c r="D514" t="n">
        <v>5.5082</v>
      </c>
      <c r="E514" t="n">
        <v>18.15</v>
      </c>
      <c r="F514" t="n">
        <v>15.61</v>
      </c>
      <c r="G514" t="n">
        <v>85.14</v>
      </c>
      <c r="H514" t="n">
        <v>1.28</v>
      </c>
      <c r="I514" t="n">
        <v>11</v>
      </c>
      <c r="J514" t="n">
        <v>156.01</v>
      </c>
      <c r="K514" t="n">
        <v>47.83</v>
      </c>
      <c r="L514" t="n">
        <v>11.25</v>
      </c>
      <c r="M514" t="n">
        <v>9</v>
      </c>
      <c r="N514" t="n">
        <v>26.93</v>
      </c>
      <c r="O514" t="n">
        <v>19475.23</v>
      </c>
      <c r="P514" t="n">
        <v>153.41</v>
      </c>
      <c r="Q514" t="n">
        <v>467.07</v>
      </c>
      <c r="R514" t="n">
        <v>58.85</v>
      </c>
      <c r="S514" t="n">
        <v>39.61</v>
      </c>
      <c r="T514" t="n">
        <v>4662.15</v>
      </c>
      <c r="U514" t="n">
        <v>0.67</v>
      </c>
      <c r="V514" t="n">
        <v>0.75</v>
      </c>
      <c r="W514" t="n">
        <v>2.63</v>
      </c>
      <c r="X514" t="n">
        <v>0.28</v>
      </c>
      <c r="Y514" t="n">
        <v>1</v>
      </c>
      <c r="Z514" t="n">
        <v>10</v>
      </c>
    </row>
    <row r="515">
      <c r="A515" t="n">
        <v>42</v>
      </c>
      <c r="B515" t="n">
        <v>70</v>
      </c>
      <c r="C515" t="inlineStr">
        <is>
          <t xml:space="preserve">CONCLUIDO	</t>
        </is>
      </c>
      <c r="D515" t="n">
        <v>5.5049</v>
      </c>
      <c r="E515" t="n">
        <v>18.17</v>
      </c>
      <c r="F515" t="n">
        <v>15.62</v>
      </c>
      <c r="G515" t="n">
        <v>85.2</v>
      </c>
      <c r="H515" t="n">
        <v>1.3</v>
      </c>
      <c r="I515" t="n">
        <v>11</v>
      </c>
      <c r="J515" t="n">
        <v>156.36</v>
      </c>
      <c r="K515" t="n">
        <v>47.83</v>
      </c>
      <c r="L515" t="n">
        <v>11.5</v>
      </c>
      <c r="M515" t="n">
        <v>9</v>
      </c>
      <c r="N515" t="n">
        <v>27.03</v>
      </c>
      <c r="O515" t="n">
        <v>19518.67</v>
      </c>
      <c r="P515" t="n">
        <v>153.19</v>
      </c>
      <c r="Q515" t="n">
        <v>467.08</v>
      </c>
      <c r="R515" t="n">
        <v>59.29</v>
      </c>
      <c r="S515" t="n">
        <v>39.61</v>
      </c>
      <c r="T515" t="n">
        <v>4881.54</v>
      </c>
      <c r="U515" t="n">
        <v>0.67</v>
      </c>
      <c r="V515" t="n">
        <v>0.75</v>
      </c>
      <c r="W515" t="n">
        <v>2.63</v>
      </c>
      <c r="X515" t="n">
        <v>0.29</v>
      </c>
      <c r="Y515" t="n">
        <v>1</v>
      </c>
      <c r="Z515" t="n">
        <v>10</v>
      </c>
    </row>
    <row r="516">
      <c r="A516" t="n">
        <v>43</v>
      </c>
      <c r="B516" t="n">
        <v>70</v>
      </c>
      <c r="C516" t="inlineStr">
        <is>
          <t xml:space="preserve">CONCLUIDO	</t>
        </is>
      </c>
      <c r="D516" t="n">
        <v>5.505</v>
      </c>
      <c r="E516" t="n">
        <v>18.17</v>
      </c>
      <c r="F516" t="n">
        <v>15.62</v>
      </c>
      <c r="G516" t="n">
        <v>85.2</v>
      </c>
      <c r="H516" t="n">
        <v>1.33</v>
      </c>
      <c r="I516" t="n">
        <v>11</v>
      </c>
      <c r="J516" t="n">
        <v>156.71</v>
      </c>
      <c r="K516" t="n">
        <v>47.83</v>
      </c>
      <c r="L516" t="n">
        <v>11.75</v>
      </c>
      <c r="M516" t="n">
        <v>9</v>
      </c>
      <c r="N516" t="n">
        <v>27.14</v>
      </c>
      <c r="O516" t="n">
        <v>19562.15</v>
      </c>
      <c r="P516" t="n">
        <v>152.7</v>
      </c>
      <c r="Q516" t="n">
        <v>467.07</v>
      </c>
      <c r="R516" t="n">
        <v>59.35</v>
      </c>
      <c r="S516" t="n">
        <v>39.61</v>
      </c>
      <c r="T516" t="n">
        <v>4908.55</v>
      </c>
      <c r="U516" t="n">
        <v>0.67</v>
      </c>
      <c r="V516" t="n">
        <v>0.75</v>
      </c>
      <c r="W516" t="n">
        <v>2.62</v>
      </c>
      <c r="X516" t="n">
        <v>0.29</v>
      </c>
      <c r="Y516" t="n">
        <v>1</v>
      </c>
      <c r="Z516" t="n">
        <v>10</v>
      </c>
    </row>
    <row r="517">
      <c r="A517" t="n">
        <v>44</v>
      </c>
      <c r="B517" t="n">
        <v>70</v>
      </c>
      <c r="C517" t="inlineStr">
        <is>
          <t xml:space="preserve">CONCLUIDO	</t>
        </is>
      </c>
      <c r="D517" t="n">
        <v>5.5238</v>
      </c>
      <c r="E517" t="n">
        <v>18.1</v>
      </c>
      <c r="F517" t="n">
        <v>15.59</v>
      </c>
      <c r="G517" t="n">
        <v>93.52</v>
      </c>
      <c r="H517" t="n">
        <v>1.35</v>
      </c>
      <c r="I517" t="n">
        <v>10</v>
      </c>
      <c r="J517" t="n">
        <v>157.07</v>
      </c>
      <c r="K517" t="n">
        <v>47.83</v>
      </c>
      <c r="L517" t="n">
        <v>12</v>
      </c>
      <c r="M517" t="n">
        <v>8</v>
      </c>
      <c r="N517" t="n">
        <v>27.24</v>
      </c>
      <c r="O517" t="n">
        <v>19605.66</v>
      </c>
      <c r="P517" t="n">
        <v>150.93</v>
      </c>
      <c r="Q517" t="n">
        <v>467.1</v>
      </c>
      <c r="R517" t="n">
        <v>58.21</v>
      </c>
      <c r="S517" t="n">
        <v>39.61</v>
      </c>
      <c r="T517" t="n">
        <v>4344.63</v>
      </c>
      <c r="U517" t="n">
        <v>0.68</v>
      </c>
      <c r="V517" t="n">
        <v>0.75</v>
      </c>
      <c r="W517" t="n">
        <v>2.62</v>
      </c>
      <c r="X517" t="n">
        <v>0.25</v>
      </c>
      <c r="Y517" t="n">
        <v>1</v>
      </c>
      <c r="Z517" t="n">
        <v>10</v>
      </c>
    </row>
    <row r="518">
      <c r="A518" t="n">
        <v>45</v>
      </c>
      <c r="B518" t="n">
        <v>70</v>
      </c>
      <c r="C518" t="inlineStr">
        <is>
          <t xml:space="preserve">CONCLUIDO	</t>
        </is>
      </c>
      <c r="D518" t="n">
        <v>5.5224</v>
      </c>
      <c r="E518" t="n">
        <v>18.11</v>
      </c>
      <c r="F518" t="n">
        <v>15.59</v>
      </c>
      <c r="G518" t="n">
        <v>93.55</v>
      </c>
      <c r="H518" t="n">
        <v>1.38</v>
      </c>
      <c r="I518" t="n">
        <v>10</v>
      </c>
      <c r="J518" t="n">
        <v>157.42</v>
      </c>
      <c r="K518" t="n">
        <v>47.83</v>
      </c>
      <c r="L518" t="n">
        <v>12.25</v>
      </c>
      <c r="M518" t="n">
        <v>8</v>
      </c>
      <c r="N518" t="n">
        <v>27.34</v>
      </c>
      <c r="O518" t="n">
        <v>19649.2</v>
      </c>
      <c r="P518" t="n">
        <v>150.96</v>
      </c>
      <c r="Q518" t="n">
        <v>467.11</v>
      </c>
      <c r="R518" t="n">
        <v>58.35</v>
      </c>
      <c r="S518" t="n">
        <v>39.61</v>
      </c>
      <c r="T518" t="n">
        <v>4415.19</v>
      </c>
      <c r="U518" t="n">
        <v>0.68</v>
      </c>
      <c r="V518" t="n">
        <v>0.75</v>
      </c>
      <c r="W518" t="n">
        <v>2.62</v>
      </c>
      <c r="X518" t="n">
        <v>0.26</v>
      </c>
      <c r="Y518" t="n">
        <v>1</v>
      </c>
      <c r="Z518" t="n">
        <v>10</v>
      </c>
    </row>
    <row r="519">
      <c r="A519" t="n">
        <v>46</v>
      </c>
      <c r="B519" t="n">
        <v>70</v>
      </c>
      <c r="C519" t="inlineStr">
        <is>
          <t xml:space="preserve">CONCLUIDO	</t>
        </is>
      </c>
      <c r="D519" t="n">
        <v>5.5213</v>
      </c>
      <c r="E519" t="n">
        <v>18.11</v>
      </c>
      <c r="F519" t="n">
        <v>15.59</v>
      </c>
      <c r="G519" t="n">
        <v>93.56999999999999</v>
      </c>
      <c r="H519" t="n">
        <v>1.4</v>
      </c>
      <c r="I519" t="n">
        <v>10</v>
      </c>
      <c r="J519" t="n">
        <v>157.77</v>
      </c>
      <c r="K519" t="n">
        <v>47.83</v>
      </c>
      <c r="L519" t="n">
        <v>12.5</v>
      </c>
      <c r="M519" t="n">
        <v>8</v>
      </c>
      <c r="N519" t="n">
        <v>27.45</v>
      </c>
      <c r="O519" t="n">
        <v>19692.79</v>
      </c>
      <c r="P519" t="n">
        <v>150.56</v>
      </c>
      <c r="Q519" t="n">
        <v>467.08</v>
      </c>
      <c r="R519" t="n">
        <v>58.55</v>
      </c>
      <c r="S519" t="n">
        <v>39.61</v>
      </c>
      <c r="T519" t="n">
        <v>4516.37</v>
      </c>
      <c r="U519" t="n">
        <v>0.68</v>
      </c>
      <c r="V519" t="n">
        <v>0.75</v>
      </c>
      <c r="W519" t="n">
        <v>2.62</v>
      </c>
      <c r="X519" t="n">
        <v>0.26</v>
      </c>
      <c r="Y519" t="n">
        <v>1</v>
      </c>
      <c r="Z519" t="n">
        <v>10</v>
      </c>
    </row>
    <row r="520">
      <c r="A520" t="n">
        <v>47</v>
      </c>
      <c r="B520" t="n">
        <v>70</v>
      </c>
      <c r="C520" t="inlineStr">
        <is>
          <t xml:space="preserve">CONCLUIDO	</t>
        </is>
      </c>
      <c r="D520" t="n">
        <v>5.5231</v>
      </c>
      <c r="E520" t="n">
        <v>18.11</v>
      </c>
      <c r="F520" t="n">
        <v>15.59</v>
      </c>
      <c r="G520" t="n">
        <v>93.53</v>
      </c>
      <c r="H520" t="n">
        <v>1.43</v>
      </c>
      <c r="I520" t="n">
        <v>10</v>
      </c>
      <c r="J520" t="n">
        <v>158.13</v>
      </c>
      <c r="K520" t="n">
        <v>47.83</v>
      </c>
      <c r="L520" t="n">
        <v>12.75</v>
      </c>
      <c r="M520" t="n">
        <v>8</v>
      </c>
      <c r="N520" t="n">
        <v>27.55</v>
      </c>
      <c r="O520" t="n">
        <v>19736.4</v>
      </c>
      <c r="P520" t="n">
        <v>149.07</v>
      </c>
      <c r="Q520" t="n">
        <v>467.07</v>
      </c>
      <c r="R520" t="n">
        <v>58.26</v>
      </c>
      <c r="S520" t="n">
        <v>39.61</v>
      </c>
      <c r="T520" t="n">
        <v>4369.51</v>
      </c>
      <c r="U520" t="n">
        <v>0.68</v>
      </c>
      <c r="V520" t="n">
        <v>0.75</v>
      </c>
      <c r="W520" t="n">
        <v>2.62</v>
      </c>
      <c r="X520" t="n">
        <v>0.25</v>
      </c>
      <c r="Y520" t="n">
        <v>1</v>
      </c>
      <c r="Z520" t="n">
        <v>10</v>
      </c>
    </row>
    <row r="521">
      <c r="A521" t="n">
        <v>48</v>
      </c>
      <c r="B521" t="n">
        <v>70</v>
      </c>
      <c r="C521" t="inlineStr">
        <is>
          <t xml:space="preserve">CONCLUIDO	</t>
        </is>
      </c>
      <c r="D521" t="n">
        <v>5.5236</v>
      </c>
      <c r="E521" t="n">
        <v>18.1</v>
      </c>
      <c r="F521" t="n">
        <v>15.59</v>
      </c>
      <c r="G521" t="n">
        <v>93.52</v>
      </c>
      <c r="H521" t="n">
        <v>1.45</v>
      </c>
      <c r="I521" t="n">
        <v>10</v>
      </c>
      <c r="J521" t="n">
        <v>158.48</v>
      </c>
      <c r="K521" t="n">
        <v>47.83</v>
      </c>
      <c r="L521" t="n">
        <v>13</v>
      </c>
      <c r="M521" t="n">
        <v>8</v>
      </c>
      <c r="N521" t="n">
        <v>27.65</v>
      </c>
      <c r="O521" t="n">
        <v>19780.06</v>
      </c>
      <c r="P521" t="n">
        <v>147.07</v>
      </c>
      <c r="Q521" t="n">
        <v>467.07</v>
      </c>
      <c r="R521" t="n">
        <v>58.36</v>
      </c>
      <c r="S521" t="n">
        <v>39.61</v>
      </c>
      <c r="T521" t="n">
        <v>4423.11</v>
      </c>
      <c r="U521" t="n">
        <v>0.68</v>
      </c>
      <c r="V521" t="n">
        <v>0.75</v>
      </c>
      <c r="W521" t="n">
        <v>2.62</v>
      </c>
      <c r="X521" t="n">
        <v>0.25</v>
      </c>
      <c r="Y521" t="n">
        <v>1</v>
      </c>
      <c r="Z521" t="n">
        <v>10</v>
      </c>
    </row>
    <row r="522">
      <c r="A522" t="n">
        <v>49</v>
      </c>
      <c r="B522" t="n">
        <v>70</v>
      </c>
      <c r="C522" t="inlineStr">
        <is>
          <t xml:space="preserve">CONCLUIDO	</t>
        </is>
      </c>
      <c r="D522" t="n">
        <v>5.5403</v>
      </c>
      <c r="E522" t="n">
        <v>18.05</v>
      </c>
      <c r="F522" t="n">
        <v>15.56</v>
      </c>
      <c r="G522" t="n">
        <v>103.74</v>
      </c>
      <c r="H522" t="n">
        <v>1.48</v>
      </c>
      <c r="I522" t="n">
        <v>9</v>
      </c>
      <c r="J522" t="n">
        <v>158.84</v>
      </c>
      <c r="K522" t="n">
        <v>47.83</v>
      </c>
      <c r="L522" t="n">
        <v>13.25</v>
      </c>
      <c r="M522" t="n">
        <v>7</v>
      </c>
      <c r="N522" t="n">
        <v>27.76</v>
      </c>
      <c r="O522" t="n">
        <v>19823.75</v>
      </c>
      <c r="P522" t="n">
        <v>146.12</v>
      </c>
      <c r="Q522" t="n">
        <v>467.07</v>
      </c>
      <c r="R522" t="n">
        <v>57.31</v>
      </c>
      <c r="S522" t="n">
        <v>39.61</v>
      </c>
      <c r="T522" t="n">
        <v>3900.86</v>
      </c>
      <c r="U522" t="n">
        <v>0.6899999999999999</v>
      </c>
      <c r="V522" t="n">
        <v>0.75</v>
      </c>
      <c r="W522" t="n">
        <v>2.63</v>
      </c>
      <c r="X522" t="n">
        <v>0.23</v>
      </c>
      <c r="Y522" t="n">
        <v>1</v>
      </c>
      <c r="Z522" t="n">
        <v>10</v>
      </c>
    </row>
    <row r="523">
      <c r="A523" t="n">
        <v>50</v>
      </c>
      <c r="B523" t="n">
        <v>70</v>
      </c>
      <c r="C523" t="inlineStr">
        <is>
          <t xml:space="preserve">CONCLUIDO	</t>
        </is>
      </c>
      <c r="D523" t="n">
        <v>5.5426</v>
      </c>
      <c r="E523" t="n">
        <v>18.04</v>
      </c>
      <c r="F523" t="n">
        <v>15.55</v>
      </c>
      <c r="G523" t="n">
        <v>103.69</v>
      </c>
      <c r="H523" t="n">
        <v>1.5</v>
      </c>
      <c r="I523" t="n">
        <v>9</v>
      </c>
      <c r="J523" t="n">
        <v>159.19</v>
      </c>
      <c r="K523" t="n">
        <v>47.83</v>
      </c>
      <c r="L523" t="n">
        <v>13.5</v>
      </c>
      <c r="M523" t="n">
        <v>7</v>
      </c>
      <c r="N523" t="n">
        <v>27.86</v>
      </c>
      <c r="O523" t="n">
        <v>19867.59</v>
      </c>
      <c r="P523" t="n">
        <v>146.74</v>
      </c>
      <c r="Q523" t="n">
        <v>467.07</v>
      </c>
      <c r="R523" t="n">
        <v>57.25</v>
      </c>
      <c r="S523" t="n">
        <v>39.61</v>
      </c>
      <c r="T523" t="n">
        <v>3871.87</v>
      </c>
      <c r="U523" t="n">
        <v>0.6899999999999999</v>
      </c>
      <c r="V523" t="n">
        <v>0.75</v>
      </c>
      <c r="W523" t="n">
        <v>2.62</v>
      </c>
      <c r="X523" t="n">
        <v>0.22</v>
      </c>
      <c r="Y523" t="n">
        <v>1</v>
      </c>
      <c r="Z523" t="n">
        <v>10</v>
      </c>
    </row>
    <row r="524">
      <c r="A524" t="n">
        <v>51</v>
      </c>
      <c r="B524" t="n">
        <v>70</v>
      </c>
      <c r="C524" t="inlineStr">
        <is>
          <t xml:space="preserve">CONCLUIDO	</t>
        </is>
      </c>
      <c r="D524" t="n">
        <v>5.5391</v>
      </c>
      <c r="E524" t="n">
        <v>18.05</v>
      </c>
      <c r="F524" t="n">
        <v>15.56</v>
      </c>
      <c r="G524" t="n">
        <v>103.77</v>
      </c>
      <c r="H524" t="n">
        <v>1.53</v>
      </c>
      <c r="I524" t="n">
        <v>9</v>
      </c>
      <c r="J524" t="n">
        <v>159.55</v>
      </c>
      <c r="K524" t="n">
        <v>47.83</v>
      </c>
      <c r="L524" t="n">
        <v>13.75</v>
      </c>
      <c r="M524" t="n">
        <v>7</v>
      </c>
      <c r="N524" t="n">
        <v>27.97</v>
      </c>
      <c r="O524" t="n">
        <v>19911.36</v>
      </c>
      <c r="P524" t="n">
        <v>146.89</v>
      </c>
      <c r="Q524" t="n">
        <v>467.07</v>
      </c>
      <c r="R524" t="n">
        <v>57.48</v>
      </c>
      <c r="S524" t="n">
        <v>39.61</v>
      </c>
      <c r="T524" t="n">
        <v>3985.77</v>
      </c>
      <c r="U524" t="n">
        <v>0.6899999999999999</v>
      </c>
      <c r="V524" t="n">
        <v>0.75</v>
      </c>
      <c r="W524" t="n">
        <v>2.62</v>
      </c>
      <c r="X524" t="n">
        <v>0.23</v>
      </c>
      <c r="Y524" t="n">
        <v>1</v>
      </c>
      <c r="Z524" t="n">
        <v>10</v>
      </c>
    </row>
    <row r="525">
      <c r="A525" t="n">
        <v>52</v>
      </c>
      <c r="B525" t="n">
        <v>70</v>
      </c>
      <c r="C525" t="inlineStr">
        <is>
          <t xml:space="preserve">CONCLUIDO	</t>
        </is>
      </c>
      <c r="D525" t="n">
        <v>5.5419</v>
      </c>
      <c r="E525" t="n">
        <v>18.04</v>
      </c>
      <c r="F525" t="n">
        <v>15.56</v>
      </c>
      <c r="G525" t="n">
        <v>103.71</v>
      </c>
      <c r="H525" t="n">
        <v>1.55</v>
      </c>
      <c r="I525" t="n">
        <v>9</v>
      </c>
      <c r="J525" t="n">
        <v>159.9</v>
      </c>
      <c r="K525" t="n">
        <v>47.83</v>
      </c>
      <c r="L525" t="n">
        <v>14</v>
      </c>
      <c r="M525" t="n">
        <v>7</v>
      </c>
      <c r="N525" t="n">
        <v>28.07</v>
      </c>
      <c r="O525" t="n">
        <v>19955.16</v>
      </c>
      <c r="P525" t="n">
        <v>145.13</v>
      </c>
      <c r="Q525" t="n">
        <v>467.08</v>
      </c>
      <c r="R525" t="n">
        <v>57.19</v>
      </c>
      <c r="S525" t="n">
        <v>39.61</v>
      </c>
      <c r="T525" t="n">
        <v>3841.73</v>
      </c>
      <c r="U525" t="n">
        <v>0.6899999999999999</v>
      </c>
      <c r="V525" t="n">
        <v>0.75</v>
      </c>
      <c r="W525" t="n">
        <v>2.62</v>
      </c>
      <c r="X525" t="n">
        <v>0.22</v>
      </c>
      <c r="Y525" t="n">
        <v>1</v>
      </c>
      <c r="Z525" t="n">
        <v>10</v>
      </c>
    </row>
    <row r="526">
      <c r="A526" t="n">
        <v>53</v>
      </c>
      <c r="B526" t="n">
        <v>70</v>
      </c>
      <c r="C526" t="inlineStr">
        <is>
          <t xml:space="preserve">CONCLUIDO	</t>
        </is>
      </c>
      <c r="D526" t="n">
        <v>5.5366</v>
      </c>
      <c r="E526" t="n">
        <v>18.06</v>
      </c>
      <c r="F526" t="n">
        <v>15.57</v>
      </c>
      <c r="G526" t="n">
        <v>103.82</v>
      </c>
      <c r="H526" t="n">
        <v>1.58</v>
      </c>
      <c r="I526" t="n">
        <v>9</v>
      </c>
      <c r="J526" t="n">
        <v>160.26</v>
      </c>
      <c r="K526" t="n">
        <v>47.83</v>
      </c>
      <c r="L526" t="n">
        <v>14.25</v>
      </c>
      <c r="M526" t="n">
        <v>6</v>
      </c>
      <c r="N526" t="n">
        <v>28.18</v>
      </c>
      <c r="O526" t="n">
        <v>19998.99</v>
      </c>
      <c r="P526" t="n">
        <v>144.11</v>
      </c>
      <c r="Q526" t="n">
        <v>467.07</v>
      </c>
      <c r="R526" t="n">
        <v>57.75</v>
      </c>
      <c r="S526" t="n">
        <v>39.61</v>
      </c>
      <c r="T526" t="n">
        <v>4122.56</v>
      </c>
      <c r="U526" t="n">
        <v>0.6899999999999999</v>
      </c>
      <c r="V526" t="n">
        <v>0.75</v>
      </c>
      <c r="W526" t="n">
        <v>2.63</v>
      </c>
      <c r="X526" t="n">
        <v>0.24</v>
      </c>
      <c r="Y526" t="n">
        <v>1</v>
      </c>
      <c r="Z526" t="n">
        <v>10</v>
      </c>
    </row>
    <row r="527">
      <c r="A527" t="n">
        <v>54</v>
      </c>
      <c r="B527" t="n">
        <v>70</v>
      </c>
      <c r="C527" t="inlineStr">
        <is>
          <t xml:space="preserve">CONCLUIDO	</t>
        </is>
      </c>
      <c r="D527" t="n">
        <v>5.5392</v>
      </c>
      <c r="E527" t="n">
        <v>18.05</v>
      </c>
      <c r="F527" t="n">
        <v>15.56</v>
      </c>
      <c r="G527" t="n">
        <v>103.76</v>
      </c>
      <c r="H527" t="n">
        <v>1.6</v>
      </c>
      <c r="I527" t="n">
        <v>9</v>
      </c>
      <c r="J527" t="n">
        <v>160.61</v>
      </c>
      <c r="K527" t="n">
        <v>47.83</v>
      </c>
      <c r="L527" t="n">
        <v>14.5</v>
      </c>
      <c r="M527" t="n">
        <v>6</v>
      </c>
      <c r="N527" t="n">
        <v>28.28</v>
      </c>
      <c r="O527" t="n">
        <v>20042.86</v>
      </c>
      <c r="P527" t="n">
        <v>143.38</v>
      </c>
      <c r="Q527" t="n">
        <v>467.07</v>
      </c>
      <c r="R527" t="n">
        <v>57.51</v>
      </c>
      <c r="S527" t="n">
        <v>39.61</v>
      </c>
      <c r="T527" t="n">
        <v>4001.75</v>
      </c>
      <c r="U527" t="n">
        <v>0.6899999999999999</v>
      </c>
      <c r="V527" t="n">
        <v>0.75</v>
      </c>
      <c r="W527" t="n">
        <v>2.62</v>
      </c>
      <c r="X527" t="n">
        <v>0.23</v>
      </c>
      <c r="Y527" t="n">
        <v>1</v>
      </c>
      <c r="Z527" t="n">
        <v>10</v>
      </c>
    </row>
    <row r="528">
      <c r="A528" t="n">
        <v>55</v>
      </c>
      <c r="B528" t="n">
        <v>70</v>
      </c>
      <c r="C528" t="inlineStr">
        <is>
          <t xml:space="preserve">CONCLUIDO	</t>
        </is>
      </c>
      <c r="D528" t="n">
        <v>5.5616</v>
      </c>
      <c r="E528" t="n">
        <v>17.98</v>
      </c>
      <c r="F528" t="n">
        <v>15.52</v>
      </c>
      <c r="G528" t="n">
        <v>116.41</v>
      </c>
      <c r="H528" t="n">
        <v>1.62</v>
      </c>
      <c r="I528" t="n">
        <v>8</v>
      </c>
      <c r="J528" t="n">
        <v>160.97</v>
      </c>
      <c r="K528" t="n">
        <v>47.83</v>
      </c>
      <c r="L528" t="n">
        <v>14.75</v>
      </c>
      <c r="M528" t="n">
        <v>3</v>
      </c>
      <c r="N528" t="n">
        <v>28.39</v>
      </c>
      <c r="O528" t="n">
        <v>20086.77</v>
      </c>
      <c r="P528" t="n">
        <v>142.17</v>
      </c>
      <c r="Q528" t="n">
        <v>467.12</v>
      </c>
      <c r="R528" t="n">
        <v>55.93</v>
      </c>
      <c r="S528" t="n">
        <v>39.61</v>
      </c>
      <c r="T528" t="n">
        <v>3213.82</v>
      </c>
      <c r="U528" t="n">
        <v>0.71</v>
      </c>
      <c r="V528" t="n">
        <v>0.75</v>
      </c>
      <c r="W528" t="n">
        <v>2.62</v>
      </c>
      <c r="X528" t="n">
        <v>0.19</v>
      </c>
      <c r="Y528" t="n">
        <v>1</v>
      </c>
      <c r="Z528" t="n">
        <v>10</v>
      </c>
    </row>
    <row r="529">
      <c r="A529" t="n">
        <v>56</v>
      </c>
      <c r="B529" t="n">
        <v>70</v>
      </c>
      <c r="C529" t="inlineStr">
        <is>
          <t xml:space="preserve">CONCLUIDO	</t>
        </is>
      </c>
      <c r="D529" t="n">
        <v>5.5571</v>
      </c>
      <c r="E529" t="n">
        <v>18</v>
      </c>
      <c r="F529" t="n">
        <v>15.54</v>
      </c>
      <c r="G529" t="n">
        <v>116.52</v>
      </c>
      <c r="H529" t="n">
        <v>1.65</v>
      </c>
      <c r="I529" t="n">
        <v>8</v>
      </c>
      <c r="J529" t="n">
        <v>161.32</v>
      </c>
      <c r="K529" t="n">
        <v>47.83</v>
      </c>
      <c r="L529" t="n">
        <v>15</v>
      </c>
      <c r="M529" t="n">
        <v>1</v>
      </c>
      <c r="N529" t="n">
        <v>28.5</v>
      </c>
      <c r="O529" t="n">
        <v>20130.71</v>
      </c>
      <c r="P529" t="n">
        <v>142.36</v>
      </c>
      <c r="Q529" t="n">
        <v>467.08</v>
      </c>
      <c r="R529" t="n">
        <v>56.43</v>
      </c>
      <c r="S529" t="n">
        <v>39.61</v>
      </c>
      <c r="T529" t="n">
        <v>3465.75</v>
      </c>
      <c r="U529" t="n">
        <v>0.7</v>
      </c>
      <c r="V529" t="n">
        <v>0.75</v>
      </c>
      <c r="W529" t="n">
        <v>2.62</v>
      </c>
      <c r="X529" t="n">
        <v>0.2</v>
      </c>
      <c r="Y529" t="n">
        <v>1</v>
      </c>
      <c r="Z529" t="n">
        <v>10</v>
      </c>
    </row>
    <row r="530">
      <c r="A530" t="n">
        <v>57</v>
      </c>
      <c r="B530" t="n">
        <v>70</v>
      </c>
      <c r="C530" t="inlineStr">
        <is>
          <t xml:space="preserve">CONCLUIDO	</t>
        </is>
      </c>
      <c r="D530" t="n">
        <v>5.5566</v>
      </c>
      <c r="E530" t="n">
        <v>18</v>
      </c>
      <c r="F530" t="n">
        <v>15.54</v>
      </c>
      <c r="G530" t="n">
        <v>116.53</v>
      </c>
      <c r="H530" t="n">
        <v>1.67</v>
      </c>
      <c r="I530" t="n">
        <v>8</v>
      </c>
      <c r="J530" t="n">
        <v>161.68</v>
      </c>
      <c r="K530" t="n">
        <v>47.83</v>
      </c>
      <c r="L530" t="n">
        <v>15.25</v>
      </c>
      <c r="M530" t="n">
        <v>1</v>
      </c>
      <c r="N530" t="n">
        <v>28.6</v>
      </c>
      <c r="O530" t="n">
        <v>20174.69</v>
      </c>
      <c r="P530" t="n">
        <v>142.66</v>
      </c>
      <c r="Q530" t="n">
        <v>467.07</v>
      </c>
      <c r="R530" t="n">
        <v>56.45</v>
      </c>
      <c r="S530" t="n">
        <v>39.61</v>
      </c>
      <c r="T530" t="n">
        <v>3477.51</v>
      </c>
      <c r="U530" t="n">
        <v>0.7</v>
      </c>
      <c r="V530" t="n">
        <v>0.75</v>
      </c>
      <c r="W530" t="n">
        <v>2.63</v>
      </c>
      <c r="X530" t="n">
        <v>0.2</v>
      </c>
      <c r="Y530" t="n">
        <v>1</v>
      </c>
      <c r="Z530" t="n">
        <v>10</v>
      </c>
    </row>
    <row r="531">
      <c r="A531" t="n">
        <v>58</v>
      </c>
      <c r="B531" t="n">
        <v>70</v>
      </c>
      <c r="C531" t="inlineStr">
        <is>
          <t xml:space="preserve">CONCLUIDO	</t>
        </is>
      </c>
      <c r="D531" t="n">
        <v>5.5555</v>
      </c>
      <c r="E531" t="n">
        <v>18</v>
      </c>
      <c r="F531" t="n">
        <v>15.54</v>
      </c>
      <c r="G531" t="n">
        <v>116.56</v>
      </c>
      <c r="H531" t="n">
        <v>1.69</v>
      </c>
      <c r="I531" t="n">
        <v>8</v>
      </c>
      <c r="J531" t="n">
        <v>162.04</v>
      </c>
      <c r="K531" t="n">
        <v>47.83</v>
      </c>
      <c r="L531" t="n">
        <v>15.5</v>
      </c>
      <c r="M531" t="n">
        <v>1</v>
      </c>
      <c r="N531" t="n">
        <v>28.71</v>
      </c>
      <c r="O531" t="n">
        <v>20218.71</v>
      </c>
      <c r="P531" t="n">
        <v>142.91</v>
      </c>
      <c r="Q531" t="n">
        <v>467.07</v>
      </c>
      <c r="R531" t="n">
        <v>56.52</v>
      </c>
      <c r="S531" t="n">
        <v>39.61</v>
      </c>
      <c r="T531" t="n">
        <v>3509.07</v>
      </c>
      <c r="U531" t="n">
        <v>0.7</v>
      </c>
      <c r="V531" t="n">
        <v>0.75</v>
      </c>
      <c r="W531" t="n">
        <v>2.63</v>
      </c>
      <c r="X531" t="n">
        <v>0.21</v>
      </c>
      <c r="Y531" t="n">
        <v>1</v>
      </c>
      <c r="Z531" t="n">
        <v>10</v>
      </c>
    </row>
    <row r="532">
      <c r="A532" t="n">
        <v>59</v>
      </c>
      <c r="B532" t="n">
        <v>70</v>
      </c>
      <c r="C532" t="inlineStr">
        <is>
          <t xml:space="preserve">CONCLUIDO	</t>
        </is>
      </c>
      <c r="D532" t="n">
        <v>5.5574</v>
      </c>
      <c r="E532" t="n">
        <v>17.99</v>
      </c>
      <c r="F532" t="n">
        <v>15.53</v>
      </c>
      <c r="G532" t="n">
        <v>116.51</v>
      </c>
      <c r="H532" t="n">
        <v>1.72</v>
      </c>
      <c r="I532" t="n">
        <v>8</v>
      </c>
      <c r="J532" t="n">
        <v>162.4</v>
      </c>
      <c r="K532" t="n">
        <v>47.83</v>
      </c>
      <c r="L532" t="n">
        <v>15.75</v>
      </c>
      <c r="M532" t="n">
        <v>1</v>
      </c>
      <c r="N532" t="n">
        <v>28.82</v>
      </c>
      <c r="O532" t="n">
        <v>20262.76</v>
      </c>
      <c r="P532" t="n">
        <v>142.9</v>
      </c>
      <c r="Q532" t="n">
        <v>467.07</v>
      </c>
      <c r="R532" t="n">
        <v>56.3</v>
      </c>
      <c r="S532" t="n">
        <v>39.61</v>
      </c>
      <c r="T532" t="n">
        <v>3402.89</v>
      </c>
      <c r="U532" t="n">
        <v>0.7</v>
      </c>
      <c r="V532" t="n">
        <v>0.75</v>
      </c>
      <c r="W532" t="n">
        <v>2.63</v>
      </c>
      <c r="X532" t="n">
        <v>0.2</v>
      </c>
      <c r="Y532" t="n">
        <v>1</v>
      </c>
      <c r="Z532" t="n">
        <v>10</v>
      </c>
    </row>
    <row r="533">
      <c r="A533" t="n">
        <v>60</v>
      </c>
      <c r="B533" t="n">
        <v>70</v>
      </c>
      <c r="C533" t="inlineStr">
        <is>
          <t xml:space="preserve">CONCLUIDO	</t>
        </is>
      </c>
      <c r="D533" t="n">
        <v>5.5586</v>
      </c>
      <c r="E533" t="n">
        <v>17.99</v>
      </c>
      <c r="F533" t="n">
        <v>15.53</v>
      </c>
      <c r="G533" t="n">
        <v>116.48</v>
      </c>
      <c r="H533" t="n">
        <v>1.74</v>
      </c>
      <c r="I533" t="n">
        <v>8</v>
      </c>
      <c r="J533" t="n">
        <v>162.75</v>
      </c>
      <c r="K533" t="n">
        <v>47.83</v>
      </c>
      <c r="L533" t="n">
        <v>16</v>
      </c>
      <c r="M533" t="n">
        <v>1</v>
      </c>
      <c r="N533" t="n">
        <v>28.92</v>
      </c>
      <c r="O533" t="n">
        <v>20306.85</v>
      </c>
      <c r="P533" t="n">
        <v>143.17</v>
      </c>
      <c r="Q533" t="n">
        <v>467.07</v>
      </c>
      <c r="R533" t="n">
        <v>56.26</v>
      </c>
      <c r="S533" t="n">
        <v>39.61</v>
      </c>
      <c r="T533" t="n">
        <v>3378.55</v>
      </c>
      <c r="U533" t="n">
        <v>0.7</v>
      </c>
      <c r="V533" t="n">
        <v>0.75</v>
      </c>
      <c r="W533" t="n">
        <v>2.63</v>
      </c>
      <c r="X533" t="n">
        <v>0.2</v>
      </c>
      <c r="Y533" t="n">
        <v>1</v>
      </c>
      <c r="Z533" t="n">
        <v>10</v>
      </c>
    </row>
    <row r="534">
      <c r="A534" t="n">
        <v>61</v>
      </c>
      <c r="B534" t="n">
        <v>70</v>
      </c>
      <c r="C534" t="inlineStr">
        <is>
          <t xml:space="preserve">CONCLUIDO	</t>
        </is>
      </c>
      <c r="D534" t="n">
        <v>5.5576</v>
      </c>
      <c r="E534" t="n">
        <v>17.99</v>
      </c>
      <c r="F534" t="n">
        <v>15.53</v>
      </c>
      <c r="G534" t="n">
        <v>116.5</v>
      </c>
      <c r="H534" t="n">
        <v>1.77</v>
      </c>
      <c r="I534" t="n">
        <v>8</v>
      </c>
      <c r="J534" t="n">
        <v>163.11</v>
      </c>
      <c r="K534" t="n">
        <v>47.83</v>
      </c>
      <c r="L534" t="n">
        <v>16.25</v>
      </c>
      <c r="M534" t="n">
        <v>1</v>
      </c>
      <c r="N534" t="n">
        <v>29.03</v>
      </c>
      <c r="O534" t="n">
        <v>20350.97</v>
      </c>
      <c r="P534" t="n">
        <v>143.45</v>
      </c>
      <c r="Q534" t="n">
        <v>467.07</v>
      </c>
      <c r="R534" t="n">
        <v>56.33</v>
      </c>
      <c r="S534" t="n">
        <v>39.61</v>
      </c>
      <c r="T534" t="n">
        <v>3415.42</v>
      </c>
      <c r="U534" t="n">
        <v>0.7</v>
      </c>
      <c r="V534" t="n">
        <v>0.75</v>
      </c>
      <c r="W534" t="n">
        <v>2.63</v>
      </c>
      <c r="X534" t="n">
        <v>0.2</v>
      </c>
      <c r="Y534" t="n">
        <v>1</v>
      </c>
      <c r="Z534" t="n">
        <v>10</v>
      </c>
    </row>
    <row r="535">
      <c r="A535" t="n">
        <v>62</v>
      </c>
      <c r="B535" t="n">
        <v>70</v>
      </c>
      <c r="C535" t="inlineStr">
        <is>
          <t xml:space="preserve">CONCLUIDO	</t>
        </is>
      </c>
      <c r="D535" t="n">
        <v>5.5573</v>
      </c>
      <c r="E535" t="n">
        <v>17.99</v>
      </c>
      <c r="F535" t="n">
        <v>15.54</v>
      </c>
      <c r="G535" t="n">
        <v>116.51</v>
      </c>
      <c r="H535" t="n">
        <v>1.79</v>
      </c>
      <c r="I535" t="n">
        <v>8</v>
      </c>
      <c r="J535" t="n">
        <v>163.47</v>
      </c>
      <c r="K535" t="n">
        <v>47.83</v>
      </c>
      <c r="L535" t="n">
        <v>16.5</v>
      </c>
      <c r="M535" t="n">
        <v>0</v>
      </c>
      <c r="N535" t="n">
        <v>29.14</v>
      </c>
      <c r="O535" t="n">
        <v>20395.14</v>
      </c>
      <c r="P535" t="n">
        <v>143.7</v>
      </c>
      <c r="Q535" t="n">
        <v>467.1</v>
      </c>
      <c r="R535" t="n">
        <v>56.27</v>
      </c>
      <c r="S535" t="n">
        <v>39.61</v>
      </c>
      <c r="T535" t="n">
        <v>3385.06</v>
      </c>
      <c r="U535" t="n">
        <v>0.7</v>
      </c>
      <c r="V535" t="n">
        <v>0.75</v>
      </c>
      <c r="W535" t="n">
        <v>2.63</v>
      </c>
      <c r="X535" t="n">
        <v>0.2</v>
      </c>
      <c r="Y535" t="n">
        <v>1</v>
      </c>
      <c r="Z535" t="n">
        <v>10</v>
      </c>
    </row>
    <row r="536">
      <c r="A536" t="n">
        <v>0</v>
      </c>
      <c r="B536" t="n">
        <v>90</v>
      </c>
      <c r="C536" t="inlineStr">
        <is>
          <t xml:space="preserve">CONCLUIDO	</t>
        </is>
      </c>
      <c r="D536" t="n">
        <v>3.2168</v>
      </c>
      <c r="E536" t="n">
        <v>31.09</v>
      </c>
      <c r="F536" t="n">
        <v>21.41</v>
      </c>
      <c r="G536" t="n">
        <v>6.3</v>
      </c>
      <c r="H536" t="n">
        <v>0.1</v>
      </c>
      <c r="I536" t="n">
        <v>204</v>
      </c>
      <c r="J536" t="n">
        <v>176.73</v>
      </c>
      <c r="K536" t="n">
        <v>52.44</v>
      </c>
      <c r="L536" t="n">
        <v>1</v>
      </c>
      <c r="M536" t="n">
        <v>202</v>
      </c>
      <c r="N536" t="n">
        <v>33.29</v>
      </c>
      <c r="O536" t="n">
        <v>22031.19</v>
      </c>
      <c r="P536" t="n">
        <v>281.19</v>
      </c>
      <c r="Q536" t="n">
        <v>467.32</v>
      </c>
      <c r="R536" t="n">
        <v>248.08</v>
      </c>
      <c r="S536" t="n">
        <v>39.61</v>
      </c>
      <c r="T536" t="n">
        <v>98308.60000000001</v>
      </c>
      <c r="U536" t="n">
        <v>0.16</v>
      </c>
      <c r="V536" t="n">
        <v>0.54</v>
      </c>
      <c r="W536" t="n">
        <v>2.95</v>
      </c>
      <c r="X536" t="n">
        <v>6.07</v>
      </c>
      <c r="Y536" t="n">
        <v>1</v>
      </c>
      <c r="Z536" t="n">
        <v>10</v>
      </c>
    </row>
    <row r="537">
      <c r="A537" t="n">
        <v>1</v>
      </c>
      <c r="B537" t="n">
        <v>90</v>
      </c>
      <c r="C537" t="inlineStr">
        <is>
          <t xml:space="preserve">CONCLUIDO	</t>
        </is>
      </c>
      <c r="D537" t="n">
        <v>3.6301</v>
      </c>
      <c r="E537" t="n">
        <v>27.55</v>
      </c>
      <c r="F537" t="n">
        <v>19.76</v>
      </c>
      <c r="G537" t="n">
        <v>7.85</v>
      </c>
      <c r="H537" t="n">
        <v>0.13</v>
      </c>
      <c r="I537" t="n">
        <v>151</v>
      </c>
      <c r="J537" t="n">
        <v>177.1</v>
      </c>
      <c r="K537" t="n">
        <v>52.44</v>
      </c>
      <c r="L537" t="n">
        <v>1.25</v>
      </c>
      <c r="M537" t="n">
        <v>149</v>
      </c>
      <c r="N537" t="n">
        <v>33.41</v>
      </c>
      <c r="O537" t="n">
        <v>22076.81</v>
      </c>
      <c r="P537" t="n">
        <v>258.99</v>
      </c>
      <c r="Q537" t="n">
        <v>467.19</v>
      </c>
      <c r="R537" t="n">
        <v>194.64</v>
      </c>
      <c r="S537" t="n">
        <v>39.61</v>
      </c>
      <c r="T537" t="n">
        <v>71855.03999999999</v>
      </c>
      <c r="U537" t="n">
        <v>0.2</v>
      </c>
      <c r="V537" t="n">
        <v>0.59</v>
      </c>
      <c r="W537" t="n">
        <v>2.84</v>
      </c>
      <c r="X537" t="n">
        <v>4.42</v>
      </c>
      <c r="Y537" t="n">
        <v>1</v>
      </c>
      <c r="Z537" t="n">
        <v>10</v>
      </c>
    </row>
    <row r="538">
      <c r="A538" t="n">
        <v>2</v>
      </c>
      <c r="B538" t="n">
        <v>90</v>
      </c>
      <c r="C538" t="inlineStr">
        <is>
          <t xml:space="preserve">CONCLUIDO	</t>
        </is>
      </c>
      <c r="D538" t="n">
        <v>3.9319</v>
      </c>
      <c r="E538" t="n">
        <v>25.43</v>
      </c>
      <c r="F538" t="n">
        <v>18.78</v>
      </c>
      <c r="G538" t="n">
        <v>9.470000000000001</v>
      </c>
      <c r="H538" t="n">
        <v>0.15</v>
      </c>
      <c r="I538" t="n">
        <v>119</v>
      </c>
      <c r="J538" t="n">
        <v>177.47</v>
      </c>
      <c r="K538" t="n">
        <v>52.44</v>
      </c>
      <c r="L538" t="n">
        <v>1.5</v>
      </c>
      <c r="M538" t="n">
        <v>117</v>
      </c>
      <c r="N538" t="n">
        <v>33.53</v>
      </c>
      <c r="O538" t="n">
        <v>22122.46</v>
      </c>
      <c r="P538" t="n">
        <v>245.71</v>
      </c>
      <c r="Q538" t="n">
        <v>467.23</v>
      </c>
      <c r="R538" t="n">
        <v>162.15</v>
      </c>
      <c r="S538" t="n">
        <v>39.61</v>
      </c>
      <c r="T538" t="n">
        <v>55771.68</v>
      </c>
      <c r="U538" t="n">
        <v>0.24</v>
      </c>
      <c r="V538" t="n">
        <v>0.62</v>
      </c>
      <c r="W538" t="n">
        <v>2.81</v>
      </c>
      <c r="X538" t="n">
        <v>3.44</v>
      </c>
      <c r="Y538" t="n">
        <v>1</v>
      </c>
      <c r="Z538" t="n">
        <v>10</v>
      </c>
    </row>
    <row r="539">
      <c r="A539" t="n">
        <v>3</v>
      </c>
      <c r="B539" t="n">
        <v>90</v>
      </c>
      <c r="C539" t="inlineStr">
        <is>
          <t xml:space="preserve">CONCLUIDO	</t>
        </is>
      </c>
      <c r="D539" t="n">
        <v>4.1456</v>
      </c>
      <c r="E539" t="n">
        <v>24.12</v>
      </c>
      <c r="F539" t="n">
        <v>18.18</v>
      </c>
      <c r="G539" t="n">
        <v>11.02</v>
      </c>
      <c r="H539" t="n">
        <v>0.17</v>
      </c>
      <c r="I539" t="n">
        <v>99</v>
      </c>
      <c r="J539" t="n">
        <v>177.84</v>
      </c>
      <c r="K539" t="n">
        <v>52.44</v>
      </c>
      <c r="L539" t="n">
        <v>1.75</v>
      </c>
      <c r="M539" t="n">
        <v>97</v>
      </c>
      <c r="N539" t="n">
        <v>33.65</v>
      </c>
      <c r="O539" t="n">
        <v>22168.15</v>
      </c>
      <c r="P539" t="n">
        <v>237.41</v>
      </c>
      <c r="Q539" t="n">
        <v>467.12</v>
      </c>
      <c r="R539" t="n">
        <v>142.72</v>
      </c>
      <c r="S539" t="n">
        <v>39.61</v>
      </c>
      <c r="T539" t="n">
        <v>46154.13</v>
      </c>
      <c r="U539" t="n">
        <v>0.28</v>
      </c>
      <c r="V539" t="n">
        <v>0.64</v>
      </c>
      <c r="W539" t="n">
        <v>2.77</v>
      </c>
      <c r="X539" t="n">
        <v>2.85</v>
      </c>
      <c r="Y539" t="n">
        <v>1</v>
      </c>
      <c r="Z539" t="n">
        <v>10</v>
      </c>
    </row>
    <row r="540">
      <c r="A540" t="n">
        <v>4</v>
      </c>
      <c r="B540" t="n">
        <v>90</v>
      </c>
      <c r="C540" t="inlineStr">
        <is>
          <t xml:space="preserve">CONCLUIDO	</t>
        </is>
      </c>
      <c r="D540" t="n">
        <v>4.3024</v>
      </c>
      <c r="E540" t="n">
        <v>23.24</v>
      </c>
      <c r="F540" t="n">
        <v>17.8</v>
      </c>
      <c r="G540" t="n">
        <v>12.56</v>
      </c>
      <c r="H540" t="n">
        <v>0.2</v>
      </c>
      <c r="I540" t="n">
        <v>85</v>
      </c>
      <c r="J540" t="n">
        <v>178.21</v>
      </c>
      <c r="K540" t="n">
        <v>52.44</v>
      </c>
      <c r="L540" t="n">
        <v>2</v>
      </c>
      <c r="M540" t="n">
        <v>83</v>
      </c>
      <c r="N540" t="n">
        <v>33.77</v>
      </c>
      <c r="O540" t="n">
        <v>22213.89</v>
      </c>
      <c r="P540" t="n">
        <v>231.99</v>
      </c>
      <c r="Q540" t="n">
        <v>467.21</v>
      </c>
      <c r="R540" t="n">
        <v>129.89</v>
      </c>
      <c r="S540" t="n">
        <v>39.61</v>
      </c>
      <c r="T540" t="n">
        <v>39810.89</v>
      </c>
      <c r="U540" t="n">
        <v>0.3</v>
      </c>
      <c r="V540" t="n">
        <v>0.66</v>
      </c>
      <c r="W540" t="n">
        <v>2.76</v>
      </c>
      <c r="X540" t="n">
        <v>2.46</v>
      </c>
      <c r="Y540" t="n">
        <v>1</v>
      </c>
      <c r="Z540" t="n">
        <v>10</v>
      </c>
    </row>
    <row r="541">
      <c r="A541" t="n">
        <v>5</v>
      </c>
      <c r="B541" t="n">
        <v>90</v>
      </c>
      <c r="C541" t="inlineStr">
        <is>
          <t xml:space="preserve">CONCLUIDO	</t>
        </is>
      </c>
      <c r="D541" t="n">
        <v>4.4442</v>
      </c>
      <c r="E541" t="n">
        <v>22.5</v>
      </c>
      <c r="F541" t="n">
        <v>17.45</v>
      </c>
      <c r="G541" t="n">
        <v>14.15</v>
      </c>
      <c r="H541" t="n">
        <v>0.22</v>
      </c>
      <c r="I541" t="n">
        <v>74</v>
      </c>
      <c r="J541" t="n">
        <v>178.59</v>
      </c>
      <c r="K541" t="n">
        <v>52.44</v>
      </c>
      <c r="L541" t="n">
        <v>2.25</v>
      </c>
      <c r="M541" t="n">
        <v>72</v>
      </c>
      <c r="N541" t="n">
        <v>33.89</v>
      </c>
      <c r="O541" t="n">
        <v>22259.66</v>
      </c>
      <c r="P541" t="n">
        <v>227</v>
      </c>
      <c r="Q541" t="n">
        <v>467.15</v>
      </c>
      <c r="R541" t="n">
        <v>118.72</v>
      </c>
      <c r="S541" t="n">
        <v>39.61</v>
      </c>
      <c r="T541" t="n">
        <v>34280.12</v>
      </c>
      <c r="U541" t="n">
        <v>0.33</v>
      </c>
      <c r="V541" t="n">
        <v>0.67</v>
      </c>
      <c r="W541" t="n">
        <v>2.73</v>
      </c>
      <c r="X541" t="n">
        <v>2.11</v>
      </c>
      <c r="Y541" t="n">
        <v>1</v>
      </c>
      <c r="Z541" t="n">
        <v>10</v>
      </c>
    </row>
    <row r="542">
      <c r="A542" t="n">
        <v>6</v>
      </c>
      <c r="B542" t="n">
        <v>90</v>
      </c>
      <c r="C542" t="inlineStr">
        <is>
          <t xml:space="preserve">CONCLUIDO	</t>
        </is>
      </c>
      <c r="D542" t="n">
        <v>4.5426</v>
      </c>
      <c r="E542" t="n">
        <v>22.01</v>
      </c>
      <c r="F542" t="n">
        <v>17.25</v>
      </c>
      <c r="G542" t="n">
        <v>15.68</v>
      </c>
      <c r="H542" t="n">
        <v>0.25</v>
      </c>
      <c r="I542" t="n">
        <v>66</v>
      </c>
      <c r="J542" t="n">
        <v>178.96</v>
      </c>
      <c r="K542" t="n">
        <v>52.44</v>
      </c>
      <c r="L542" t="n">
        <v>2.5</v>
      </c>
      <c r="M542" t="n">
        <v>64</v>
      </c>
      <c r="N542" t="n">
        <v>34.02</v>
      </c>
      <c r="O542" t="n">
        <v>22305.48</v>
      </c>
      <c r="P542" t="n">
        <v>223.93</v>
      </c>
      <c r="Q542" t="n">
        <v>467.12</v>
      </c>
      <c r="R542" t="n">
        <v>112.2</v>
      </c>
      <c r="S542" t="n">
        <v>39.61</v>
      </c>
      <c r="T542" t="n">
        <v>31059.98</v>
      </c>
      <c r="U542" t="n">
        <v>0.35</v>
      </c>
      <c r="V542" t="n">
        <v>0.68</v>
      </c>
      <c r="W542" t="n">
        <v>2.72</v>
      </c>
      <c r="X542" t="n">
        <v>1.91</v>
      </c>
      <c r="Y542" t="n">
        <v>1</v>
      </c>
      <c r="Z542" t="n">
        <v>10</v>
      </c>
    </row>
    <row r="543">
      <c r="A543" t="n">
        <v>7</v>
      </c>
      <c r="B543" t="n">
        <v>90</v>
      </c>
      <c r="C543" t="inlineStr">
        <is>
          <t xml:space="preserve">CONCLUIDO	</t>
        </is>
      </c>
      <c r="D543" t="n">
        <v>4.6439</v>
      </c>
      <c r="E543" t="n">
        <v>21.53</v>
      </c>
      <c r="F543" t="n">
        <v>17.02</v>
      </c>
      <c r="G543" t="n">
        <v>17.3</v>
      </c>
      <c r="H543" t="n">
        <v>0.27</v>
      </c>
      <c r="I543" t="n">
        <v>59</v>
      </c>
      <c r="J543" t="n">
        <v>179.33</v>
      </c>
      <c r="K543" t="n">
        <v>52.44</v>
      </c>
      <c r="L543" t="n">
        <v>2.75</v>
      </c>
      <c r="M543" t="n">
        <v>57</v>
      </c>
      <c r="N543" t="n">
        <v>34.14</v>
      </c>
      <c r="O543" t="n">
        <v>22351.34</v>
      </c>
      <c r="P543" t="n">
        <v>220.51</v>
      </c>
      <c r="Q543" t="n">
        <v>467.1</v>
      </c>
      <c r="R543" t="n">
        <v>104.67</v>
      </c>
      <c r="S543" t="n">
        <v>39.61</v>
      </c>
      <c r="T543" t="n">
        <v>27332.38</v>
      </c>
      <c r="U543" t="n">
        <v>0.38</v>
      </c>
      <c r="V543" t="n">
        <v>0.6899999999999999</v>
      </c>
      <c r="W543" t="n">
        <v>2.71</v>
      </c>
      <c r="X543" t="n">
        <v>1.68</v>
      </c>
      <c r="Y543" t="n">
        <v>1</v>
      </c>
      <c r="Z543" t="n">
        <v>10</v>
      </c>
    </row>
    <row r="544">
      <c r="A544" t="n">
        <v>8</v>
      </c>
      <c r="B544" t="n">
        <v>90</v>
      </c>
      <c r="C544" t="inlineStr">
        <is>
          <t xml:space="preserve">CONCLUIDO	</t>
        </is>
      </c>
      <c r="D544" t="n">
        <v>4.7087</v>
      </c>
      <c r="E544" t="n">
        <v>21.24</v>
      </c>
      <c r="F544" t="n">
        <v>16.9</v>
      </c>
      <c r="G544" t="n">
        <v>18.77</v>
      </c>
      <c r="H544" t="n">
        <v>0.3</v>
      </c>
      <c r="I544" t="n">
        <v>54</v>
      </c>
      <c r="J544" t="n">
        <v>179.7</v>
      </c>
      <c r="K544" t="n">
        <v>52.44</v>
      </c>
      <c r="L544" t="n">
        <v>3</v>
      </c>
      <c r="M544" t="n">
        <v>52</v>
      </c>
      <c r="N544" t="n">
        <v>34.26</v>
      </c>
      <c r="O544" t="n">
        <v>22397.24</v>
      </c>
      <c r="P544" t="n">
        <v>218.49</v>
      </c>
      <c r="Q544" t="n">
        <v>467.13</v>
      </c>
      <c r="R544" t="n">
        <v>100.79</v>
      </c>
      <c r="S544" t="n">
        <v>39.61</v>
      </c>
      <c r="T544" t="n">
        <v>25416.51</v>
      </c>
      <c r="U544" t="n">
        <v>0.39</v>
      </c>
      <c r="V544" t="n">
        <v>0.6899999999999999</v>
      </c>
      <c r="W544" t="n">
        <v>2.7</v>
      </c>
      <c r="X544" t="n">
        <v>1.56</v>
      </c>
      <c r="Y544" t="n">
        <v>1</v>
      </c>
      <c r="Z544" t="n">
        <v>10</v>
      </c>
    </row>
    <row r="545">
      <c r="A545" t="n">
        <v>9</v>
      </c>
      <c r="B545" t="n">
        <v>90</v>
      </c>
      <c r="C545" t="inlineStr">
        <is>
          <t xml:space="preserve">CONCLUIDO	</t>
        </is>
      </c>
      <c r="D545" t="n">
        <v>4.7869</v>
      </c>
      <c r="E545" t="n">
        <v>20.89</v>
      </c>
      <c r="F545" t="n">
        <v>16.73</v>
      </c>
      <c r="G545" t="n">
        <v>20.48</v>
      </c>
      <c r="H545" t="n">
        <v>0.32</v>
      </c>
      <c r="I545" t="n">
        <v>49</v>
      </c>
      <c r="J545" t="n">
        <v>180.07</v>
      </c>
      <c r="K545" t="n">
        <v>52.44</v>
      </c>
      <c r="L545" t="n">
        <v>3.25</v>
      </c>
      <c r="M545" t="n">
        <v>47</v>
      </c>
      <c r="N545" t="n">
        <v>34.38</v>
      </c>
      <c r="O545" t="n">
        <v>22443.18</v>
      </c>
      <c r="P545" t="n">
        <v>215.91</v>
      </c>
      <c r="Q545" t="n">
        <v>467.08</v>
      </c>
      <c r="R545" t="n">
        <v>95.14</v>
      </c>
      <c r="S545" t="n">
        <v>39.61</v>
      </c>
      <c r="T545" t="n">
        <v>22617.79</v>
      </c>
      <c r="U545" t="n">
        <v>0.42</v>
      </c>
      <c r="V545" t="n">
        <v>0.7</v>
      </c>
      <c r="W545" t="n">
        <v>2.7</v>
      </c>
      <c r="X545" t="n">
        <v>1.39</v>
      </c>
      <c r="Y545" t="n">
        <v>1</v>
      </c>
      <c r="Z545" t="n">
        <v>10</v>
      </c>
    </row>
    <row r="546">
      <c r="A546" t="n">
        <v>10</v>
      </c>
      <c r="B546" t="n">
        <v>90</v>
      </c>
      <c r="C546" t="inlineStr">
        <is>
          <t xml:space="preserve">CONCLUIDO	</t>
        </is>
      </c>
      <c r="D546" t="n">
        <v>4.8509</v>
      </c>
      <c r="E546" t="n">
        <v>20.61</v>
      </c>
      <c r="F546" t="n">
        <v>16.59</v>
      </c>
      <c r="G546" t="n">
        <v>22.13</v>
      </c>
      <c r="H546" t="n">
        <v>0.34</v>
      </c>
      <c r="I546" t="n">
        <v>45</v>
      </c>
      <c r="J546" t="n">
        <v>180.45</v>
      </c>
      <c r="K546" t="n">
        <v>52.44</v>
      </c>
      <c r="L546" t="n">
        <v>3.5</v>
      </c>
      <c r="M546" t="n">
        <v>43</v>
      </c>
      <c r="N546" t="n">
        <v>34.51</v>
      </c>
      <c r="O546" t="n">
        <v>22489.16</v>
      </c>
      <c r="P546" t="n">
        <v>213.84</v>
      </c>
      <c r="Q546" t="n">
        <v>467.11</v>
      </c>
      <c r="R546" t="n">
        <v>91.04000000000001</v>
      </c>
      <c r="S546" t="n">
        <v>39.61</v>
      </c>
      <c r="T546" t="n">
        <v>20588.27</v>
      </c>
      <c r="U546" t="n">
        <v>0.44</v>
      </c>
      <c r="V546" t="n">
        <v>0.7</v>
      </c>
      <c r="W546" t="n">
        <v>2.68</v>
      </c>
      <c r="X546" t="n">
        <v>1.26</v>
      </c>
      <c r="Y546" t="n">
        <v>1</v>
      </c>
      <c r="Z546" t="n">
        <v>10</v>
      </c>
    </row>
    <row r="547">
      <c r="A547" t="n">
        <v>11</v>
      </c>
      <c r="B547" t="n">
        <v>90</v>
      </c>
      <c r="C547" t="inlineStr">
        <is>
          <t xml:space="preserve">CONCLUIDO	</t>
        </is>
      </c>
      <c r="D547" t="n">
        <v>4.8978</v>
      </c>
      <c r="E547" t="n">
        <v>20.42</v>
      </c>
      <c r="F547" t="n">
        <v>16.5</v>
      </c>
      <c r="G547" t="n">
        <v>23.58</v>
      </c>
      <c r="H547" t="n">
        <v>0.37</v>
      </c>
      <c r="I547" t="n">
        <v>42</v>
      </c>
      <c r="J547" t="n">
        <v>180.82</v>
      </c>
      <c r="K547" t="n">
        <v>52.44</v>
      </c>
      <c r="L547" t="n">
        <v>3.75</v>
      </c>
      <c r="M547" t="n">
        <v>40</v>
      </c>
      <c r="N547" t="n">
        <v>34.63</v>
      </c>
      <c r="O547" t="n">
        <v>22535.19</v>
      </c>
      <c r="P547" t="n">
        <v>212.22</v>
      </c>
      <c r="Q547" t="n">
        <v>467.09</v>
      </c>
      <c r="R547" t="n">
        <v>87.78</v>
      </c>
      <c r="S547" t="n">
        <v>39.61</v>
      </c>
      <c r="T547" t="n">
        <v>18972.91</v>
      </c>
      <c r="U547" t="n">
        <v>0.45</v>
      </c>
      <c r="V547" t="n">
        <v>0.71</v>
      </c>
      <c r="W547" t="n">
        <v>2.68</v>
      </c>
      <c r="X547" t="n">
        <v>1.17</v>
      </c>
      <c r="Y547" t="n">
        <v>1</v>
      </c>
      <c r="Z547" t="n">
        <v>10</v>
      </c>
    </row>
    <row r="548">
      <c r="A548" t="n">
        <v>12</v>
      </c>
      <c r="B548" t="n">
        <v>90</v>
      </c>
      <c r="C548" t="inlineStr">
        <is>
          <t xml:space="preserve">CONCLUIDO	</t>
        </is>
      </c>
      <c r="D548" t="n">
        <v>4.9387</v>
      </c>
      <c r="E548" t="n">
        <v>20.25</v>
      </c>
      <c r="F548" t="n">
        <v>16.44</v>
      </c>
      <c r="G548" t="n">
        <v>25.29</v>
      </c>
      <c r="H548" t="n">
        <v>0.39</v>
      </c>
      <c r="I548" t="n">
        <v>39</v>
      </c>
      <c r="J548" t="n">
        <v>181.19</v>
      </c>
      <c r="K548" t="n">
        <v>52.44</v>
      </c>
      <c r="L548" t="n">
        <v>4</v>
      </c>
      <c r="M548" t="n">
        <v>37</v>
      </c>
      <c r="N548" t="n">
        <v>34.75</v>
      </c>
      <c r="O548" t="n">
        <v>22581.25</v>
      </c>
      <c r="P548" t="n">
        <v>210.99</v>
      </c>
      <c r="Q548" t="n">
        <v>467.09</v>
      </c>
      <c r="R548" t="n">
        <v>86.09</v>
      </c>
      <c r="S548" t="n">
        <v>39.61</v>
      </c>
      <c r="T548" t="n">
        <v>18140.25</v>
      </c>
      <c r="U548" t="n">
        <v>0.46</v>
      </c>
      <c r="V548" t="n">
        <v>0.71</v>
      </c>
      <c r="W548" t="n">
        <v>2.67</v>
      </c>
      <c r="X548" t="n">
        <v>1.11</v>
      </c>
      <c r="Y548" t="n">
        <v>1</v>
      </c>
      <c r="Z548" t="n">
        <v>10</v>
      </c>
    </row>
    <row r="549">
      <c r="A549" t="n">
        <v>13</v>
      </c>
      <c r="B549" t="n">
        <v>90</v>
      </c>
      <c r="C549" t="inlineStr">
        <is>
          <t xml:space="preserve">CONCLUIDO	</t>
        </is>
      </c>
      <c r="D549" t="n">
        <v>4.9704</v>
      </c>
      <c r="E549" t="n">
        <v>20.12</v>
      </c>
      <c r="F549" t="n">
        <v>16.38</v>
      </c>
      <c r="G549" t="n">
        <v>26.57</v>
      </c>
      <c r="H549" t="n">
        <v>0.42</v>
      </c>
      <c r="I549" t="n">
        <v>37</v>
      </c>
      <c r="J549" t="n">
        <v>181.57</v>
      </c>
      <c r="K549" t="n">
        <v>52.44</v>
      </c>
      <c r="L549" t="n">
        <v>4.25</v>
      </c>
      <c r="M549" t="n">
        <v>35</v>
      </c>
      <c r="N549" t="n">
        <v>34.88</v>
      </c>
      <c r="O549" t="n">
        <v>22627.36</v>
      </c>
      <c r="P549" t="n">
        <v>210.22</v>
      </c>
      <c r="Q549" t="n">
        <v>467.1</v>
      </c>
      <c r="R549" t="n">
        <v>83.76000000000001</v>
      </c>
      <c r="S549" t="n">
        <v>39.61</v>
      </c>
      <c r="T549" t="n">
        <v>16983.69</v>
      </c>
      <c r="U549" t="n">
        <v>0.47</v>
      </c>
      <c r="V549" t="n">
        <v>0.71</v>
      </c>
      <c r="W549" t="n">
        <v>2.68</v>
      </c>
      <c r="X549" t="n">
        <v>1.05</v>
      </c>
      <c r="Y549" t="n">
        <v>1</v>
      </c>
      <c r="Z549" t="n">
        <v>10</v>
      </c>
    </row>
    <row r="550">
      <c r="A550" t="n">
        <v>14</v>
      </c>
      <c r="B550" t="n">
        <v>90</v>
      </c>
      <c r="C550" t="inlineStr">
        <is>
          <t xml:space="preserve">CONCLUIDO	</t>
        </is>
      </c>
      <c r="D550" t="n">
        <v>5.007</v>
      </c>
      <c r="E550" t="n">
        <v>19.97</v>
      </c>
      <c r="F550" t="n">
        <v>16.31</v>
      </c>
      <c r="G550" t="n">
        <v>27.95</v>
      </c>
      <c r="H550" t="n">
        <v>0.44</v>
      </c>
      <c r="I550" t="n">
        <v>35</v>
      </c>
      <c r="J550" t="n">
        <v>181.94</v>
      </c>
      <c r="K550" t="n">
        <v>52.44</v>
      </c>
      <c r="L550" t="n">
        <v>4.5</v>
      </c>
      <c r="M550" t="n">
        <v>33</v>
      </c>
      <c r="N550" t="n">
        <v>35</v>
      </c>
      <c r="O550" t="n">
        <v>22673.63</v>
      </c>
      <c r="P550" t="n">
        <v>208.45</v>
      </c>
      <c r="Q550" t="n">
        <v>467.15</v>
      </c>
      <c r="R550" t="n">
        <v>81.84</v>
      </c>
      <c r="S550" t="n">
        <v>39.61</v>
      </c>
      <c r="T550" t="n">
        <v>16036.82</v>
      </c>
      <c r="U550" t="n">
        <v>0.48</v>
      </c>
      <c r="V550" t="n">
        <v>0.72</v>
      </c>
      <c r="W550" t="n">
        <v>2.66</v>
      </c>
      <c r="X550" t="n">
        <v>0.97</v>
      </c>
      <c r="Y550" t="n">
        <v>1</v>
      </c>
      <c r="Z550" t="n">
        <v>10</v>
      </c>
    </row>
    <row r="551">
      <c r="A551" t="n">
        <v>15</v>
      </c>
      <c r="B551" t="n">
        <v>90</v>
      </c>
      <c r="C551" t="inlineStr">
        <is>
          <t xml:space="preserve">CONCLUIDO	</t>
        </is>
      </c>
      <c r="D551" t="n">
        <v>5.04</v>
      </c>
      <c r="E551" t="n">
        <v>19.84</v>
      </c>
      <c r="F551" t="n">
        <v>16.25</v>
      </c>
      <c r="G551" t="n">
        <v>29.54</v>
      </c>
      <c r="H551" t="n">
        <v>0.46</v>
      </c>
      <c r="I551" t="n">
        <v>33</v>
      </c>
      <c r="J551" t="n">
        <v>182.32</v>
      </c>
      <c r="K551" t="n">
        <v>52.44</v>
      </c>
      <c r="L551" t="n">
        <v>4.75</v>
      </c>
      <c r="M551" t="n">
        <v>31</v>
      </c>
      <c r="N551" t="n">
        <v>35.12</v>
      </c>
      <c r="O551" t="n">
        <v>22719.83</v>
      </c>
      <c r="P551" t="n">
        <v>207.09</v>
      </c>
      <c r="Q551" t="n">
        <v>467.2</v>
      </c>
      <c r="R551" t="n">
        <v>79.70999999999999</v>
      </c>
      <c r="S551" t="n">
        <v>39.61</v>
      </c>
      <c r="T551" t="n">
        <v>14980.62</v>
      </c>
      <c r="U551" t="n">
        <v>0.5</v>
      </c>
      <c r="V551" t="n">
        <v>0.72</v>
      </c>
      <c r="W551" t="n">
        <v>2.66</v>
      </c>
      <c r="X551" t="n">
        <v>0.91</v>
      </c>
      <c r="Y551" t="n">
        <v>1</v>
      </c>
      <c r="Z551" t="n">
        <v>10</v>
      </c>
    </row>
    <row r="552">
      <c r="A552" t="n">
        <v>16</v>
      </c>
      <c r="B552" t="n">
        <v>90</v>
      </c>
      <c r="C552" t="inlineStr">
        <is>
          <t xml:space="preserve">CONCLUIDO	</t>
        </is>
      </c>
      <c r="D552" t="n">
        <v>5.073</v>
      </c>
      <c r="E552" t="n">
        <v>19.71</v>
      </c>
      <c r="F552" t="n">
        <v>16.19</v>
      </c>
      <c r="G552" t="n">
        <v>31.33</v>
      </c>
      <c r="H552" t="n">
        <v>0.49</v>
      </c>
      <c r="I552" t="n">
        <v>31</v>
      </c>
      <c r="J552" t="n">
        <v>182.69</v>
      </c>
      <c r="K552" t="n">
        <v>52.44</v>
      </c>
      <c r="L552" t="n">
        <v>5</v>
      </c>
      <c r="M552" t="n">
        <v>29</v>
      </c>
      <c r="N552" t="n">
        <v>35.25</v>
      </c>
      <c r="O552" t="n">
        <v>22766.06</v>
      </c>
      <c r="P552" t="n">
        <v>206.15</v>
      </c>
      <c r="Q552" t="n">
        <v>467.14</v>
      </c>
      <c r="R552" t="n">
        <v>77.87</v>
      </c>
      <c r="S552" t="n">
        <v>39.61</v>
      </c>
      <c r="T552" t="n">
        <v>14072.52</v>
      </c>
      <c r="U552" t="n">
        <v>0.51</v>
      </c>
      <c r="V552" t="n">
        <v>0.72</v>
      </c>
      <c r="W552" t="n">
        <v>2.66</v>
      </c>
      <c r="X552" t="n">
        <v>0.86</v>
      </c>
      <c r="Y552" t="n">
        <v>1</v>
      </c>
      <c r="Z552" t="n">
        <v>10</v>
      </c>
    </row>
    <row r="553">
      <c r="A553" t="n">
        <v>17</v>
      </c>
      <c r="B553" t="n">
        <v>90</v>
      </c>
      <c r="C553" t="inlineStr">
        <is>
          <t xml:space="preserve">CONCLUIDO	</t>
        </is>
      </c>
      <c r="D553" t="n">
        <v>5.106</v>
      </c>
      <c r="E553" t="n">
        <v>19.58</v>
      </c>
      <c r="F553" t="n">
        <v>16.13</v>
      </c>
      <c r="G553" t="n">
        <v>33.38</v>
      </c>
      <c r="H553" t="n">
        <v>0.51</v>
      </c>
      <c r="I553" t="n">
        <v>29</v>
      </c>
      <c r="J553" t="n">
        <v>183.07</v>
      </c>
      <c r="K553" t="n">
        <v>52.44</v>
      </c>
      <c r="L553" t="n">
        <v>5.25</v>
      </c>
      <c r="M553" t="n">
        <v>27</v>
      </c>
      <c r="N553" t="n">
        <v>35.37</v>
      </c>
      <c r="O553" t="n">
        <v>22812.34</v>
      </c>
      <c r="P553" t="n">
        <v>204.95</v>
      </c>
      <c r="Q553" t="n">
        <v>467.07</v>
      </c>
      <c r="R553" t="n">
        <v>75.88</v>
      </c>
      <c r="S553" t="n">
        <v>39.61</v>
      </c>
      <c r="T553" t="n">
        <v>13086.83</v>
      </c>
      <c r="U553" t="n">
        <v>0.52</v>
      </c>
      <c r="V553" t="n">
        <v>0.72</v>
      </c>
      <c r="W553" t="n">
        <v>2.66</v>
      </c>
      <c r="X553" t="n">
        <v>0.8</v>
      </c>
      <c r="Y553" t="n">
        <v>1</v>
      </c>
      <c r="Z553" t="n">
        <v>10</v>
      </c>
    </row>
    <row r="554">
      <c r="A554" t="n">
        <v>18</v>
      </c>
      <c r="B554" t="n">
        <v>90</v>
      </c>
      <c r="C554" t="inlineStr">
        <is>
          <t xml:space="preserve">CONCLUIDO	</t>
        </is>
      </c>
      <c r="D554" t="n">
        <v>5.1242</v>
      </c>
      <c r="E554" t="n">
        <v>19.52</v>
      </c>
      <c r="F554" t="n">
        <v>16.1</v>
      </c>
      <c r="G554" t="n">
        <v>34.5</v>
      </c>
      <c r="H554" t="n">
        <v>0.53</v>
      </c>
      <c r="I554" t="n">
        <v>28</v>
      </c>
      <c r="J554" t="n">
        <v>183.44</v>
      </c>
      <c r="K554" t="n">
        <v>52.44</v>
      </c>
      <c r="L554" t="n">
        <v>5.5</v>
      </c>
      <c r="M554" t="n">
        <v>26</v>
      </c>
      <c r="N554" t="n">
        <v>35.5</v>
      </c>
      <c r="O554" t="n">
        <v>22858.66</v>
      </c>
      <c r="P554" t="n">
        <v>204.08</v>
      </c>
      <c r="Q554" t="n">
        <v>467.07</v>
      </c>
      <c r="R554" t="n">
        <v>74.91</v>
      </c>
      <c r="S554" t="n">
        <v>39.61</v>
      </c>
      <c r="T554" t="n">
        <v>12607.52</v>
      </c>
      <c r="U554" t="n">
        <v>0.53</v>
      </c>
      <c r="V554" t="n">
        <v>0.72</v>
      </c>
      <c r="W554" t="n">
        <v>2.65</v>
      </c>
      <c r="X554" t="n">
        <v>0.77</v>
      </c>
      <c r="Y554" t="n">
        <v>1</v>
      </c>
      <c r="Z554" t="n">
        <v>10</v>
      </c>
    </row>
    <row r="555">
      <c r="A555" t="n">
        <v>19</v>
      </c>
      <c r="B555" t="n">
        <v>90</v>
      </c>
      <c r="C555" t="inlineStr">
        <is>
          <t xml:space="preserve">CONCLUIDO	</t>
        </is>
      </c>
      <c r="D555" t="n">
        <v>5.1371</v>
      </c>
      <c r="E555" t="n">
        <v>19.47</v>
      </c>
      <c r="F555" t="n">
        <v>16.09</v>
      </c>
      <c r="G555" t="n">
        <v>35.75</v>
      </c>
      <c r="H555" t="n">
        <v>0.55</v>
      </c>
      <c r="I555" t="n">
        <v>27</v>
      </c>
      <c r="J555" t="n">
        <v>183.82</v>
      </c>
      <c r="K555" t="n">
        <v>52.44</v>
      </c>
      <c r="L555" t="n">
        <v>5.75</v>
      </c>
      <c r="M555" t="n">
        <v>25</v>
      </c>
      <c r="N555" t="n">
        <v>35.63</v>
      </c>
      <c r="O555" t="n">
        <v>22905.03</v>
      </c>
      <c r="P555" t="n">
        <v>203.5</v>
      </c>
      <c r="Q555" t="n">
        <v>467.07</v>
      </c>
      <c r="R555" t="n">
        <v>74.45999999999999</v>
      </c>
      <c r="S555" t="n">
        <v>39.61</v>
      </c>
      <c r="T555" t="n">
        <v>12385.84</v>
      </c>
      <c r="U555" t="n">
        <v>0.53</v>
      </c>
      <c r="V555" t="n">
        <v>0.73</v>
      </c>
      <c r="W555" t="n">
        <v>2.65</v>
      </c>
      <c r="X555" t="n">
        <v>0.75</v>
      </c>
      <c r="Y555" t="n">
        <v>1</v>
      </c>
      <c r="Z555" t="n">
        <v>10</v>
      </c>
    </row>
    <row r="556">
      <c r="A556" t="n">
        <v>20</v>
      </c>
      <c r="B556" t="n">
        <v>90</v>
      </c>
      <c r="C556" t="inlineStr">
        <is>
          <t xml:space="preserve">CONCLUIDO	</t>
        </is>
      </c>
      <c r="D556" t="n">
        <v>5.1557</v>
      </c>
      <c r="E556" t="n">
        <v>19.4</v>
      </c>
      <c r="F556" t="n">
        <v>16.05</v>
      </c>
      <c r="G556" t="n">
        <v>37.04</v>
      </c>
      <c r="H556" t="n">
        <v>0.58</v>
      </c>
      <c r="I556" t="n">
        <v>26</v>
      </c>
      <c r="J556" t="n">
        <v>184.19</v>
      </c>
      <c r="K556" t="n">
        <v>52.44</v>
      </c>
      <c r="L556" t="n">
        <v>6</v>
      </c>
      <c r="M556" t="n">
        <v>24</v>
      </c>
      <c r="N556" t="n">
        <v>35.75</v>
      </c>
      <c r="O556" t="n">
        <v>22951.43</v>
      </c>
      <c r="P556" t="n">
        <v>202.85</v>
      </c>
      <c r="Q556" t="n">
        <v>467.08</v>
      </c>
      <c r="R556" t="n">
        <v>73.44</v>
      </c>
      <c r="S556" t="n">
        <v>39.61</v>
      </c>
      <c r="T556" t="n">
        <v>11879.94</v>
      </c>
      <c r="U556" t="n">
        <v>0.54</v>
      </c>
      <c r="V556" t="n">
        <v>0.73</v>
      </c>
      <c r="W556" t="n">
        <v>2.65</v>
      </c>
      <c r="X556" t="n">
        <v>0.72</v>
      </c>
      <c r="Y556" t="n">
        <v>1</v>
      </c>
      <c r="Z556" t="n">
        <v>10</v>
      </c>
    </row>
    <row r="557">
      <c r="A557" t="n">
        <v>21</v>
      </c>
      <c r="B557" t="n">
        <v>90</v>
      </c>
      <c r="C557" t="inlineStr">
        <is>
          <t xml:space="preserve">CONCLUIDO	</t>
        </is>
      </c>
      <c r="D557" t="n">
        <v>5.1731</v>
      </c>
      <c r="E557" t="n">
        <v>19.33</v>
      </c>
      <c r="F557" t="n">
        <v>16.02</v>
      </c>
      <c r="G557" t="n">
        <v>38.45</v>
      </c>
      <c r="H557" t="n">
        <v>0.6</v>
      </c>
      <c r="I557" t="n">
        <v>25</v>
      </c>
      <c r="J557" t="n">
        <v>184.57</v>
      </c>
      <c r="K557" t="n">
        <v>52.44</v>
      </c>
      <c r="L557" t="n">
        <v>6.25</v>
      </c>
      <c r="M557" t="n">
        <v>23</v>
      </c>
      <c r="N557" t="n">
        <v>35.88</v>
      </c>
      <c r="O557" t="n">
        <v>22997.88</v>
      </c>
      <c r="P557" t="n">
        <v>201.85</v>
      </c>
      <c r="Q557" t="n">
        <v>467.08</v>
      </c>
      <c r="R557" t="n">
        <v>72.2</v>
      </c>
      <c r="S557" t="n">
        <v>39.61</v>
      </c>
      <c r="T557" t="n">
        <v>11264.47</v>
      </c>
      <c r="U557" t="n">
        <v>0.55</v>
      </c>
      <c r="V557" t="n">
        <v>0.73</v>
      </c>
      <c r="W557" t="n">
        <v>2.65</v>
      </c>
      <c r="X557" t="n">
        <v>0.6899999999999999</v>
      </c>
      <c r="Y557" t="n">
        <v>1</v>
      </c>
      <c r="Z557" t="n">
        <v>10</v>
      </c>
    </row>
    <row r="558">
      <c r="A558" t="n">
        <v>22</v>
      </c>
      <c r="B558" t="n">
        <v>90</v>
      </c>
      <c r="C558" t="inlineStr">
        <is>
          <t xml:space="preserve">CONCLUIDO	</t>
        </is>
      </c>
      <c r="D558" t="n">
        <v>5.1894</v>
      </c>
      <c r="E558" t="n">
        <v>19.27</v>
      </c>
      <c r="F558" t="n">
        <v>16</v>
      </c>
      <c r="G558" t="n">
        <v>39.99</v>
      </c>
      <c r="H558" t="n">
        <v>0.62</v>
      </c>
      <c r="I558" t="n">
        <v>24</v>
      </c>
      <c r="J558" t="n">
        <v>184.95</v>
      </c>
      <c r="K558" t="n">
        <v>52.44</v>
      </c>
      <c r="L558" t="n">
        <v>6.5</v>
      </c>
      <c r="M558" t="n">
        <v>22</v>
      </c>
      <c r="N558" t="n">
        <v>36.01</v>
      </c>
      <c r="O558" t="n">
        <v>23044.38</v>
      </c>
      <c r="P558" t="n">
        <v>201.02</v>
      </c>
      <c r="Q558" t="n">
        <v>467.1</v>
      </c>
      <c r="R558" t="n">
        <v>71.61</v>
      </c>
      <c r="S558" t="n">
        <v>39.61</v>
      </c>
      <c r="T558" t="n">
        <v>10977.38</v>
      </c>
      <c r="U558" t="n">
        <v>0.55</v>
      </c>
      <c r="V558" t="n">
        <v>0.73</v>
      </c>
      <c r="W558" t="n">
        <v>2.65</v>
      </c>
      <c r="X558" t="n">
        <v>0.66</v>
      </c>
      <c r="Y558" t="n">
        <v>1</v>
      </c>
      <c r="Z558" t="n">
        <v>10</v>
      </c>
    </row>
    <row r="559">
      <c r="A559" t="n">
        <v>23</v>
      </c>
      <c r="B559" t="n">
        <v>90</v>
      </c>
      <c r="C559" t="inlineStr">
        <is>
          <t xml:space="preserve">CONCLUIDO	</t>
        </is>
      </c>
      <c r="D559" t="n">
        <v>5.208</v>
      </c>
      <c r="E559" t="n">
        <v>19.2</v>
      </c>
      <c r="F559" t="n">
        <v>15.96</v>
      </c>
      <c r="G559" t="n">
        <v>41.64</v>
      </c>
      <c r="H559" t="n">
        <v>0.65</v>
      </c>
      <c r="I559" t="n">
        <v>23</v>
      </c>
      <c r="J559" t="n">
        <v>185.33</v>
      </c>
      <c r="K559" t="n">
        <v>52.44</v>
      </c>
      <c r="L559" t="n">
        <v>6.75</v>
      </c>
      <c r="M559" t="n">
        <v>21</v>
      </c>
      <c r="N559" t="n">
        <v>36.13</v>
      </c>
      <c r="O559" t="n">
        <v>23090.91</v>
      </c>
      <c r="P559" t="n">
        <v>200.17</v>
      </c>
      <c r="Q559" t="n">
        <v>467.07</v>
      </c>
      <c r="R559" t="n">
        <v>70.53</v>
      </c>
      <c r="S559" t="n">
        <v>39.61</v>
      </c>
      <c r="T559" t="n">
        <v>10441.81</v>
      </c>
      <c r="U559" t="n">
        <v>0.5600000000000001</v>
      </c>
      <c r="V559" t="n">
        <v>0.73</v>
      </c>
      <c r="W559" t="n">
        <v>2.64</v>
      </c>
      <c r="X559" t="n">
        <v>0.63</v>
      </c>
      <c r="Y559" t="n">
        <v>1</v>
      </c>
      <c r="Z559" t="n">
        <v>10</v>
      </c>
    </row>
    <row r="560">
      <c r="A560" t="n">
        <v>24</v>
      </c>
      <c r="B560" t="n">
        <v>90</v>
      </c>
      <c r="C560" t="inlineStr">
        <is>
          <t xml:space="preserve">CONCLUIDO	</t>
        </is>
      </c>
      <c r="D560" t="n">
        <v>5.2237</v>
      </c>
      <c r="E560" t="n">
        <v>19.14</v>
      </c>
      <c r="F560" t="n">
        <v>15.94</v>
      </c>
      <c r="G560" t="n">
        <v>43.48</v>
      </c>
      <c r="H560" t="n">
        <v>0.67</v>
      </c>
      <c r="I560" t="n">
        <v>22</v>
      </c>
      <c r="J560" t="n">
        <v>185.7</v>
      </c>
      <c r="K560" t="n">
        <v>52.44</v>
      </c>
      <c r="L560" t="n">
        <v>7</v>
      </c>
      <c r="M560" t="n">
        <v>20</v>
      </c>
      <c r="N560" t="n">
        <v>36.26</v>
      </c>
      <c r="O560" t="n">
        <v>23137.49</v>
      </c>
      <c r="P560" t="n">
        <v>199.54</v>
      </c>
      <c r="Q560" t="n">
        <v>467.07</v>
      </c>
      <c r="R560" t="n">
        <v>69.68000000000001</v>
      </c>
      <c r="S560" t="n">
        <v>39.61</v>
      </c>
      <c r="T560" t="n">
        <v>10018.94</v>
      </c>
      <c r="U560" t="n">
        <v>0.57</v>
      </c>
      <c r="V560" t="n">
        <v>0.73</v>
      </c>
      <c r="W560" t="n">
        <v>2.65</v>
      </c>
      <c r="X560" t="n">
        <v>0.61</v>
      </c>
      <c r="Y560" t="n">
        <v>1</v>
      </c>
      <c r="Z560" t="n">
        <v>10</v>
      </c>
    </row>
    <row r="561">
      <c r="A561" t="n">
        <v>25</v>
      </c>
      <c r="B561" t="n">
        <v>90</v>
      </c>
      <c r="C561" t="inlineStr">
        <is>
          <t xml:space="preserve">CONCLUIDO	</t>
        </is>
      </c>
      <c r="D561" t="n">
        <v>5.2419</v>
      </c>
      <c r="E561" t="n">
        <v>19.08</v>
      </c>
      <c r="F561" t="n">
        <v>15.91</v>
      </c>
      <c r="G561" t="n">
        <v>45.46</v>
      </c>
      <c r="H561" t="n">
        <v>0.6899999999999999</v>
      </c>
      <c r="I561" t="n">
        <v>21</v>
      </c>
      <c r="J561" t="n">
        <v>186.08</v>
      </c>
      <c r="K561" t="n">
        <v>52.44</v>
      </c>
      <c r="L561" t="n">
        <v>7.25</v>
      </c>
      <c r="M561" t="n">
        <v>19</v>
      </c>
      <c r="N561" t="n">
        <v>36.39</v>
      </c>
      <c r="O561" t="n">
        <v>23184.11</v>
      </c>
      <c r="P561" t="n">
        <v>198.8</v>
      </c>
      <c r="Q561" t="n">
        <v>467.09</v>
      </c>
      <c r="R561" t="n">
        <v>68.54000000000001</v>
      </c>
      <c r="S561" t="n">
        <v>39.61</v>
      </c>
      <c r="T561" t="n">
        <v>9454.139999999999</v>
      </c>
      <c r="U561" t="n">
        <v>0.58</v>
      </c>
      <c r="V561" t="n">
        <v>0.73</v>
      </c>
      <c r="W561" t="n">
        <v>2.65</v>
      </c>
      <c r="X561" t="n">
        <v>0.58</v>
      </c>
      <c r="Y561" t="n">
        <v>1</v>
      </c>
      <c r="Z561" t="n">
        <v>10</v>
      </c>
    </row>
    <row r="562">
      <c r="A562" t="n">
        <v>26</v>
      </c>
      <c r="B562" t="n">
        <v>90</v>
      </c>
      <c r="C562" t="inlineStr">
        <is>
          <t xml:space="preserve">CONCLUIDO	</t>
        </is>
      </c>
      <c r="D562" t="n">
        <v>5.2579</v>
      </c>
      <c r="E562" t="n">
        <v>19.02</v>
      </c>
      <c r="F562" t="n">
        <v>15.89</v>
      </c>
      <c r="G562" t="n">
        <v>47.66</v>
      </c>
      <c r="H562" t="n">
        <v>0.71</v>
      </c>
      <c r="I562" t="n">
        <v>20</v>
      </c>
      <c r="J562" t="n">
        <v>186.46</v>
      </c>
      <c r="K562" t="n">
        <v>52.44</v>
      </c>
      <c r="L562" t="n">
        <v>7.5</v>
      </c>
      <c r="M562" t="n">
        <v>18</v>
      </c>
      <c r="N562" t="n">
        <v>36.52</v>
      </c>
      <c r="O562" t="n">
        <v>23230.78</v>
      </c>
      <c r="P562" t="n">
        <v>197.75</v>
      </c>
      <c r="Q562" t="n">
        <v>467.07</v>
      </c>
      <c r="R562" t="n">
        <v>67.90000000000001</v>
      </c>
      <c r="S562" t="n">
        <v>39.61</v>
      </c>
      <c r="T562" t="n">
        <v>9139.01</v>
      </c>
      <c r="U562" t="n">
        <v>0.58</v>
      </c>
      <c r="V562" t="n">
        <v>0.73</v>
      </c>
      <c r="W562" t="n">
        <v>2.64</v>
      </c>
      <c r="X562" t="n">
        <v>0.55</v>
      </c>
      <c r="Y562" t="n">
        <v>1</v>
      </c>
      <c r="Z562" t="n">
        <v>10</v>
      </c>
    </row>
    <row r="563">
      <c r="A563" t="n">
        <v>27</v>
      </c>
      <c r="B563" t="n">
        <v>90</v>
      </c>
      <c r="C563" t="inlineStr">
        <is>
          <t xml:space="preserve">CONCLUIDO	</t>
        </is>
      </c>
      <c r="D563" t="n">
        <v>5.2602</v>
      </c>
      <c r="E563" t="n">
        <v>19.01</v>
      </c>
      <c r="F563" t="n">
        <v>15.88</v>
      </c>
      <c r="G563" t="n">
        <v>47.64</v>
      </c>
      <c r="H563" t="n">
        <v>0.74</v>
      </c>
      <c r="I563" t="n">
        <v>20</v>
      </c>
      <c r="J563" t="n">
        <v>186.84</v>
      </c>
      <c r="K563" t="n">
        <v>52.44</v>
      </c>
      <c r="L563" t="n">
        <v>7.75</v>
      </c>
      <c r="M563" t="n">
        <v>18</v>
      </c>
      <c r="N563" t="n">
        <v>36.65</v>
      </c>
      <c r="O563" t="n">
        <v>23277.49</v>
      </c>
      <c r="P563" t="n">
        <v>197.69</v>
      </c>
      <c r="Q563" t="n">
        <v>467.11</v>
      </c>
      <c r="R563" t="n">
        <v>67.54000000000001</v>
      </c>
      <c r="S563" t="n">
        <v>39.61</v>
      </c>
      <c r="T563" t="n">
        <v>8963.09</v>
      </c>
      <c r="U563" t="n">
        <v>0.59</v>
      </c>
      <c r="V563" t="n">
        <v>0.73</v>
      </c>
      <c r="W563" t="n">
        <v>2.64</v>
      </c>
      <c r="X563" t="n">
        <v>0.55</v>
      </c>
      <c r="Y563" t="n">
        <v>1</v>
      </c>
      <c r="Z563" t="n">
        <v>10</v>
      </c>
    </row>
    <row r="564">
      <c r="A564" t="n">
        <v>28</v>
      </c>
      <c r="B564" t="n">
        <v>90</v>
      </c>
      <c r="C564" t="inlineStr">
        <is>
          <t xml:space="preserve">CONCLUIDO	</t>
        </is>
      </c>
      <c r="D564" t="n">
        <v>5.2744</v>
      </c>
      <c r="E564" t="n">
        <v>18.96</v>
      </c>
      <c r="F564" t="n">
        <v>15.86</v>
      </c>
      <c r="G564" t="n">
        <v>50.09</v>
      </c>
      <c r="H564" t="n">
        <v>0.76</v>
      </c>
      <c r="I564" t="n">
        <v>19</v>
      </c>
      <c r="J564" t="n">
        <v>187.22</v>
      </c>
      <c r="K564" t="n">
        <v>52.44</v>
      </c>
      <c r="L564" t="n">
        <v>8</v>
      </c>
      <c r="M564" t="n">
        <v>17</v>
      </c>
      <c r="N564" t="n">
        <v>36.78</v>
      </c>
      <c r="O564" t="n">
        <v>23324.24</v>
      </c>
      <c r="P564" t="n">
        <v>197.34</v>
      </c>
      <c r="Q564" t="n">
        <v>467.08</v>
      </c>
      <c r="R564" t="n">
        <v>67.38</v>
      </c>
      <c r="S564" t="n">
        <v>39.61</v>
      </c>
      <c r="T564" t="n">
        <v>8885.799999999999</v>
      </c>
      <c r="U564" t="n">
        <v>0.59</v>
      </c>
      <c r="V564" t="n">
        <v>0.74</v>
      </c>
      <c r="W564" t="n">
        <v>2.64</v>
      </c>
      <c r="X564" t="n">
        <v>0.53</v>
      </c>
      <c r="Y564" t="n">
        <v>1</v>
      </c>
      <c r="Z564" t="n">
        <v>10</v>
      </c>
    </row>
    <row r="565">
      <c r="A565" t="n">
        <v>29</v>
      </c>
      <c r="B565" t="n">
        <v>90</v>
      </c>
      <c r="C565" t="inlineStr">
        <is>
          <t xml:space="preserve">CONCLUIDO	</t>
        </is>
      </c>
      <c r="D565" t="n">
        <v>5.276</v>
      </c>
      <c r="E565" t="n">
        <v>18.95</v>
      </c>
      <c r="F565" t="n">
        <v>15.86</v>
      </c>
      <c r="G565" t="n">
        <v>50.08</v>
      </c>
      <c r="H565" t="n">
        <v>0.78</v>
      </c>
      <c r="I565" t="n">
        <v>19</v>
      </c>
      <c r="J565" t="n">
        <v>187.6</v>
      </c>
      <c r="K565" t="n">
        <v>52.44</v>
      </c>
      <c r="L565" t="n">
        <v>8.25</v>
      </c>
      <c r="M565" t="n">
        <v>17</v>
      </c>
      <c r="N565" t="n">
        <v>36.9</v>
      </c>
      <c r="O565" t="n">
        <v>23371.04</v>
      </c>
      <c r="P565" t="n">
        <v>196.76</v>
      </c>
      <c r="Q565" t="n">
        <v>467.07</v>
      </c>
      <c r="R565" t="n">
        <v>67.06</v>
      </c>
      <c r="S565" t="n">
        <v>39.61</v>
      </c>
      <c r="T565" t="n">
        <v>8728.049999999999</v>
      </c>
      <c r="U565" t="n">
        <v>0.59</v>
      </c>
      <c r="V565" t="n">
        <v>0.74</v>
      </c>
      <c r="W565" t="n">
        <v>2.64</v>
      </c>
      <c r="X565" t="n">
        <v>0.52</v>
      </c>
      <c r="Y565" t="n">
        <v>1</v>
      </c>
      <c r="Z565" t="n">
        <v>10</v>
      </c>
    </row>
    <row r="566">
      <c r="A566" t="n">
        <v>30</v>
      </c>
      <c r="B566" t="n">
        <v>90</v>
      </c>
      <c r="C566" t="inlineStr">
        <is>
          <t xml:space="preserve">CONCLUIDO	</t>
        </is>
      </c>
      <c r="D566" t="n">
        <v>5.3019</v>
      </c>
      <c r="E566" t="n">
        <v>18.86</v>
      </c>
      <c r="F566" t="n">
        <v>15.8</v>
      </c>
      <c r="G566" t="n">
        <v>52.67</v>
      </c>
      <c r="H566" t="n">
        <v>0.8</v>
      </c>
      <c r="I566" t="n">
        <v>18</v>
      </c>
      <c r="J566" t="n">
        <v>187.98</v>
      </c>
      <c r="K566" t="n">
        <v>52.44</v>
      </c>
      <c r="L566" t="n">
        <v>8.5</v>
      </c>
      <c r="M566" t="n">
        <v>16</v>
      </c>
      <c r="N566" t="n">
        <v>37.03</v>
      </c>
      <c r="O566" t="n">
        <v>23417.88</v>
      </c>
      <c r="P566" t="n">
        <v>195.41</v>
      </c>
      <c r="Q566" t="n">
        <v>467.14</v>
      </c>
      <c r="R566" t="n">
        <v>65.22</v>
      </c>
      <c r="S566" t="n">
        <v>39.61</v>
      </c>
      <c r="T566" t="n">
        <v>7812.43</v>
      </c>
      <c r="U566" t="n">
        <v>0.61</v>
      </c>
      <c r="V566" t="n">
        <v>0.74</v>
      </c>
      <c r="W566" t="n">
        <v>2.63</v>
      </c>
      <c r="X566" t="n">
        <v>0.47</v>
      </c>
      <c r="Y566" t="n">
        <v>1</v>
      </c>
      <c r="Z566" t="n">
        <v>10</v>
      </c>
    </row>
    <row r="567">
      <c r="A567" t="n">
        <v>31</v>
      </c>
      <c r="B567" t="n">
        <v>90</v>
      </c>
      <c r="C567" t="inlineStr">
        <is>
          <t xml:space="preserve">CONCLUIDO	</t>
        </is>
      </c>
      <c r="D567" t="n">
        <v>5.3166</v>
      </c>
      <c r="E567" t="n">
        <v>18.81</v>
      </c>
      <c r="F567" t="n">
        <v>15.78</v>
      </c>
      <c r="G567" t="n">
        <v>55.71</v>
      </c>
      <c r="H567" t="n">
        <v>0.82</v>
      </c>
      <c r="I567" t="n">
        <v>17</v>
      </c>
      <c r="J567" t="n">
        <v>188.36</v>
      </c>
      <c r="K567" t="n">
        <v>52.44</v>
      </c>
      <c r="L567" t="n">
        <v>8.75</v>
      </c>
      <c r="M567" t="n">
        <v>15</v>
      </c>
      <c r="N567" t="n">
        <v>37.16</v>
      </c>
      <c r="O567" t="n">
        <v>23464.76</v>
      </c>
      <c r="P567" t="n">
        <v>194.28</v>
      </c>
      <c r="Q567" t="n">
        <v>467.07</v>
      </c>
      <c r="R567" t="n">
        <v>64.7</v>
      </c>
      <c r="S567" t="n">
        <v>39.61</v>
      </c>
      <c r="T567" t="n">
        <v>7558.19</v>
      </c>
      <c r="U567" t="n">
        <v>0.61</v>
      </c>
      <c r="V567" t="n">
        <v>0.74</v>
      </c>
      <c r="W567" t="n">
        <v>2.63</v>
      </c>
      <c r="X567" t="n">
        <v>0.45</v>
      </c>
      <c r="Y567" t="n">
        <v>1</v>
      </c>
      <c r="Z567" t="n">
        <v>10</v>
      </c>
    </row>
    <row r="568">
      <c r="A568" t="n">
        <v>32</v>
      </c>
      <c r="B568" t="n">
        <v>90</v>
      </c>
      <c r="C568" t="inlineStr">
        <is>
          <t xml:space="preserve">CONCLUIDO	</t>
        </is>
      </c>
      <c r="D568" t="n">
        <v>5.3153</v>
      </c>
      <c r="E568" t="n">
        <v>18.81</v>
      </c>
      <c r="F568" t="n">
        <v>15.79</v>
      </c>
      <c r="G568" t="n">
        <v>55.72</v>
      </c>
      <c r="H568" t="n">
        <v>0.85</v>
      </c>
      <c r="I568" t="n">
        <v>17</v>
      </c>
      <c r="J568" t="n">
        <v>188.74</v>
      </c>
      <c r="K568" t="n">
        <v>52.44</v>
      </c>
      <c r="L568" t="n">
        <v>9</v>
      </c>
      <c r="M568" t="n">
        <v>15</v>
      </c>
      <c r="N568" t="n">
        <v>37.3</v>
      </c>
      <c r="O568" t="n">
        <v>23511.69</v>
      </c>
      <c r="P568" t="n">
        <v>194.49</v>
      </c>
      <c r="Q568" t="n">
        <v>467.07</v>
      </c>
      <c r="R568" t="n">
        <v>64.86</v>
      </c>
      <c r="S568" t="n">
        <v>39.61</v>
      </c>
      <c r="T568" t="n">
        <v>7638.28</v>
      </c>
      <c r="U568" t="n">
        <v>0.61</v>
      </c>
      <c r="V568" t="n">
        <v>0.74</v>
      </c>
      <c r="W568" t="n">
        <v>2.63</v>
      </c>
      <c r="X568" t="n">
        <v>0.46</v>
      </c>
      <c r="Y568" t="n">
        <v>1</v>
      </c>
      <c r="Z568" t="n">
        <v>10</v>
      </c>
    </row>
    <row r="569">
      <c r="A569" t="n">
        <v>33</v>
      </c>
      <c r="B569" t="n">
        <v>90</v>
      </c>
      <c r="C569" t="inlineStr">
        <is>
          <t xml:space="preserve">CONCLUIDO	</t>
        </is>
      </c>
      <c r="D569" t="n">
        <v>5.3289</v>
      </c>
      <c r="E569" t="n">
        <v>18.77</v>
      </c>
      <c r="F569" t="n">
        <v>15.78</v>
      </c>
      <c r="G569" t="n">
        <v>59.16</v>
      </c>
      <c r="H569" t="n">
        <v>0.87</v>
      </c>
      <c r="I569" t="n">
        <v>16</v>
      </c>
      <c r="J569" t="n">
        <v>189.12</v>
      </c>
      <c r="K569" t="n">
        <v>52.44</v>
      </c>
      <c r="L569" t="n">
        <v>9.25</v>
      </c>
      <c r="M569" t="n">
        <v>14</v>
      </c>
      <c r="N569" t="n">
        <v>37.43</v>
      </c>
      <c r="O569" t="n">
        <v>23558.67</v>
      </c>
      <c r="P569" t="n">
        <v>193.71</v>
      </c>
      <c r="Q569" t="n">
        <v>467.08</v>
      </c>
      <c r="R569" t="n">
        <v>64.26000000000001</v>
      </c>
      <c r="S569" t="n">
        <v>39.61</v>
      </c>
      <c r="T569" t="n">
        <v>7342.11</v>
      </c>
      <c r="U569" t="n">
        <v>0.62</v>
      </c>
      <c r="V569" t="n">
        <v>0.74</v>
      </c>
      <c r="W569" t="n">
        <v>2.64</v>
      </c>
      <c r="X569" t="n">
        <v>0.44</v>
      </c>
      <c r="Y569" t="n">
        <v>1</v>
      </c>
      <c r="Z569" t="n">
        <v>10</v>
      </c>
    </row>
    <row r="570">
      <c r="A570" t="n">
        <v>34</v>
      </c>
      <c r="B570" t="n">
        <v>90</v>
      </c>
      <c r="C570" t="inlineStr">
        <is>
          <t xml:space="preserve">CONCLUIDO	</t>
        </is>
      </c>
      <c r="D570" t="n">
        <v>5.3345</v>
      </c>
      <c r="E570" t="n">
        <v>18.75</v>
      </c>
      <c r="F570" t="n">
        <v>15.76</v>
      </c>
      <c r="G570" t="n">
        <v>59.09</v>
      </c>
      <c r="H570" t="n">
        <v>0.89</v>
      </c>
      <c r="I570" t="n">
        <v>16</v>
      </c>
      <c r="J570" t="n">
        <v>189.5</v>
      </c>
      <c r="K570" t="n">
        <v>52.44</v>
      </c>
      <c r="L570" t="n">
        <v>9.5</v>
      </c>
      <c r="M570" t="n">
        <v>14</v>
      </c>
      <c r="N570" t="n">
        <v>37.56</v>
      </c>
      <c r="O570" t="n">
        <v>23605.68</v>
      </c>
      <c r="P570" t="n">
        <v>193.46</v>
      </c>
      <c r="Q570" t="n">
        <v>467.08</v>
      </c>
      <c r="R570" t="n">
        <v>63.65</v>
      </c>
      <c r="S570" t="n">
        <v>39.61</v>
      </c>
      <c r="T570" t="n">
        <v>7035.35</v>
      </c>
      <c r="U570" t="n">
        <v>0.62</v>
      </c>
      <c r="V570" t="n">
        <v>0.74</v>
      </c>
      <c r="W570" t="n">
        <v>2.64</v>
      </c>
      <c r="X570" t="n">
        <v>0.42</v>
      </c>
      <c r="Y570" t="n">
        <v>1</v>
      </c>
      <c r="Z570" t="n">
        <v>10</v>
      </c>
    </row>
    <row r="571">
      <c r="A571" t="n">
        <v>35</v>
      </c>
      <c r="B571" t="n">
        <v>90</v>
      </c>
      <c r="C571" t="inlineStr">
        <is>
          <t xml:space="preserve">CONCLUIDO	</t>
        </is>
      </c>
      <c r="D571" t="n">
        <v>5.3278</v>
      </c>
      <c r="E571" t="n">
        <v>18.77</v>
      </c>
      <c r="F571" t="n">
        <v>15.78</v>
      </c>
      <c r="G571" t="n">
        <v>59.17</v>
      </c>
      <c r="H571" t="n">
        <v>0.91</v>
      </c>
      <c r="I571" t="n">
        <v>16</v>
      </c>
      <c r="J571" t="n">
        <v>189.88</v>
      </c>
      <c r="K571" t="n">
        <v>52.44</v>
      </c>
      <c r="L571" t="n">
        <v>9.75</v>
      </c>
      <c r="M571" t="n">
        <v>14</v>
      </c>
      <c r="N571" t="n">
        <v>37.69</v>
      </c>
      <c r="O571" t="n">
        <v>23652.75</v>
      </c>
      <c r="P571" t="n">
        <v>193.05</v>
      </c>
      <c r="Q571" t="n">
        <v>467.07</v>
      </c>
      <c r="R571" t="n">
        <v>64.45999999999999</v>
      </c>
      <c r="S571" t="n">
        <v>39.61</v>
      </c>
      <c r="T571" t="n">
        <v>7440.12</v>
      </c>
      <c r="U571" t="n">
        <v>0.61</v>
      </c>
      <c r="V571" t="n">
        <v>0.74</v>
      </c>
      <c r="W571" t="n">
        <v>2.64</v>
      </c>
      <c r="X571" t="n">
        <v>0.45</v>
      </c>
      <c r="Y571" t="n">
        <v>1</v>
      </c>
      <c r="Z571" t="n">
        <v>10</v>
      </c>
    </row>
    <row r="572">
      <c r="A572" t="n">
        <v>36</v>
      </c>
      <c r="B572" t="n">
        <v>90</v>
      </c>
      <c r="C572" t="inlineStr">
        <is>
          <t xml:space="preserve">CONCLUIDO	</t>
        </is>
      </c>
      <c r="D572" t="n">
        <v>5.3522</v>
      </c>
      <c r="E572" t="n">
        <v>18.68</v>
      </c>
      <c r="F572" t="n">
        <v>15.73</v>
      </c>
      <c r="G572" t="n">
        <v>62.92</v>
      </c>
      <c r="H572" t="n">
        <v>0.93</v>
      </c>
      <c r="I572" t="n">
        <v>15</v>
      </c>
      <c r="J572" t="n">
        <v>190.26</v>
      </c>
      <c r="K572" t="n">
        <v>52.44</v>
      </c>
      <c r="L572" t="n">
        <v>10</v>
      </c>
      <c r="M572" t="n">
        <v>13</v>
      </c>
      <c r="N572" t="n">
        <v>37.82</v>
      </c>
      <c r="O572" t="n">
        <v>23699.85</v>
      </c>
      <c r="P572" t="n">
        <v>191.84</v>
      </c>
      <c r="Q572" t="n">
        <v>467.07</v>
      </c>
      <c r="R572" t="n">
        <v>62.88</v>
      </c>
      <c r="S572" t="n">
        <v>39.61</v>
      </c>
      <c r="T572" t="n">
        <v>6657.85</v>
      </c>
      <c r="U572" t="n">
        <v>0.63</v>
      </c>
      <c r="V572" t="n">
        <v>0.74</v>
      </c>
      <c r="W572" t="n">
        <v>2.63</v>
      </c>
      <c r="X572" t="n">
        <v>0.4</v>
      </c>
      <c r="Y572" t="n">
        <v>1</v>
      </c>
      <c r="Z572" t="n">
        <v>10</v>
      </c>
    </row>
    <row r="573">
      <c r="A573" t="n">
        <v>37</v>
      </c>
      <c r="B573" t="n">
        <v>90</v>
      </c>
      <c r="C573" t="inlineStr">
        <is>
          <t xml:space="preserve">CONCLUIDO	</t>
        </is>
      </c>
      <c r="D573" t="n">
        <v>5.352</v>
      </c>
      <c r="E573" t="n">
        <v>18.68</v>
      </c>
      <c r="F573" t="n">
        <v>15.73</v>
      </c>
      <c r="G573" t="n">
        <v>62.92</v>
      </c>
      <c r="H573" t="n">
        <v>0.95</v>
      </c>
      <c r="I573" t="n">
        <v>15</v>
      </c>
      <c r="J573" t="n">
        <v>190.65</v>
      </c>
      <c r="K573" t="n">
        <v>52.44</v>
      </c>
      <c r="L573" t="n">
        <v>10.25</v>
      </c>
      <c r="M573" t="n">
        <v>13</v>
      </c>
      <c r="N573" t="n">
        <v>37.95</v>
      </c>
      <c r="O573" t="n">
        <v>23747</v>
      </c>
      <c r="P573" t="n">
        <v>191.46</v>
      </c>
      <c r="Q573" t="n">
        <v>467.07</v>
      </c>
      <c r="R573" t="n">
        <v>62.89</v>
      </c>
      <c r="S573" t="n">
        <v>39.61</v>
      </c>
      <c r="T573" t="n">
        <v>6659.85</v>
      </c>
      <c r="U573" t="n">
        <v>0.63</v>
      </c>
      <c r="V573" t="n">
        <v>0.74</v>
      </c>
      <c r="W573" t="n">
        <v>2.63</v>
      </c>
      <c r="X573" t="n">
        <v>0.4</v>
      </c>
      <c r="Y573" t="n">
        <v>1</v>
      </c>
      <c r="Z573" t="n">
        <v>10</v>
      </c>
    </row>
    <row r="574">
      <c r="A574" t="n">
        <v>38</v>
      </c>
      <c r="B574" t="n">
        <v>90</v>
      </c>
      <c r="C574" t="inlineStr">
        <is>
          <t xml:space="preserve">CONCLUIDO	</t>
        </is>
      </c>
      <c r="D574" t="n">
        <v>5.3686</v>
      </c>
      <c r="E574" t="n">
        <v>18.63</v>
      </c>
      <c r="F574" t="n">
        <v>15.71</v>
      </c>
      <c r="G574" t="n">
        <v>67.31999999999999</v>
      </c>
      <c r="H574" t="n">
        <v>0.98</v>
      </c>
      <c r="I574" t="n">
        <v>14</v>
      </c>
      <c r="J574" t="n">
        <v>191.03</v>
      </c>
      <c r="K574" t="n">
        <v>52.44</v>
      </c>
      <c r="L574" t="n">
        <v>10.5</v>
      </c>
      <c r="M574" t="n">
        <v>12</v>
      </c>
      <c r="N574" t="n">
        <v>38.09</v>
      </c>
      <c r="O574" t="n">
        <v>23794.2</v>
      </c>
      <c r="P574" t="n">
        <v>190.75</v>
      </c>
      <c r="Q574" t="n">
        <v>467.07</v>
      </c>
      <c r="R574" t="n">
        <v>62.04</v>
      </c>
      <c r="S574" t="n">
        <v>39.61</v>
      </c>
      <c r="T574" t="n">
        <v>6243.25</v>
      </c>
      <c r="U574" t="n">
        <v>0.64</v>
      </c>
      <c r="V574" t="n">
        <v>0.74</v>
      </c>
      <c r="W574" t="n">
        <v>2.63</v>
      </c>
      <c r="X574" t="n">
        <v>0.37</v>
      </c>
      <c r="Y574" t="n">
        <v>1</v>
      </c>
      <c r="Z574" t="n">
        <v>10</v>
      </c>
    </row>
    <row r="575">
      <c r="A575" t="n">
        <v>39</v>
      </c>
      <c r="B575" t="n">
        <v>90</v>
      </c>
      <c r="C575" t="inlineStr">
        <is>
          <t xml:space="preserve">CONCLUIDO	</t>
        </is>
      </c>
      <c r="D575" t="n">
        <v>5.3705</v>
      </c>
      <c r="E575" t="n">
        <v>18.62</v>
      </c>
      <c r="F575" t="n">
        <v>15.7</v>
      </c>
      <c r="G575" t="n">
        <v>67.29000000000001</v>
      </c>
      <c r="H575" t="n">
        <v>1</v>
      </c>
      <c r="I575" t="n">
        <v>14</v>
      </c>
      <c r="J575" t="n">
        <v>191.41</v>
      </c>
      <c r="K575" t="n">
        <v>52.44</v>
      </c>
      <c r="L575" t="n">
        <v>10.75</v>
      </c>
      <c r="M575" t="n">
        <v>12</v>
      </c>
      <c r="N575" t="n">
        <v>38.22</v>
      </c>
      <c r="O575" t="n">
        <v>23841.44</v>
      </c>
      <c r="P575" t="n">
        <v>190.52</v>
      </c>
      <c r="Q575" t="n">
        <v>467.1</v>
      </c>
      <c r="R575" t="n">
        <v>61.96</v>
      </c>
      <c r="S575" t="n">
        <v>39.61</v>
      </c>
      <c r="T575" t="n">
        <v>6203.32</v>
      </c>
      <c r="U575" t="n">
        <v>0.64</v>
      </c>
      <c r="V575" t="n">
        <v>0.74</v>
      </c>
      <c r="W575" t="n">
        <v>2.63</v>
      </c>
      <c r="X575" t="n">
        <v>0.37</v>
      </c>
      <c r="Y575" t="n">
        <v>1</v>
      </c>
      <c r="Z575" t="n">
        <v>10</v>
      </c>
    </row>
    <row r="576">
      <c r="A576" t="n">
        <v>40</v>
      </c>
      <c r="B576" t="n">
        <v>90</v>
      </c>
      <c r="C576" t="inlineStr">
        <is>
          <t xml:space="preserve">CONCLUIDO	</t>
        </is>
      </c>
      <c r="D576" t="n">
        <v>5.3715</v>
      </c>
      <c r="E576" t="n">
        <v>18.62</v>
      </c>
      <c r="F576" t="n">
        <v>15.7</v>
      </c>
      <c r="G576" t="n">
        <v>67.28</v>
      </c>
      <c r="H576" t="n">
        <v>1.02</v>
      </c>
      <c r="I576" t="n">
        <v>14</v>
      </c>
      <c r="J576" t="n">
        <v>191.79</v>
      </c>
      <c r="K576" t="n">
        <v>52.44</v>
      </c>
      <c r="L576" t="n">
        <v>11</v>
      </c>
      <c r="M576" t="n">
        <v>12</v>
      </c>
      <c r="N576" t="n">
        <v>38.35</v>
      </c>
      <c r="O576" t="n">
        <v>23888.73</v>
      </c>
      <c r="P576" t="n">
        <v>189.83</v>
      </c>
      <c r="Q576" t="n">
        <v>467.19</v>
      </c>
      <c r="R576" t="n">
        <v>61.91</v>
      </c>
      <c r="S576" t="n">
        <v>39.61</v>
      </c>
      <c r="T576" t="n">
        <v>6175.71</v>
      </c>
      <c r="U576" t="n">
        <v>0.64</v>
      </c>
      <c r="V576" t="n">
        <v>0.74</v>
      </c>
      <c r="W576" t="n">
        <v>2.63</v>
      </c>
      <c r="X576" t="n">
        <v>0.36</v>
      </c>
      <c r="Y576" t="n">
        <v>1</v>
      </c>
      <c r="Z576" t="n">
        <v>10</v>
      </c>
    </row>
    <row r="577">
      <c r="A577" t="n">
        <v>41</v>
      </c>
      <c r="B577" t="n">
        <v>90</v>
      </c>
      <c r="C577" t="inlineStr">
        <is>
          <t xml:space="preserve">CONCLUIDO	</t>
        </is>
      </c>
      <c r="D577" t="n">
        <v>5.3866</v>
      </c>
      <c r="E577" t="n">
        <v>18.56</v>
      </c>
      <c r="F577" t="n">
        <v>15.68</v>
      </c>
      <c r="G577" t="n">
        <v>72.38</v>
      </c>
      <c r="H577" t="n">
        <v>1.04</v>
      </c>
      <c r="I577" t="n">
        <v>13</v>
      </c>
      <c r="J577" t="n">
        <v>192.18</v>
      </c>
      <c r="K577" t="n">
        <v>52.44</v>
      </c>
      <c r="L577" t="n">
        <v>11.25</v>
      </c>
      <c r="M577" t="n">
        <v>11</v>
      </c>
      <c r="N577" t="n">
        <v>38.49</v>
      </c>
      <c r="O577" t="n">
        <v>23936.06</v>
      </c>
      <c r="P577" t="n">
        <v>188.61</v>
      </c>
      <c r="Q577" t="n">
        <v>467.07</v>
      </c>
      <c r="R577" t="n">
        <v>61.35</v>
      </c>
      <c r="S577" t="n">
        <v>39.61</v>
      </c>
      <c r="T577" t="n">
        <v>5900.1</v>
      </c>
      <c r="U577" t="n">
        <v>0.65</v>
      </c>
      <c r="V577" t="n">
        <v>0.74</v>
      </c>
      <c r="W577" t="n">
        <v>2.63</v>
      </c>
      <c r="X577" t="n">
        <v>0.35</v>
      </c>
      <c r="Y577" t="n">
        <v>1</v>
      </c>
      <c r="Z577" t="n">
        <v>10</v>
      </c>
    </row>
    <row r="578">
      <c r="A578" t="n">
        <v>42</v>
      </c>
      <c r="B578" t="n">
        <v>90</v>
      </c>
      <c r="C578" t="inlineStr">
        <is>
          <t xml:space="preserve">CONCLUIDO	</t>
        </is>
      </c>
      <c r="D578" t="n">
        <v>5.3857</v>
      </c>
      <c r="E578" t="n">
        <v>18.57</v>
      </c>
      <c r="F578" t="n">
        <v>15.69</v>
      </c>
      <c r="G578" t="n">
        <v>72.39</v>
      </c>
      <c r="H578" t="n">
        <v>1.06</v>
      </c>
      <c r="I578" t="n">
        <v>13</v>
      </c>
      <c r="J578" t="n">
        <v>192.56</v>
      </c>
      <c r="K578" t="n">
        <v>52.44</v>
      </c>
      <c r="L578" t="n">
        <v>11.5</v>
      </c>
      <c r="M578" t="n">
        <v>11</v>
      </c>
      <c r="N578" t="n">
        <v>38.62</v>
      </c>
      <c r="O578" t="n">
        <v>23983.44</v>
      </c>
      <c r="P578" t="n">
        <v>189.27</v>
      </c>
      <c r="Q578" t="n">
        <v>467.07</v>
      </c>
      <c r="R578" t="n">
        <v>61.52</v>
      </c>
      <c r="S578" t="n">
        <v>39.61</v>
      </c>
      <c r="T578" t="n">
        <v>5984.8</v>
      </c>
      <c r="U578" t="n">
        <v>0.64</v>
      </c>
      <c r="V578" t="n">
        <v>0.74</v>
      </c>
      <c r="W578" t="n">
        <v>2.63</v>
      </c>
      <c r="X578" t="n">
        <v>0.35</v>
      </c>
      <c r="Y578" t="n">
        <v>1</v>
      </c>
      <c r="Z578" t="n">
        <v>10</v>
      </c>
    </row>
    <row r="579">
      <c r="A579" t="n">
        <v>43</v>
      </c>
      <c r="B579" t="n">
        <v>90</v>
      </c>
      <c r="C579" t="inlineStr">
        <is>
          <t xml:space="preserve">CONCLUIDO	</t>
        </is>
      </c>
      <c r="D579" t="n">
        <v>5.3855</v>
      </c>
      <c r="E579" t="n">
        <v>18.57</v>
      </c>
      <c r="F579" t="n">
        <v>15.69</v>
      </c>
      <c r="G579" t="n">
        <v>72.39</v>
      </c>
      <c r="H579" t="n">
        <v>1.08</v>
      </c>
      <c r="I579" t="n">
        <v>13</v>
      </c>
      <c r="J579" t="n">
        <v>192.95</v>
      </c>
      <c r="K579" t="n">
        <v>52.44</v>
      </c>
      <c r="L579" t="n">
        <v>11.75</v>
      </c>
      <c r="M579" t="n">
        <v>11</v>
      </c>
      <c r="N579" t="n">
        <v>38.75</v>
      </c>
      <c r="O579" t="n">
        <v>24030.86</v>
      </c>
      <c r="P579" t="n">
        <v>189.22</v>
      </c>
      <c r="Q579" t="n">
        <v>467.12</v>
      </c>
      <c r="R579" t="n">
        <v>61.49</v>
      </c>
      <c r="S579" t="n">
        <v>39.61</v>
      </c>
      <c r="T579" t="n">
        <v>5968.46</v>
      </c>
      <c r="U579" t="n">
        <v>0.64</v>
      </c>
      <c r="V579" t="n">
        <v>0.74</v>
      </c>
      <c r="W579" t="n">
        <v>2.63</v>
      </c>
      <c r="X579" t="n">
        <v>0.35</v>
      </c>
      <c r="Y579" t="n">
        <v>1</v>
      </c>
      <c r="Z579" t="n">
        <v>10</v>
      </c>
    </row>
    <row r="580">
      <c r="A580" t="n">
        <v>44</v>
      </c>
      <c r="B580" t="n">
        <v>90</v>
      </c>
      <c r="C580" t="inlineStr">
        <is>
          <t xml:space="preserve">CONCLUIDO	</t>
        </is>
      </c>
      <c r="D580" t="n">
        <v>5.3833</v>
      </c>
      <c r="E580" t="n">
        <v>18.58</v>
      </c>
      <c r="F580" t="n">
        <v>15.69</v>
      </c>
      <c r="G580" t="n">
        <v>72.43000000000001</v>
      </c>
      <c r="H580" t="n">
        <v>1.1</v>
      </c>
      <c r="I580" t="n">
        <v>13</v>
      </c>
      <c r="J580" t="n">
        <v>193.33</v>
      </c>
      <c r="K580" t="n">
        <v>52.44</v>
      </c>
      <c r="L580" t="n">
        <v>12</v>
      </c>
      <c r="M580" t="n">
        <v>11</v>
      </c>
      <c r="N580" t="n">
        <v>38.89</v>
      </c>
      <c r="O580" t="n">
        <v>24078.33</v>
      </c>
      <c r="P580" t="n">
        <v>188.65</v>
      </c>
      <c r="Q580" t="n">
        <v>467.07</v>
      </c>
      <c r="R580" t="n">
        <v>61.65</v>
      </c>
      <c r="S580" t="n">
        <v>39.61</v>
      </c>
      <c r="T580" t="n">
        <v>6052.64</v>
      </c>
      <c r="U580" t="n">
        <v>0.64</v>
      </c>
      <c r="V580" t="n">
        <v>0.74</v>
      </c>
      <c r="W580" t="n">
        <v>2.63</v>
      </c>
      <c r="X580" t="n">
        <v>0.36</v>
      </c>
      <c r="Y580" t="n">
        <v>1</v>
      </c>
      <c r="Z580" t="n">
        <v>10</v>
      </c>
    </row>
    <row r="581">
      <c r="A581" t="n">
        <v>45</v>
      </c>
      <c r="B581" t="n">
        <v>90</v>
      </c>
      <c r="C581" t="inlineStr">
        <is>
          <t xml:space="preserve">CONCLUIDO	</t>
        </is>
      </c>
      <c r="D581" t="n">
        <v>5.4101</v>
      </c>
      <c r="E581" t="n">
        <v>18.48</v>
      </c>
      <c r="F581" t="n">
        <v>15.64</v>
      </c>
      <c r="G581" t="n">
        <v>78.18000000000001</v>
      </c>
      <c r="H581" t="n">
        <v>1.12</v>
      </c>
      <c r="I581" t="n">
        <v>12</v>
      </c>
      <c r="J581" t="n">
        <v>193.72</v>
      </c>
      <c r="K581" t="n">
        <v>52.44</v>
      </c>
      <c r="L581" t="n">
        <v>12.25</v>
      </c>
      <c r="M581" t="n">
        <v>10</v>
      </c>
      <c r="N581" t="n">
        <v>39.02</v>
      </c>
      <c r="O581" t="n">
        <v>24125.85</v>
      </c>
      <c r="P581" t="n">
        <v>186.68</v>
      </c>
      <c r="Q581" t="n">
        <v>467.08</v>
      </c>
      <c r="R581" t="n">
        <v>59.8</v>
      </c>
      <c r="S581" t="n">
        <v>39.61</v>
      </c>
      <c r="T581" t="n">
        <v>5132.67</v>
      </c>
      <c r="U581" t="n">
        <v>0.66</v>
      </c>
      <c r="V581" t="n">
        <v>0.75</v>
      </c>
      <c r="W581" t="n">
        <v>2.63</v>
      </c>
      <c r="X581" t="n">
        <v>0.3</v>
      </c>
      <c r="Y581" t="n">
        <v>1</v>
      </c>
      <c r="Z581" t="n">
        <v>10</v>
      </c>
    </row>
    <row r="582">
      <c r="A582" t="n">
        <v>46</v>
      </c>
      <c r="B582" t="n">
        <v>90</v>
      </c>
      <c r="C582" t="inlineStr">
        <is>
          <t xml:space="preserve">CONCLUIDO	</t>
        </is>
      </c>
      <c r="D582" t="n">
        <v>5.4072</v>
      </c>
      <c r="E582" t="n">
        <v>18.49</v>
      </c>
      <c r="F582" t="n">
        <v>15.65</v>
      </c>
      <c r="G582" t="n">
        <v>78.23</v>
      </c>
      <c r="H582" t="n">
        <v>1.14</v>
      </c>
      <c r="I582" t="n">
        <v>12</v>
      </c>
      <c r="J582" t="n">
        <v>194.1</v>
      </c>
      <c r="K582" t="n">
        <v>52.44</v>
      </c>
      <c r="L582" t="n">
        <v>12.5</v>
      </c>
      <c r="M582" t="n">
        <v>10</v>
      </c>
      <c r="N582" t="n">
        <v>39.16</v>
      </c>
      <c r="O582" t="n">
        <v>24173.41</v>
      </c>
      <c r="P582" t="n">
        <v>186.89</v>
      </c>
      <c r="Q582" t="n">
        <v>467.08</v>
      </c>
      <c r="R582" t="n">
        <v>60.22</v>
      </c>
      <c r="S582" t="n">
        <v>39.61</v>
      </c>
      <c r="T582" t="n">
        <v>5341.13</v>
      </c>
      <c r="U582" t="n">
        <v>0.66</v>
      </c>
      <c r="V582" t="n">
        <v>0.75</v>
      </c>
      <c r="W582" t="n">
        <v>2.63</v>
      </c>
      <c r="X582" t="n">
        <v>0.31</v>
      </c>
      <c r="Y582" t="n">
        <v>1</v>
      </c>
      <c r="Z582" t="n">
        <v>10</v>
      </c>
    </row>
    <row r="583">
      <c r="A583" t="n">
        <v>47</v>
      </c>
      <c r="B583" t="n">
        <v>90</v>
      </c>
      <c r="C583" t="inlineStr">
        <is>
          <t xml:space="preserve">CONCLUIDO	</t>
        </is>
      </c>
      <c r="D583" t="n">
        <v>5.4099</v>
      </c>
      <c r="E583" t="n">
        <v>18.48</v>
      </c>
      <c r="F583" t="n">
        <v>15.64</v>
      </c>
      <c r="G583" t="n">
        <v>78.19</v>
      </c>
      <c r="H583" t="n">
        <v>1.16</v>
      </c>
      <c r="I583" t="n">
        <v>12</v>
      </c>
      <c r="J583" t="n">
        <v>194.49</v>
      </c>
      <c r="K583" t="n">
        <v>52.44</v>
      </c>
      <c r="L583" t="n">
        <v>12.75</v>
      </c>
      <c r="M583" t="n">
        <v>10</v>
      </c>
      <c r="N583" t="n">
        <v>39.3</v>
      </c>
      <c r="O583" t="n">
        <v>24221.02</v>
      </c>
      <c r="P583" t="n">
        <v>186.27</v>
      </c>
      <c r="Q583" t="n">
        <v>467.07</v>
      </c>
      <c r="R583" t="n">
        <v>59.86</v>
      </c>
      <c r="S583" t="n">
        <v>39.61</v>
      </c>
      <c r="T583" t="n">
        <v>5161.04</v>
      </c>
      <c r="U583" t="n">
        <v>0.66</v>
      </c>
      <c r="V583" t="n">
        <v>0.75</v>
      </c>
      <c r="W583" t="n">
        <v>2.63</v>
      </c>
      <c r="X583" t="n">
        <v>0.3</v>
      </c>
      <c r="Y583" t="n">
        <v>1</v>
      </c>
      <c r="Z583" t="n">
        <v>10</v>
      </c>
    </row>
    <row r="584">
      <c r="A584" t="n">
        <v>48</v>
      </c>
      <c r="B584" t="n">
        <v>90</v>
      </c>
      <c r="C584" t="inlineStr">
        <is>
          <t xml:space="preserve">CONCLUIDO	</t>
        </is>
      </c>
      <c r="D584" t="n">
        <v>5.4064</v>
      </c>
      <c r="E584" t="n">
        <v>18.5</v>
      </c>
      <c r="F584" t="n">
        <v>15.65</v>
      </c>
      <c r="G584" t="n">
        <v>78.25</v>
      </c>
      <c r="H584" t="n">
        <v>1.18</v>
      </c>
      <c r="I584" t="n">
        <v>12</v>
      </c>
      <c r="J584" t="n">
        <v>194.88</v>
      </c>
      <c r="K584" t="n">
        <v>52.44</v>
      </c>
      <c r="L584" t="n">
        <v>13</v>
      </c>
      <c r="M584" t="n">
        <v>10</v>
      </c>
      <c r="N584" t="n">
        <v>39.43</v>
      </c>
      <c r="O584" t="n">
        <v>24268.67</v>
      </c>
      <c r="P584" t="n">
        <v>186.07</v>
      </c>
      <c r="Q584" t="n">
        <v>467.08</v>
      </c>
      <c r="R584" t="n">
        <v>60.28</v>
      </c>
      <c r="S584" t="n">
        <v>39.61</v>
      </c>
      <c r="T584" t="n">
        <v>5371.82</v>
      </c>
      <c r="U584" t="n">
        <v>0.66</v>
      </c>
      <c r="V584" t="n">
        <v>0.75</v>
      </c>
      <c r="W584" t="n">
        <v>2.63</v>
      </c>
      <c r="X584" t="n">
        <v>0.32</v>
      </c>
      <c r="Y584" t="n">
        <v>1</v>
      </c>
      <c r="Z584" t="n">
        <v>10</v>
      </c>
    </row>
    <row r="585">
      <c r="A585" t="n">
        <v>49</v>
      </c>
      <c r="B585" t="n">
        <v>90</v>
      </c>
      <c r="C585" t="inlineStr">
        <is>
          <t xml:space="preserve">CONCLUIDO	</t>
        </is>
      </c>
      <c r="D585" t="n">
        <v>5.4254</v>
      </c>
      <c r="E585" t="n">
        <v>18.43</v>
      </c>
      <c r="F585" t="n">
        <v>15.62</v>
      </c>
      <c r="G585" t="n">
        <v>85.2</v>
      </c>
      <c r="H585" t="n">
        <v>1.2</v>
      </c>
      <c r="I585" t="n">
        <v>11</v>
      </c>
      <c r="J585" t="n">
        <v>195.26</v>
      </c>
      <c r="K585" t="n">
        <v>52.44</v>
      </c>
      <c r="L585" t="n">
        <v>13.25</v>
      </c>
      <c r="M585" t="n">
        <v>9</v>
      </c>
      <c r="N585" t="n">
        <v>39.57</v>
      </c>
      <c r="O585" t="n">
        <v>24316.37</v>
      </c>
      <c r="P585" t="n">
        <v>184.72</v>
      </c>
      <c r="Q585" t="n">
        <v>467.07</v>
      </c>
      <c r="R585" t="n">
        <v>59.39</v>
      </c>
      <c r="S585" t="n">
        <v>39.61</v>
      </c>
      <c r="T585" t="n">
        <v>4933.37</v>
      </c>
      <c r="U585" t="n">
        <v>0.67</v>
      </c>
      <c r="V585" t="n">
        <v>0.75</v>
      </c>
      <c r="W585" t="n">
        <v>2.62</v>
      </c>
      <c r="X585" t="n">
        <v>0.29</v>
      </c>
      <c r="Y585" t="n">
        <v>1</v>
      </c>
      <c r="Z585" t="n">
        <v>10</v>
      </c>
    </row>
    <row r="586">
      <c r="A586" t="n">
        <v>50</v>
      </c>
      <c r="B586" t="n">
        <v>90</v>
      </c>
      <c r="C586" t="inlineStr">
        <is>
          <t xml:space="preserve">CONCLUIDO	</t>
        </is>
      </c>
      <c r="D586" t="n">
        <v>5.4293</v>
      </c>
      <c r="E586" t="n">
        <v>18.42</v>
      </c>
      <c r="F586" t="n">
        <v>15.61</v>
      </c>
      <c r="G586" t="n">
        <v>85.13</v>
      </c>
      <c r="H586" t="n">
        <v>1.22</v>
      </c>
      <c r="I586" t="n">
        <v>11</v>
      </c>
      <c r="J586" t="n">
        <v>195.65</v>
      </c>
      <c r="K586" t="n">
        <v>52.44</v>
      </c>
      <c r="L586" t="n">
        <v>13.5</v>
      </c>
      <c r="M586" t="n">
        <v>9</v>
      </c>
      <c r="N586" t="n">
        <v>39.71</v>
      </c>
      <c r="O586" t="n">
        <v>24364.12</v>
      </c>
      <c r="P586" t="n">
        <v>184.43</v>
      </c>
      <c r="Q586" t="n">
        <v>467.07</v>
      </c>
      <c r="R586" t="n">
        <v>58.85</v>
      </c>
      <c r="S586" t="n">
        <v>39.61</v>
      </c>
      <c r="T586" t="n">
        <v>4663.02</v>
      </c>
      <c r="U586" t="n">
        <v>0.67</v>
      </c>
      <c r="V586" t="n">
        <v>0.75</v>
      </c>
      <c r="W586" t="n">
        <v>2.63</v>
      </c>
      <c r="X586" t="n">
        <v>0.27</v>
      </c>
      <c r="Y586" t="n">
        <v>1</v>
      </c>
      <c r="Z586" t="n">
        <v>10</v>
      </c>
    </row>
    <row r="587">
      <c r="A587" t="n">
        <v>51</v>
      </c>
      <c r="B587" t="n">
        <v>90</v>
      </c>
      <c r="C587" t="inlineStr">
        <is>
          <t xml:space="preserve">CONCLUIDO	</t>
        </is>
      </c>
      <c r="D587" t="n">
        <v>5.4255</v>
      </c>
      <c r="E587" t="n">
        <v>18.43</v>
      </c>
      <c r="F587" t="n">
        <v>15.62</v>
      </c>
      <c r="G587" t="n">
        <v>85.2</v>
      </c>
      <c r="H587" t="n">
        <v>1.25</v>
      </c>
      <c r="I587" t="n">
        <v>11</v>
      </c>
      <c r="J587" t="n">
        <v>196.04</v>
      </c>
      <c r="K587" t="n">
        <v>52.44</v>
      </c>
      <c r="L587" t="n">
        <v>13.75</v>
      </c>
      <c r="M587" t="n">
        <v>9</v>
      </c>
      <c r="N587" t="n">
        <v>39.84</v>
      </c>
      <c r="O587" t="n">
        <v>24411.91</v>
      </c>
      <c r="P587" t="n">
        <v>184.23</v>
      </c>
      <c r="Q587" t="n">
        <v>467.16</v>
      </c>
      <c r="R587" t="n">
        <v>59.3</v>
      </c>
      <c r="S587" t="n">
        <v>39.61</v>
      </c>
      <c r="T587" t="n">
        <v>4885.9</v>
      </c>
      <c r="U587" t="n">
        <v>0.67</v>
      </c>
      <c r="V587" t="n">
        <v>0.75</v>
      </c>
      <c r="W587" t="n">
        <v>2.62</v>
      </c>
      <c r="X587" t="n">
        <v>0.29</v>
      </c>
      <c r="Y587" t="n">
        <v>1</v>
      </c>
      <c r="Z587" t="n">
        <v>10</v>
      </c>
    </row>
    <row r="588">
      <c r="A588" t="n">
        <v>52</v>
      </c>
      <c r="B588" t="n">
        <v>90</v>
      </c>
      <c r="C588" t="inlineStr">
        <is>
          <t xml:space="preserve">CONCLUIDO	</t>
        </is>
      </c>
      <c r="D588" t="n">
        <v>5.4272</v>
      </c>
      <c r="E588" t="n">
        <v>18.43</v>
      </c>
      <c r="F588" t="n">
        <v>15.61</v>
      </c>
      <c r="G588" t="n">
        <v>85.17</v>
      </c>
      <c r="H588" t="n">
        <v>1.27</v>
      </c>
      <c r="I588" t="n">
        <v>11</v>
      </c>
      <c r="J588" t="n">
        <v>196.42</v>
      </c>
      <c r="K588" t="n">
        <v>52.44</v>
      </c>
      <c r="L588" t="n">
        <v>14</v>
      </c>
      <c r="M588" t="n">
        <v>9</v>
      </c>
      <c r="N588" t="n">
        <v>39.98</v>
      </c>
      <c r="O588" t="n">
        <v>24459.75</v>
      </c>
      <c r="P588" t="n">
        <v>184.2</v>
      </c>
      <c r="Q588" t="n">
        <v>467.07</v>
      </c>
      <c r="R588" t="n">
        <v>59.28</v>
      </c>
      <c r="S588" t="n">
        <v>39.61</v>
      </c>
      <c r="T588" t="n">
        <v>4874.46</v>
      </c>
      <c r="U588" t="n">
        <v>0.67</v>
      </c>
      <c r="V588" t="n">
        <v>0.75</v>
      </c>
      <c r="W588" t="n">
        <v>2.62</v>
      </c>
      <c r="X588" t="n">
        <v>0.28</v>
      </c>
      <c r="Y588" t="n">
        <v>1</v>
      </c>
      <c r="Z588" t="n">
        <v>10</v>
      </c>
    </row>
    <row r="589">
      <c r="A589" t="n">
        <v>53</v>
      </c>
      <c r="B589" t="n">
        <v>90</v>
      </c>
      <c r="C589" t="inlineStr">
        <is>
          <t xml:space="preserve">CONCLUIDO	</t>
        </is>
      </c>
      <c r="D589" t="n">
        <v>5.4294</v>
      </c>
      <c r="E589" t="n">
        <v>18.42</v>
      </c>
      <c r="F589" t="n">
        <v>15.61</v>
      </c>
      <c r="G589" t="n">
        <v>85.13</v>
      </c>
      <c r="H589" t="n">
        <v>1.29</v>
      </c>
      <c r="I589" t="n">
        <v>11</v>
      </c>
      <c r="J589" t="n">
        <v>196.81</v>
      </c>
      <c r="K589" t="n">
        <v>52.44</v>
      </c>
      <c r="L589" t="n">
        <v>14.25</v>
      </c>
      <c r="M589" t="n">
        <v>9</v>
      </c>
      <c r="N589" t="n">
        <v>40.12</v>
      </c>
      <c r="O589" t="n">
        <v>24507.64</v>
      </c>
      <c r="P589" t="n">
        <v>182.91</v>
      </c>
      <c r="Q589" t="n">
        <v>467.07</v>
      </c>
      <c r="R589" t="n">
        <v>58.87</v>
      </c>
      <c r="S589" t="n">
        <v>39.61</v>
      </c>
      <c r="T589" t="n">
        <v>4669.29</v>
      </c>
      <c r="U589" t="n">
        <v>0.67</v>
      </c>
      <c r="V589" t="n">
        <v>0.75</v>
      </c>
      <c r="W589" t="n">
        <v>2.63</v>
      </c>
      <c r="X589" t="n">
        <v>0.27</v>
      </c>
      <c r="Y589" t="n">
        <v>1</v>
      </c>
      <c r="Z589" t="n">
        <v>10</v>
      </c>
    </row>
    <row r="590">
      <c r="A590" t="n">
        <v>54</v>
      </c>
      <c r="B590" t="n">
        <v>90</v>
      </c>
      <c r="C590" t="inlineStr">
        <is>
          <t xml:space="preserve">CONCLUIDO	</t>
        </is>
      </c>
      <c r="D590" t="n">
        <v>5.4447</v>
      </c>
      <c r="E590" t="n">
        <v>18.37</v>
      </c>
      <c r="F590" t="n">
        <v>15.59</v>
      </c>
      <c r="G590" t="n">
        <v>93.54000000000001</v>
      </c>
      <c r="H590" t="n">
        <v>1.31</v>
      </c>
      <c r="I590" t="n">
        <v>10</v>
      </c>
      <c r="J590" t="n">
        <v>197.2</v>
      </c>
      <c r="K590" t="n">
        <v>52.44</v>
      </c>
      <c r="L590" t="n">
        <v>14.5</v>
      </c>
      <c r="M590" t="n">
        <v>8</v>
      </c>
      <c r="N590" t="n">
        <v>40.26</v>
      </c>
      <c r="O590" t="n">
        <v>24555.57</v>
      </c>
      <c r="P590" t="n">
        <v>182.02</v>
      </c>
      <c r="Q590" t="n">
        <v>467.07</v>
      </c>
      <c r="R590" t="n">
        <v>58.3</v>
      </c>
      <c r="S590" t="n">
        <v>39.61</v>
      </c>
      <c r="T590" t="n">
        <v>4390.7</v>
      </c>
      <c r="U590" t="n">
        <v>0.68</v>
      </c>
      <c r="V590" t="n">
        <v>0.75</v>
      </c>
      <c r="W590" t="n">
        <v>2.62</v>
      </c>
      <c r="X590" t="n">
        <v>0.26</v>
      </c>
      <c r="Y590" t="n">
        <v>1</v>
      </c>
      <c r="Z590" t="n">
        <v>10</v>
      </c>
    </row>
    <row r="591">
      <c r="A591" t="n">
        <v>55</v>
      </c>
      <c r="B591" t="n">
        <v>90</v>
      </c>
      <c r="C591" t="inlineStr">
        <is>
          <t xml:space="preserve">CONCLUIDO	</t>
        </is>
      </c>
      <c r="D591" t="n">
        <v>5.4451</v>
      </c>
      <c r="E591" t="n">
        <v>18.36</v>
      </c>
      <c r="F591" t="n">
        <v>15.59</v>
      </c>
      <c r="G591" t="n">
        <v>93.53</v>
      </c>
      <c r="H591" t="n">
        <v>1.33</v>
      </c>
      <c r="I591" t="n">
        <v>10</v>
      </c>
      <c r="J591" t="n">
        <v>197.59</v>
      </c>
      <c r="K591" t="n">
        <v>52.44</v>
      </c>
      <c r="L591" t="n">
        <v>14.75</v>
      </c>
      <c r="M591" t="n">
        <v>8</v>
      </c>
      <c r="N591" t="n">
        <v>40.4</v>
      </c>
      <c r="O591" t="n">
        <v>24603.55</v>
      </c>
      <c r="P591" t="n">
        <v>181.99</v>
      </c>
      <c r="Q591" t="n">
        <v>467.08</v>
      </c>
      <c r="R591" t="n">
        <v>58.3</v>
      </c>
      <c r="S591" t="n">
        <v>39.61</v>
      </c>
      <c r="T591" t="n">
        <v>4388.57</v>
      </c>
      <c r="U591" t="n">
        <v>0.68</v>
      </c>
      <c r="V591" t="n">
        <v>0.75</v>
      </c>
      <c r="W591" t="n">
        <v>2.62</v>
      </c>
      <c r="X591" t="n">
        <v>0.26</v>
      </c>
      <c r="Y591" t="n">
        <v>1</v>
      </c>
      <c r="Z591" t="n">
        <v>10</v>
      </c>
    </row>
    <row r="592">
      <c r="A592" t="n">
        <v>56</v>
      </c>
      <c r="B592" t="n">
        <v>90</v>
      </c>
      <c r="C592" t="inlineStr">
        <is>
          <t xml:space="preserve">CONCLUIDO	</t>
        </is>
      </c>
      <c r="D592" t="n">
        <v>5.4434</v>
      </c>
      <c r="E592" t="n">
        <v>18.37</v>
      </c>
      <c r="F592" t="n">
        <v>15.59</v>
      </c>
      <c r="G592" t="n">
        <v>93.56999999999999</v>
      </c>
      <c r="H592" t="n">
        <v>1.35</v>
      </c>
      <c r="I592" t="n">
        <v>10</v>
      </c>
      <c r="J592" t="n">
        <v>197.98</v>
      </c>
      <c r="K592" t="n">
        <v>52.44</v>
      </c>
      <c r="L592" t="n">
        <v>15</v>
      </c>
      <c r="M592" t="n">
        <v>8</v>
      </c>
      <c r="N592" t="n">
        <v>40.54</v>
      </c>
      <c r="O592" t="n">
        <v>24651.58</v>
      </c>
      <c r="P592" t="n">
        <v>181.77</v>
      </c>
      <c r="Q592" t="n">
        <v>467.07</v>
      </c>
      <c r="R592" t="n">
        <v>58.52</v>
      </c>
      <c r="S592" t="n">
        <v>39.61</v>
      </c>
      <c r="T592" t="n">
        <v>4498.71</v>
      </c>
      <c r="U592" t="n">
        <v>0.68</v>
      </c>
      <c r="V592" t="n">
        <v>0.75</v>
      </c>
      <c r="W592" t="n">
        <v>2.62</v>
      </c>
      <c r="X592" t="n">
        <v>0.26</v>
      </c>
      <c r="Y592" t="n">
        <v>1</v>
      </c>
      <c r="Z592" t="n">
        <v>10</v>
      </c>
    </row>
    <row r="593">
      <c r="A593" t="n">
        <v>57</v>
      </c>
      <c r="B593" t="n">
        <v>90</v>
      </c>
      <c r="C593" t="inlineStr">
        <is>
          <t xml:space="preserve">CONCLUIDO	</t>
        </is>
      </c>
      <c r="D593" t="n">
        <v>5.4442</v>
      </c>
      <c r="E593" t="n">
        <v>18.37</v>
      </c>
      <c r="F593" t="n">
        <v>15.59</v>
      </c>
      <c r="G593" t="n">
        <v>93.55</v>
      </c>
      <c r="H593" t="n">
        <v>1.36</v>
      </c>
      <c r="I593" t="n">
        <v>10</v>
      </c>
      <c r="J593" t="n">
        <v>198.37</v>
      </c>
      <c r="K593" t="n">
        <v>52.44</v>
      </c>
      <c r="L593" t="n">
        <v>15.25</v>
      </c>
      <c r="M593" t="n">
        <v>8</v>
      </c>
      <c r="N593" t="n">
        <v>40.68</v>
      </c>
      <c r="O593" t="n">
        <v>24699.65</v>
      </c>
      <c r="P593" t="n">
        <v>181.34</v>
      </c>
      <c r="Q593" t="n">
        <v>467.07</v>
      </c>
      <c r="R593" t="n">
        <v>58.37</v>
      </c>
      <c r="S593" t="n">
        <v>39.61</v>
      </c>
      <c r="T593" t="n">
        <v>4426.17</v>
      </c>
      <c r="U593" t="n">
        <v>0.68</v>
      </c>
      <c r="V593" t="n">
        <v>0.75</v>
      </c>
      <c r="W593" t="n">
        <v>2.63</v>
      </c>
      <c r="X593" t="n">
        <v>0.26</v>
      </c>
      <c r="Y593" t="n">
        <v>1</v>
      </c>
      <c r="Z593" t="n">
        <v>10</v>
      </c>
    </row>
    <row r="594">
      <c r="A594" t="n">
        <v>58</v>
      </c>
      <c r="B594" t="n">
        <v>90</v>
      </c>
      <c r="C594" t="inlineStr">
        <is>
          <t xml:space="preserve">CONCLUIDO	</t>
        </is>
      </c>
      <c r="D594" t="n">
        <v>5.4444</v>
      </c>
      <c r="E594" t="n">
        <v>18.37</v>
      </c>
      <c r="F594" t="n">
        <v>15.59</v>
      </c>
      <c r="G594" t="n">
        <v>93.55</v>
      </c>
      <c r="H594" t="n">
        <v>1.38</v>
      </c>
      <c r="I594" t="n">
        <v>10</v>
      </c>
      <c r="J594" t="n">
        <v>198.76</v>
      </c>
      <c r="K594" t="n">
        <v>52.44</v>
      </c>
      <c r="L594" t="n">
        <v>15.5</v>
      </c>
      <c r="M594" t="n">
        <v>8</v>
      </c>
      <c r="N594" t="n">
        <v>40.82</v>
      </c>
      <c r="O594" t="n">
        <v>24747.78</v>
      </c>
      <c r="P594" t="n">
        <v>180.5</v>
      </c>
      <c r="Q594" t="n">
        <v>467.07</v>
      </c>
      <c r="R594" t="n">
        <v>58.28</v>
      </c>
      <c r="S594" t="n">
        <v>39.61</v>
      </c>
      <c r="T594" t="n">
        <v>4379.73</v>
      </c>
      <c r="U594" t="n">
        <v>0.68</v>
      </c>
      <c r="V594" t="n">
        <v>0.75</v>
      </c>
      <c r="W594" t="n">
        <v>2.63</v>
      </c>
      <c r="X594" t="n">
        <v>0.26</v>
      </c>
      <c r="Y594" t="n">
        <v>1</v>
      </c>
      <c r="Z594" t="n">
        <v>10</v>
      </c>
    </row>
    <row r="595">
      <c r="A595" t="n">
        <v>59</v>
      </c>
      <c r="B595" t="n">
        <v>90</v>
      </c>
      <c r="C595" t="inlineStr">
        <is>
          <t xml:space="preserve">CONCLUIDO	</t>
        </is>
      </c>
      <c r="D595" t="n">
        <v>5.4476</v>
      </c>
      <c r="E595" t="n">
        <v>18.36</v>
      </c>
      <c r="F595" t="n">
        <v>15.58</v>
      </c>
      <c r="G595" t="n">
        <v>93.48</v>
      </c>
      <c r="H595" t="n">
        <v>1.4</v>
      </c>
      <c r="I595" t="n">
        <v>10</v>
      </c>
      <c r="J595" t="n">
        <v>199.15</v>
      </c>
      <c r="K595" t="n">
        <v>52.44</v>
      </c>
      <c r="L595" t="n">
        <v>15.75</v>
      </c>
      <c r="M595" t="n">
        <v>8</v>
      </c>
      <c r="N595" t="n">
        <v>40.96</v>
      </c>
      <c r="O595" t="n">
        <v>24795.95</v>
      </c>
      <c r="P595" t="n">
        <v>178.89</v>
      </c>
      <c r="Q595" t="n">
        <v>467.07</v>
      </c>
      <c r="R595" t="n">
        <v>58.05</v>
      </c>
      <c r="S595" t="n">
        <v>39.61</v>
      </c>
      <c r="T595" t="n">
        <v>4265.06</v>
      </c>
      <c r="U595" t="n">
        <v>0.68</v>
      </c>
      <c r="V595" t="n">
        <v>0.75</v>
      </c>
      <c r="W595" t="n">
        <v>2.62</v>
      </c>
      <c r="X595" t="n">
        <v>0.25</v>
      </c>
      <c r="Y595" t="n">
        <v>1</v>
      </c>
      <c r="Z595" t="n">
        <v>10</v>
      </c>
    </row>
    <row r="596">
      <c r="A596" t="n">
        <v>60</v>
      </c>
      <c r="B596" t="n">
        <v>90</v>
      </c>
      <c r="C596" t="inlineStr">
        <is>
          <t xml:space="preserve">CONCLUIDO	</t>
        </is>
      </c>
      <c r="D596" t="n">
        <v>5.466</v>
      </c>
      <c r="E596" t="n">
        <v>18.3</v>
      </c>
      <c r="F596" t="n">
        <v>15.55</v>
      </c>
      <c r="G596" t="n">
        <v>103.7</v>
      </c>
      <c r="H596" t="n">
        <v>1.42</v>
      </c>
      <c r="I596" t="n">
        <v>9</v>
      </c>
      <c r="J596" t="n">
        <v>199.54</v>
      </c>
      <c r="K596" t="n">
        <v>52.44</v>
      </c>
      <c r="L596" t="n">
        <v>16</v>
      </c>
      <c r="M596" t="n">
        <v>7</v>
      </c>
      <c r="N596" t="n">
        <v>41.1</v>
      </c>
      <c r="O596" t="n">
        <v>24844.17</v>
      </c>
      <c r="P596" t="n">
        <v>177.99</v>
      </c>
      <c r="Q596" t="n">
        <v>467.14</v>
      </c>
      <c r="R596" t="n">
        <v>57.2</v>
      </c>
      <c r="S596" t="n">
        <v>39.61</v>
      </c>
      <c r="T596" t="n">
        <v>3846.93</v>
      </c>
      <c r="U596" t="n">
        <v>0.6899999999999999</v>
      </c>
      <c r="V596" t="n">
        <v>0.75</v>
      </c>
      <c r="W596" t="n">
        <v>2.62</v>
      </c>
      <c r="X596" t="n">
        <v>0.22</v>
      </c>
      <c r="Y596" t="n">
        <v>1</v>
      </c>
      <c r="Z596" t="n">
        <v>10</v>
      </c>
    </row>
    <row r="597">
      <c r="A597" t="n">
        <v>61</v>
      </c>
      <c r="B597" t="n">
        <v>90</v>
      </c>
      <c r="C597" t="inlineStr">
        <is>
          <t xml:space="preserve">CONCLUIDO	</t>
        </is>
      </c>
      <c r="D597" t="n">
        <v>5.4643</v>
      </c>
      <c r="E597" t="n">
        <v>18.3</v>
      </c>
      <c r="F597" t="n">
        <v>15.56</v>
      </c>
      <c r="G597" t="n">
        <v>103.73</v>
      </c>
      <c r="H597" t="n">
        <v>1.44</v>
      </c>
      <c r="I597" t="n">
        <v>9</v>
      </c>
      <c r="J597" t="n">
        <v>199.93</v>
      </c>
      <c r="K597" t="n">
        <v>52.44</v>
      </c>
      <c r="L597" t="n">
        <v>16.25</v>
      </c>
      <c r="M597" t="n">
        <v>7</v>
      </c>
      <c r="N597" t="n">
        <v>41.24</v>
      </c>
      <c r="O597" t="n">
        <v>24892.44</v>
      </c>
      <c r="P597" t="n">
        <v>178.15</v>
      </c>
      <c r="Q597" t="n">
        <v>467.08</v>
      </c>
      <c r="R597" t="n">
        <v>57.39</v>
      </c>
      <c r="S597" t="n">
        <v>39.61</v>
      </c>
      <c r="T597" t="n">
        <v>3940.82</v>
      </c>
      <c r="U597" t="n">
        <v>0.6899999999999999</v>
      </c>
      <c r="V597" t="n">
        <v>0.75</v>
      </c>
      <c r="W597" t="n">
        <v>2.62</v>
      </c>
      <c r="X597" t="n">
        <v>0.23</v>
      </c>
      <c r="Y597" t="n">
        <v>1</v>
      </c>
      <c r="Z597" t="n">
        <v>10</v>
      </c>
    </row>
    <row r="598">
      <c r="A598" t="n">
        <v>62</v>
      </c>
      <c r="B598" t="n">
        <v>90</v>
      </c>
      <c r="C598" t="inlineStr">
        <is>
          <t xml:space="preserve">CONCLUIDO	</t>
        </is>
      </c>
      <c r="D598" t="n">
        <v>5.4648</v>
      </c>
      <c r="E598" t="n">
        <v>18.3</v>
      </c>
      <c r="F598" t="n">
        <v>15.56</v>
      </c>
      <c r="G598" t="n">
        <v>103.72</v>
      </c>
      <c r="H598" t="n">
        <v>1.46</v>
      </c>
      <c r="I598" t="n">
        <v>9</v>
      </c>
      <c r="J598" t="n">
        <v>200.32</v>
      </c>
      <c r="K598" t="n">
        <v>52.44</v>
      </c>
      <c r="L598" t="n">
        <v>16.5</v>
      </c>
      <c r="M598" t="n">
        <v>7</v>
      </c>
      <c r="N598" t="n">
        <v>41.38</v>
      </c>
      <c r="O598" t="n">
        <v>24940.75</v>
      </c>
      <c r="P598" t="n">
        <v>178.5</v>
      </c>
      <c r="Q598" t="n">
        <v>467.07</v>
      </c>
      <c r="R598" t="n">
        <v>57.37</v>
      </c>
      <c r="S598" t="n">
        <v>39.61</v>
      </c>
      <c r="T598" t="n">
        <v>3929.83</v>
      </c>
      <c r="U598" t="n">
        <v>0.6899999999999999</v>
      </c>
      <c r="V598" t="n">
        <v>0.75</v>
      </c>
      <c r="W598" t="n">
        <v>2.62</v>
      </c>
      <c r="X598" t="n">
        <v>0.23</v>
      </c>
      <c r="Y598" t="n">
        <v>1</v>
      </c>
      <c r="Z598" t="n">
        <v>10</v>
      </c>
    </row>
    <row r="599">
      <c r="A599" t="n">
        <v>63</v>
      </c>
      <c r="B599" t="n">
        <v>90</v>
      </c>
      <c r="C599" t="inlineStr">
        <is>
          <t xml:space="preserve">CONCLUIDO	</t>
        </is>
      </c>
      <c r="D599" t="n">
        <v>5.4651</v>
      </c>
      <c r="E599" t="n">
        <v>18.3</v>
      </c>
      <c r="F599" t="n">
        <v>15.56</v>
      </c>
      <c r="G599" t="n">
        <v>103.72</v>
      </c>
      <c r="H599" t="n">
        <v>1.48</v>
      </c>
      <c r="I599" t="n">
        <v>9</v>
      </c>
      <c r="J599" t="n">
        <v>200.72</v>
      </c>
      <c r="K599" t="n">
        <v>52.44</v>
      </c>
      <c r="L599" t="n">
        <v>16.75</v>
      </c>
      <c r="M599" t="n">
        <v>7</v>
      </c>
      <c r="N599" t="n">
        <v>41.52</v>
      </c>
      <c r="O599" t="n">
        <v>24989.11</v>
      </c>
      <c r="P599" t="n">
        <v>178.58</v>
      </c>
      <c r="Q599" t="n">
        <v>467.07</v>
      </c>
      <c r="R599" t="n">
        <v>57.26</v>
      </c>
      <c r="S599" t="n">
        <v>39.61</v>
      </c>
      <c r="T599" t="n">
        <v>3875.11</v>
      </c>
      <c r="U599" t="n">
        <v>0.6899999999999999</v>
      </c>
      <c r="V599" t="n">
        <v>0.75</v>
      </c>
      <c r="W599" t="n">
        <v>2.62</v>
      </c>
      <c r="X599" t="n">
        <v>0.22</v>
      </c>
      <c r="Y599" t="n">
        <v>1</v>
      </c>
      <c r="Z599" t="n">
        <v>10</v>
      </c>
    </row>
    <row r="600">
      <c r="A600" t="n">
        <v>64</v>
      </c>
      <c r="B600" t="n">
        <v>90</v>
      </c>
      <c r="C600" t="inlineStr">
        <is>
          <t xml:space="preserve">CONCLUIDO	</t>
        </is>
      </c>
      <c r="D600" t="n">
        <v>5.4617</v>
      </c>
      <c r="E600" t="n">
        <v>18.31</v>
      </c>
      <c r="F600" t="n">
        <v>15.57</v>
      </c>
      <c r="G600" t="n">
        <v>103.79</v>
      </c>
      <c r="H600" t="n">
        <v>1.5</v>
      </c>
      <c r="I600" t="n">
        <v>9</v>
      </c>
      <c r="J600" t="n">
        <v>201.11</v>
      </c>
      <c r="K600" t="n">
        <v>52.44</v>
      </c>
      <c r="L600" t="n">
        <v>17</v>
      </c>
      <c r="M600" t="n">
        <v>7</v>
      </c>
      <c r="N600" t="n">
        <v>41.67</v>
      </c>
      <c r="O600" t="n">
        <v>25037.53</v>
      </c>
      <c r="P600" t="n">
        <v>178.19</v>
      </c>
      <c r="Q600" t="n">
        <v>467.07</v>
      </c>
      <c r="R600" t="n">
        <v>57.61</v>
      </c>
      <c r="S600" t="n">
        <v>39.61</v>
      </c>
      <c r="T600" t="n">
        <v>4051.93</v>
      </c>
      <c r="U600" t="n">
        <v>0.6899999999999999</v>
      </c>
      <c r="V600" t="n">
        <v>0.75</v>
      </c>
      <c r="W600" t="n">
        <v>2.62</v>
      </c>
      <c r="X600" t="n">
        <v>0.24</v>
      </c>
      <c r="Y600" t="n">
        <v>1</v>
      </c>
      <c r="Z600" t="n">
        <v>10</v>
      </c>
    </row>
    <row r="601">
      <c r="A601" t="n">
        <v>65</v>
      </c>
      <c r="B601" t="n">
        <v>90</v>
      </c>
      <c r="C601" t="inlineStr">
        <is>
          <t xml:space="preserve">CONCLUIDO	</t>
        </is>
      </c>
      <c r="D601" t="n">
        <v>5.4641</v>
      </c>
      <c r="E601" t="n">
        <v>18.3</v>
      </c>
      <c r="F601" t="n">
        <v>15.56</v>
      </c>
      <c r="G601" t="n">
        <v>103.74</v>
      </c>
      <c r="H601" t="n">
        <v>1.52</v>
      </c>
      <c r="I601" t="n">
        <v>9</v>
      </c>
      <c r="J601" t="n">
        <v>201.5</v>
      </c>
      <c r="K601" t="n">
        <v>52.44</v>
      </c>
      <c r="L601" t="n">
        <v>17.25</v>
      </c>
      <c r="M601" t="n">
        <v>7</v>
      </c>
      <c r="N601" t="n">
        <v>41.81</v>
      </c>
      <c r="O601" t="n">
        <v>25085.99</v>
      </c>
      <c r="P601" t="n">
        <v>177.34</v>
      </c>
      <c r="Q601" t="n">
        <v>467.07</v>
      </c>
      <c r="R601" t="n">
        <v>57.45</v>
      </c>
      <c r="S601" t="n">
        <v>39.61</v>
      </c>
      <c r="T601" t="n">
        <v>3973.24</v>
      </c>
      <c r="U601" t="n">
        <v>0.6899999999999999</v>
      </c>
      <c r="V601" t="n">
        <v>0.75</v>
      </c>
      <c r="W601" t="n">
        <v>2.62</v>
      </c>
      <c r="X601" t="n">
        <v>0.23</v>
      </c>
      <c r="Y601" t="n">
        <v>1</v>
      </c>
      <c r="Z601" t="n">
        <v>10</v>
      </c>
    </row>
    <row r="602">
      <c r="A602" t="n">
        <v>66</v>
      </c>
      <c r="B602" t="n">
        <v>90</v>
      </c>
      <c r="C602" t="inlineStr">
        <is>
          <t xml:space="preserve">CONCLUIDO	</t>
        </is>
      </c>
      <c r="D602" t="n">
        <v>5.4598</v>
      </c>
      <c r="E602" t="n">
        <v>18.32</v>
      </c>
      <c r="F602" t="n">
        <v>15.58</v>
      </c>
      <c r="G602" t="n">
        <v>103.84</v>
      </c>
      <c r="H602" t="n">
        <v>1.54</v>
      </c>
      <c r="I602" t="n">
        <v>9</v>
      </c>
      <c r="J602" t="n">
        <v>201.9</v>
      </c>
      <c r="K602" t="n">
        <v>52.44</v>
      </c>
      <c r="L602" t="n">
        <v>17.5</v>
      </c>
      <c r="M602" t="n">
        <v>7</v>
      </c>
      <c r="N602" t="n">
        <v>41.95</v>
      </c>
      <c r="O602" t="n">
        <v>25134.5</v>
      </c>
      <c r="P602" t="n">
        <v>176.27</v>
      </c>
      <c r="Q602" t="n">
        <v>467.07</v>
      </c>
      <c r="R602" t="n">
        <v>57.9</v>
      </c>
      <c r="S602" t="n">
        <v>39.61</v>
      </c>
      <c r="T602" t="n">
        <v>4198.3</v>
      </c>
      <c r="U602" t="n">
        <v>0.68</v>
      </c>
      <c r="V602" t="n">
        <v>0.75</v>
      </c>
      <c r="W602" t="n">
        <v>2.62</v>
      </c>
      <c r="X602" t="n">
        <v>0.24</v>
      </c>
      <c r="Y602" t="n">
        <v>1</v>
      </c>
      <c r="Z602" t="n">
        <v>10</v>
      </c>
    </row>
    <row r="603">
      <c r="A603" t="n">
        <v>67</v>
      </c>
      <c r="B603" t="n">
        <v>90</v>
      </c>
      <c r="C603" t="inlineStr">
        <is>
          <t xml:space="preserve">CONCLUIDO	</t>
        </is>
      </c>
      <c r="D603" t="n">
        <v>5.4645</v>
      </c>
      <c r="E603" t="n">
        <v>18.3</v>
      </c>
      <c r="F603" t="n">
        <v>15.56</v>
      </c>
      <c r="G603" t="n">
        <v>103.73</v>
      </c>
      <c r="H603" t="n">
        <v>1.56</v>
      </c>
      <c r="I603" t="n">
        <v>9</v>
      </c>
      <c r="J603" t="n">
        <v>202.29</v>
      </c>
      <c r="K603" t="n">
        <v>52.44</v>
      </c>
      <c r="L603" t="n">
        <v>17.75</v>
      </c>
      <c r="M603" t="n">
        <v>7</v>
      </c>
      <c r="N603" t="n">
        <v>42.1</v>
      </c>
      <c r="O603" t="n">
        <v>25183.06</v>
      </c>
      <c r="P603" t="n">
        <v>175.61</v>
      </c>
      <c r="Q603" t="n">
        <v>467.07</v>
      </c>
      <c r="R603" t="n">
        <v>57.36</v>
      </c>
      <c r="S603" t="n">
        <v>39.61</v>
      </c>
      <c r="T603" t="n">
        <v>3925.15</v>
      </c>
      <c r="U603" t="n">
        <v>0.6899999999999999</v>
      </c>
      <c r="V603" t="n">
        <v>0.75</v>
      </c>
      <c r="W603" t="n">
        <v>2.62</v>
      </c>
      <c r="X603" t="n">
        <v>0.23</v>
      </c>
      <c r="Y603" t="n">
        <v>1</v>
      </c>
      <c r="Z603" t="n">
        <v>10</v>
      </c>
    </row>
    <row r="604">
      <c r="A604" t="n">
        <v>68</v>
      </c>
      <c r="B604" t="n">
        <v>90</v>
      </c>
      <c r="C604" t="inlineStr">
        <is>
          <t xml:space="preserve">CONCLUIDO	</t>
        </is>
      </c>
      <c r="D604" t="n">
        <v>5.4865</v>
      </c>
      <c r="E604" t="n">
        <v>18.23</v>
      </c>
      <c r="F604" t="n">
        <v>15.52</v>
      </c>
      <c r="G604" t="n">
        <v>116.41</v>
      </c>
      <c r="H604" t="n">
        <v>1.58</v>
      </c>
      <c r="I604" t="n">
        <v>8</v>
      </c>
      <c r="J604" t="n">
        <v>202.68</v>
      </c>
      <c r="K604" t="n">
        <v>52.44</v>
      </c>
      <c r="L604" t="n">
        <v>18</v>
      </c>
      <c r="M604" t="n">
        <v>6</v>
      </c>
      <c r="N604" t="n">
        <v>42.24</v>
      </c>
      <c r="O604" t="n">
        <v>25231.66</v>
      </c>
      <c r="P604" t="n">
        <v>174.31</v>
      </c>
      <c r="Q604" t="n">
        <v>467.07</v>
      </c>
      <c r="R604" t="n">
        <v>56.09</v>
      </c>
      <c r="S604" t="n">
        <v>39.61</v>
      </c>
      <c r="T604" t="n">
        <v>3294.4</v>
      </c>
      <c r="U604" t="n">
        <v>0.71</v>
      </c>
      <c r="V604" t="n">
        <v>0.75</v>
      </c>
      <c r="W604" t="n">
        <v>2.62</v>
      </c>
      <c r="X604" t="n">
        <v>0.19</v>
      </c>
      <c r="Y604" t="n">
        <v>1</v>
      </c>
      <c r="Z604" t="n">
        <v>10</v>
      </c>
    </row>
    <row r="605">
      <c r="A605" t="n">
        <v>69</v>
      </c>
      <c r="B605" t="n">
        <v>90</v>
      </c>
      <c r="C605" t="inlineStr">
        <is>
          <t xml:space="preserve">CONCLUIDO	</t>
        </is>
      </c>
      <c r="D605" t="n">
        <v>5.4858</v>
      </c>
      <c r="E605" t="n">
        <v>18.23</v>
      </c>
      <c r="F605" t="n">
        <v>15.52</v>
      </c>
      <c r="G605" t="n">
        <v>116.43</v>
      </c>
      <c r="H605" t="n">
        <v>1.6</v>
      </c>
      <c r="I605" t="n">
        <v>8</v>
      </c>
      <c r="J605" t="n">
        <v>203.08</v>
      </c>
      <c r="K605" t="n">
        <v>52.44</v>
      </c>
      <c r="L605" t="n">
        <v>18.25</v>
      </c>
      <c r="M605" t="n">
        <v>6</v>
      </c>
      <c r="N605" t="n">
        <v>42.39</v>
      </c>
      <c r="O605" t="n">
        <v>25280.45</v>
      </c>
      <c r="P605" t="n">
        <v>174.05</v>
      </c>
      <c r="Q605" t="n">
        <v>467.07</v>
      </c>
      <c r="R605" t="n">
        <v>56.18</v>
      </c>
      <c r="S605" t="n">
        <v>39.61</v>
      </c>
      <c r="T605" t="n">
        <v>3342.3</v>
      </c>
      <c r="U605" t="n">
        <v>0.7</v>
      </c>
      <c r="V605" t="n">
        <v>0.75</v>
      </c>
      <c r="W605" t="n">
        <v>2.62</v>
      </c>
      <c r="X605" t="n">
        <v>0.19</v>
      </c>
      <c r="Y605" t="n">
        <v>1</v>
      </c>
      <c r="Z605" t="n">
        <v>10</v>
      </c>
    </row>
    <row r="606">
      <c r="A606" t="n">
        <v>70</v>
      </c>
      <c r="B606" t="n">
        <v>90</v>
      </c>
      <c r="C606" t="inlineStr">
        <is>
          <t xml:space="preserve">CONCLUIDO	</t>
        </is>
      </c>
      <c r="D606" t="n">
        <v>5.483</v>
      </c>
      <c r="E606" t="n">
        <v>18.24</v>
      </c>
      <c r="F606" t="n">
        <v>15.53</v>
      </c>
      <c r="G606" t="n">
        <v>116.5</v>
      </c>
      <c r="H606" t="n">
        <v>1.61</v>
      </c>
      <c r="I606" t="n">
        <v>8</v>
      </c>
      <c r="J606" t="n">
        <v>203.47</v>
      </c>
      <c r="K606" t="n">
        <v>52.44</v>
      </c>
      <c r="L606" t="n">
        <v>18.5</v>
      </c>
      <c r="M606" t="n">
        <v>6</v>
      </c>
      <c r="N606" t="n">
        <v>42.53</v>
      </c>
      <c r="O606" t="n">
        <v>25329.15</v>
      </c>
      <c r="P606" t="n">
        <v>174.08</v>
      </c>
      <c r="Q606" t="n">
        <v>467.11</v>
      </c>
      <c r="R606" t="n">
        <v>56.46</v>
      </c>
      <c r="S606" t="n">
        <v>39.61</v>
      </c>
      <c r="T606" t="n">
        <v>3479.27</v>
      </c>
      <c r="U606" t="n">
        <v>0.7</v>
      </c>
      <c r="V606" t="n">
        <v>0.75</v>
      </c>
      <c r="W606" t="n">
        <v>2.62</v>
      </c>
      <c r="X606" t="n">
        <v>0.2</v>
      </c>
      <c r="Y606" t="n">
        <v>1</v>
      </c>
      <c r="Z606" t="n">
        <v>10</v>
      </c>
    </row>
    <row r="607">
      <c r="A607" t="n">
        <v>71</v>
      </c>
      <c r="B607" t="n">
        <v>90</v>
      </c>
      <c r="C607" t="inlineStr">
        <is>
          <t xml:space="preserve">CONCLUIDO	</t>
        </is>
      </c>
      <c r="D607" t="n">
        <v>5.4855</v>
      </c>
      <c r="E607" t="n">
        <v>18.23</v>
      </c>
      <c r="F607" t="n">
        <v>15.52</v>
      </c>
      <c r="G607" t="n">
        <v>116.44</v>
      </c>
      <c r="H607" t="n">
        <v>1.63</v>
      </c>
      <c r="I607" t="n">
        <v>8</v>
      </c>
      <c r="J607" t="n">
        <v>203.87</v>
      </c>
      <c r="K607" t="n">
        <v>52.44</v>
      </c>
      <c r="L607" t="n">
        <v>18.75</v>
      </c>
      <c r="M607" t="n">
        <v>6</v>
      </c>
      <c r="N607" t="n">
        <v>42.68</v>
      </c>
      <c r="O607" t="n">
        <v>25377.91</v>
      </c>
      <c r="P607" t="n">
        <v>173.97</v>
      </c>
      <c r="Q607" t="n">
        <v>467.1</v>
      </c>
      <c r="R607" t="n">
        <v>56.03</v>
      </c>
      <c r="S607" t="n">
        <v>39.61</v>
      </c>
      <c r="T607" t="n">
        <v>3263.48</v>
      </c>
      <c r="U607" t="n">
        <v>0.71</v>
      </c>
      <c r="V607" t="n">
        <v>0.75</v>
      </c>
      <c r="W607" t="n">
        <v>2.62</v>
      </c>
      <c r="X607" t="n">
        <v>0.19</v>
      </c>
      <c r="Y607" t="n">
        <v>1</v>
      </c>
      <c r="Z607" t="n">
        <v>10</v>
      </c>
    </row>
    <row r="608">
      <c r="A608" t="n">
        <v>72</v>
      </c>
      <c r="B608" t="n">
        <v>90</v>
      </c>
      <c r="C608" t="inlineStr">
        <is>
          <t xml:space="preserve">CONCLUIDO	</t>
        </is>
      </c>
      <c r="D608" t="n">
        <v>5.4845</v>
      </c>
      <c r="E608" t="n">
        <v>18.23</v>
      </c>
      <c r="F608" t="n">
        <v>15.53</v>
      </c>
      <c r="G608" t="n">
        <v>116.46</v>
      </c>
      <c r="H608" t="n">
        <v>1.65</v>
      </c>
      <c r="I608" t="n">
        <v>8</v>
      </c>
      <c r="J608" t="n">
        <v>204.26</v>
      </c>
      <c r="K608" t="n">
        <v>52.44</v>
      </c>
      <c r="L608" t="n">
        <v>19</v>
      </c>
      <c r="M608" t="n">
        <v>6</v>
      </c>
      <c r="N608" t="n">
        <v>42.82</v>
      </c>
      <c r="O608" t="n">
        <v>25426.72</v>
      </c>
      <c r="P608" t="n">
        <v>173.93</v>
      </c>
      <c r="Q608" t="n">
        <v>467.07</v>
      </c>
      <c r="R608" t="n">
        <v>56.34</v>
      </c>
      <c r="S608" t="n">
        <v>39.61</v>
      </c>
      <c r="T608" t="n">
        <v>3419.32</v>
      </c>
      <c r="U608" t="n">
        <v>0.7</v>
      </c>
      <c r="V608" t="n">
        <v>0.75</v>
      </c>
      <c r="W608" t="n">
        <v>2.62</v>
      </c>
      <c r="X608" t="n">
        <v>0.2</v>
      </c>
      <c r="Y608" t="n">
        <v>1</v>
      </c>
      <c r="Z608" t="n">
        <v>10</v>
      </c>
    </row>
    <row r="609">
      <c r="A609" t="n">
        <v>73</v>
      </c>
      <c r="B609" t="n">
        <v>90</v>
      </c>
      <c r="C609" t="inlineStr">
        <is>
          <t xml:space="preserve">CONCLUIDO	</t>
        </is>
      </c>
      <c r="D609" t="n">
        <v>5.4848</v>
      </c>
      <c r="E609" t="n">
        <v>18.23</v>
      </c>
      <c r="F609" t="n">
        <v>15.53</v>
      </c>
      <c r="G609" t="n">
        <v>116.45</v>
      </c>
      <c r="H609" t="n">
        <v>1.67</v>
      </c>
      <c r="I609" t="n">
        <v>8</v>
      </c>
      <c r="J609" t="n">
        <v>204.66</v>
      </c>
      <c r="K609" t="n">
        <v>52.44</v>
      </c>
      <c r="L609" t="n">
        <v>19.25</v>
      </c>
      <c r="M609" t="n">
        <v>6</v>
      </c>
      <c r="N609" t="n">
        <v>42.97</v>
      </c>
      <c r="O609" t="n">
        <v>25475.58</v>
      </c>
      <c r="P609" t="n">
        <v>172.68</v>
      </c>
      <c r="Q609" t="n">
        <v>467.07</v>
      </c>
      <c r="R609" t="n">
        <v>56.32</v>
      </c>
      <c r="S609" t="n">
        <v>39.61</v>
      </c>
      <c r="T609" t="n">
        <v>3410.68</v>
      </c>
      <c r="U609" t="n">
        <v>0.7</v>
      </c>
      <c r="V609" t="n">
        <v>0.75</v>
      </c>
      <c r="W609" t="n">
        <v>2.62</v>
      </c>
      <c r="X609" t="n">
        <v>0.19</v>
      </c>
      <c r="Y609" t="n">
        <v>1</v>
      </c>
      <c r="Z609" t="n">
        <v>10</v>
      </c>
    </row>
    <row r="610">
      <c r="A610" t="n">
        <v>74</v>
      </c>
      <c r="B610" t="n">
        <v>90</v>
      </c>
      <c r="C610" t="inlineStr">
        <is>
          <t xml:space="preserve">CONCLUIDO	</t>
        </is>
      </c>
      <c r="D610" t="n">
        <v>5.4821</v>
      </c>
      <c r="E610" t="n">
        <v>18.24</v>
      </c>
      <c r="F610" t="n">
        <v>15.54</v>
      </c>
      <c r="G610" t="n">
        <v>116.52</v>
      </c>
      <c r="H610" t="n">
        <v>1.69</v>
      </c>
      <c r="I610" t="n">
        <v>8</v>
      </c>
      <c r="J610" t="n">
        <v>205.06</v>
      </c>
      <c r="K610" t="n">
        <v>52.44</v>
      </c>
      <c r="L610" t="n">
        <v>19.5</v>
      </c>
      <c r="M610" t="n">
        <v>6</v>
      </c>
      <c r="N610" t="n">
        <v>43.11</v>
      </c>
      <c r="O610" t="n">
        <v>25524.49</v>
      </c>
      <c r="P610" t="n">
        <v>171.85</v>
      </c>
      <c r="Q610" t="n">
        <v>467.07</v>
      </c>
      <c r="R610" t="n">
        <v>56.66</v>
      </c>
      <c r="S610" t="n">
        <v>39.61</v>
      </c>
      <c r="T610" t="n">
        <v>3581.39</v>
      </c>
      <c r="U610" t="n">
        <v>0.7</v>
      </c>
      <c r="V610" t="n">
        <v>0.75</v>
      </c>
      <c r="W610" t="n">
        <v>2.62</v>
      </c>
      <c r="X610" t="n">
        <v>0.2</v>
      </c>
      <c r="Y610" t="n">
        <v>1</v>
      </c>
      <c r="Z610" t="n">
        <v>10</v>
      </c>
    </row>
    <row r="611">
      <c r="A611" t="n">
        <v>75</v>
      </c>
      <c r="B611" t="n">
        <v>90</v>
      </c>
      <c r="C611" t="inlineStr">
        <is>
          <t xml:space="preserve">CONCLUIDO	</t>
        </is>
      </c>
      <c r="D611" t="n">
        <v>5.4825</v>
      </c>
      <c r="E611" t="n">
        <v>18.24</v>
      </c>
      <c r="F611" t="n">
        <v>15.54</v>
      </c>
      <c r="G611" t="n">
        <v>116.51</v>
      </c>
      <c r="H611" t="n">
        <v>1.71</v>
      </c>
      <c r="I611" t="n">
        <v>8</v>
      </c>
      <c r="J611" t="n">
        <v>205.45</v>
      </c>
      <c r="K611" t="n">
        <v>52.44</v>
      </c>
      <c r="L611" t="n">
        <v>19.75</v>
      </c>
      <c r="M611" t="n">
        <v>6</v>
      </c>
      <c r="N611" t="n">
        <v>43.26</v>
      </c>
      <c r="O611" t="n">
        <v>25573.44</v>
      </c>
      <c r="P611" t="n">
        <v>171.67</v>
      </c>
      <c r="Q611" t="n">
        <v>467.14</v>
      </c>
      <c r="R611" t="n">
        <v>56.47</v>
      </c>
      <c r="S611" t="n">
        <v>39.61</v>
      </c>
      <c r="T611" t="n">
        <v>3486.45</v>
      </c>
      <c r="U611" t="n">
        <v>0.7</v>
      </c>
      <c r="V611" t="n">
        <v>0.75</v>
      </c>
      <c r="W611" t="n">
        <v>2.62</v>
      </c>
      <c r="X611" t="n">
        <v>0.2</v>
      </c>
      <c r="Y611" t="n">
        <v>1</v>
      </c>
      <c r="Z611" t="n">
        <v>10</v>
      </c>
    </row>
    <row r="612">
      <c r="A612" t="n">
        <v>76</v>
      </c>
      <c r="B612" t="n">
        <v>90</v>
      </c>
      <c r="C612" t="inlineStr">
        <is>
          <t xml:space="preserve">CONCLUIDO	</t>
        </is>
      </c>
      <c r="D612" t="n">
        <v>5.4788</v>
      </c>
      <c r="E612" t="n">
        <v>18.25</v>
      </c>
      <c r="F612" t="n">
        <v>15.55</v>
      </c>
      <c r="G612" t="n">
        <v>116.6</v>
      </c>
      <c r="H612" t="n">
        <v>1.73</v>
      </c>
      <c r="I612" t="n">
        <v>8</v>
      </c>
      <c r="J612" t="n">
        <v>205.85</v>
      </c>
      <c r="K612" t="n">
        <v>52.44</v>
      </c>
      <c r="L612" t="n">
        <v>20</v>
      </c>
      <c r="M612" t="n">
        <v>6</v>
      </c>
      <c r="N612" t="n">
        <v>43.41</v>
      </c>
      <c r="O612" t="n">
        <v>25622.45</v>
      </c>
      <c r="P612" t="n">
        <v>169.78</v>
      </c>
      <c r="Q612" t="n">
        <v>467.11</v>
      </c>
      <c r="R612" t="n">
        <v>57</v>
      </c>
      <c r="S612" t="n">
        <v>39.61</v>
      </c>
      <c r="T612" t="n">
        <v>3751.44</v>
      </c>
      <c r="U612" t="n">
        <v>0.6899999999999999</v>
      </c>
      <c r="V612" t="n">
        <v>0.75</v>
      </c>
      <c r="W612" t="n">
        <v>2.62</v>
      </c>
      <c r="X612" t="n">
        <v>0.21</v>
      </c>
      <c r="Y612" t="n">
        <v>1</v>
      </c>
      <c r="Z612" t="n">
        <v>10</v>
      </c>
    </row>
    <row r="613">
      <c r="A613" t="n">
        <v>77</v>
      </c>
      <c r="B613" t="n">
        <v>90</v>
      </c>
      <c r="C613" t="inlineStr">
        <is>
          <t xml:space="preserve">CONCLUIDO	</t>
        </is>
      </c>
      <c r="D613" t="n">
        <v>5.4988</v>
      </c>
      <c r="E613" t="n">
        <v>18.19</v>
      </c>
      <c r="F613" t="n">
        <v>15.52</v>
      </c>
      <c r="G613" t="n">
        <v>133</v>
      </c>
      <c r="H613" t="n">
        <v>1.74</v>
      </c>
      <c r="I613" t="n">
        <v>7</v>
      </c>
      <c r="J613" t="n">
        <v>206.25</v>
      </c>
      <c r="K613" t="n">
        <v>52.44</v>
      </c>
      <c r="L613" t="n">
        <v>20.25</v>
      </c>
      <c r="M613" t="n">
        <v>5</v>
      </c>
      <c r="N613" t="n">
        <v>43.56</v>
      </c>
      <c r="O613" t="n">
        <v>25671.51</v>
      </c>
      <c r="P613" t="n">
        <v>168.97</v>
      </c>
      <c r="Q613" t="n">
        <v>467.07</v>
      </c>
      <c r="R613" t="n">
        <v>55.88</v>
      </c>
      <c r="S613" t="n">
        <v>39.61</v>
      </c>
      <c r="T613" t="n">
        <v>3197.78</v>
      </c>
      <c r="U613" t="n">
        <v>0.71</v>
      </c>
      <c r="V613" t="n">
        <v>0.75</v>
      </c>
      <c r="W613" t="n">
        <v>2.62</v>
      </c>
      <c r="X613" t="n">
        <v>0.18</v>
      </c>
      <c r="Y613" t="n">
        <v>1</v>
      </c>
      <c r="Z613" t="n">
        <v>10</v>
      </c>
    </row>
    <row r="614">
      <c r="A614" t="n">
        <v>78</v>
      </c>
      <c r="B614" t="n">
        <v>90</v>
      </c>
      <c r="C614" t="inlineStr">
        <is>
          <t xml:space="preserve">CONCLUIDO	</t>
        </is>
      </c>
      <c r="D614" t="n">
        <v>5.499</v>
      </c>
      <c r="E614" t="n">
        <v>18.19</v>
      </c>
      <c r="F614" t="n">
        <v>15.52</v>
      </c>
      <c r="G614" t="n">
        <v>132.99</v>
      </c>
      <c r="H614" t="n">
        <v>1.76</v>
      </c>
      <c r="I614" t="n">
        <v>7</v>
      </c>
      <c r="J614" t="n">
        <v>206.65</v>
      </c>
      <c r="K614" t="n">
        <v>52.44</v>
      </c>
      <c r="L614" t="n">
        <v>20.5</v>
      </c>
      <c r="M614" t="n">
        <v>5</v>
      </c>
      <c r="N614" t="n">
        <v>43.71</v>
      </c>
      <c r="O614" t="n">
        <v>25720.62</v>
      </c>
      <c r="P614" t="n">
        <v>169.5</v>
      </c>
      <c r="Q614" t="n">
        <v>467.07</v>
      </c>
      <c r="R614" t="n">
        <v>56.03</v>
      </c>
      <c r="S614" t="n">
        <v>39.61</v>
      </c>
      <c r="T614" t="n">
        <v>3270.05</v>
      </c>
      <c r="U614" t="n">
        <v>0.71</v>
      </c>
      <c r="V614" t="n">
        <v>0.75</v>
      </c>
      <c r="W614" t="n">
        <v>2.62</v>
      </c>
      <c r="X614" t="n">
        <v>0.18</v>
      </c>
      <c r="Y614" t="n">
        <v>1</v>
      </c>
      <c r="Z614" t="n">
        <v>10</v>
      </c>
    </row>
    <row r="615">
      <c r="A615" t="n">
        <v>79</v>
      </c>
      <c r="B615" t="n">
        <v>90</v>
      </c>
      <c r="C615" t="inlineStr">
        <is>
          <t xml:space="preserve">CONCLUIDO	</t>
        </is>
      </c>
      <c r="D615" t="n">
        <v>5.499</v>
      </c>
      <c r="E615" t="n">
        <v>18.18</v>
      </c>
      <c r="F615" t="n">
        <v>15.52</v>
      </c>
      <c r="G615" t="n">
        <v>132.99</v>
      </c>
      <c r="H615" t="n">
        <v>1.78</v>
      </c>
      <c r="I615" t="n">
        <v>7</v>
      </c>
      <c r="J615" t="n">
        <v>207.05</v>
      </c>
      <c r="K615" t="n">
        <v>52.44</v>
      </c>
      <c r="L615" t="n">
        <v>20.75</v>
      </c>
      <c r="M615" t="n">
        <v>4</v>
      </c>
      <c r="N615" t="n">
        <v>43.85</v>
      </c>
      <c r="O615" t="n">
        <v>25769.78</v>
      </c>
      <c r="P615" t="n">
        <v>170.12</v>
      </c>
      <c r="Q615" t="n">
        <v>467.07</v>
      </c>
      <c r="R615" t="n">
        <v>55.93</v>
      </c>
      <c r="S615" t="n">
        <v>39.61</v>
      </c>
      <c r="T615" t="n">
        <v>3219.12</v>
      </c>
      <c r="U615" t="n">
        <v>0.71</v>
      </c>
      <c r="V615" t="n">
        <v>0.75</v>
      </c>
      <c r="W615" t="n">
        <v>2.62</v>
      </c>
      <c r="X615" t="n">
        <v>0.18</v>
      </c>
      <c r="Y615" t="n">
        <v>1</v>
      </c>
      <c r="Z615" t="n">
        <v>10</v>
      </c>
    </row>
    <row r="616">
      <c r="A616" t="n">
        <v>80</v>
      </c>
      <c r="B616" t="n">
        <v>90</v>
      </c>
      <c r="C616" t="inlineStr">
        <is>
          <t xml:space="preserve">CONCLUIDO	</t>
        </is>
      </c>
      <c r="D616" t="n">
        <v>5.5007</v>
      </c>
      <c r="E616" t="n">
        <v>18.18</v>
      </c>
      <c r="F616" t="n">
        <v>15.51</v>
      </c>
      <c r="G616" t="n">
        <v>132.94</v>
      </c>
      <c r="H616" t="n">
        <v>1.8</v>
      </c>
      <c r="I616" t="n">
        <v>7</v>
      </c>
      <c r="J616" t="n">
        <v>207.45</v>
      </c>
      <c r="K616" t="n">
        <v>52.44</v>
      </c>
      <c r="L616" t="n">
        <v>21</v>
      </c>
      <c r="M616" t="n">
        <v>4</v>
      </c>
      <c r="N616" t="n">
        <v>44</v>
      </c>
      <c r="O616" t="n">
        <v>25818.99</v>
      </c>
      <c r="P616" t="n">
        <v>169.81</v>
      </c>
      <c r="Q616" t="n">
        <v>467.11</v>
      </c>
      <c r="R616" t="n">
        <v>55.7</v>
      </c>
      <c r="S616" t="n">
        <v>39.61</v>
      </c>
      <c r="T616" t="n">
        <v>3104.74</v>
      </c>
      <c r="U616" t="n">
        <v>0.71</v>
      </c>
      <c r="V616" t="n">
        <v>0.75</v>
      </c>
      <c r="W616" t="n">
        <v>2.62</v>
      </c>
      <c r="X616" t="n">
        <v>0.18</v>
      </c>
      <c r="Y616" t="n">
        <v>1</v>
      </c>
      <c r="Z616" t="n">
        <v>10</v>
      </c>
    </row>
    <row r="617">
      <c r="A617" t="n">
        <v>81</v>
      </c>
      <c r="B617" t="n">
        <v>90</v>
      </c>
      <c r="C617" t="inlineStr">
        <is>
          <t xml:space="preserve">CONCLUIDO	</t>
        </is>
      </c>
      <c r="D617" t="n">
        <v>5.498</v>
      </c>
      <c r="E617" t="n">
        <v>18.19</v>
      </c>
      <c r="F617" t="n">
        <v>15.52</v>
      </c>
      <c r="G617" t="n">
        <v>133.02</v>
      </c>
      <c r="H617" t="n">
        <v>1.82</v>
      </c>
      <c r="I617" t="n">
        <v>7</v>
      </c>
      <c r="J617" t="n">
        <v>207.84</v>
      </c>
      <c r="K617" t="n">
        <v>52.44</v>
      </c>
      <c r="L617" t="n">
        <v>21.25</v>
      </c>
      <c r="M617" t="n">
        <v>4</v>
      </c>
      <c r="N617" t="n">
        <v>44.15</v>
      </c>
      <c r="O617" t="n">
        <v>25868.26</v>
      </c>
      <c r="P617" t="n">
        <v>170.45</v>
      </c>
      <c r="Q617" t="n">
        <v>467.08</v>
      </c>
      <c r="R617" t="n">
        <v>56.06</v>
      </c>
      <c r="S617" t="n">
        <v>39.61</v>
      </c>
      <c r="T617" t="n">
        <v>3284.61</v>
      </c>
      <c r="U617" t="n">
        <v>0.71</v>
      </c>
      <c r="V617" t="n">
        <v>0.75</v>
      </c>
      <c r="W617" t="n">
        <v>2.62</v>
      </c>
      <c r="X617" t="n">
        <v>0.19</v>
      </c>
      <c r="Y617" t="n">
        <v>1</v>
      </c>
      <c r="Z617" t="n">
        <v>10</v>
      </c>
    </row>
    <row r="618">
      <c r="A618" t="n">
        <v>82</v>
      </c>
      <c r="B618" t="n">
        <v>90</v>
      </c>
      <c r="C618" t="inlineStr">
        <is>
          <t xml:space="preserve">CONCLUIDO	</t>
        </is>
      </c>
      <c r="D618" t="n">
        <v>5.502</v>
      </c>
      <c r="E618" t="n">
        <v>18.18</v>
      </c>
      <c r="F618" t="n">
        <v>15.51</v>
      </c>
      <c r="G618" t="n">
        <v>132.91</v>
      </c>
      <c r="H618" t="n">
        <v>1.83</v>
      </c>
      <c r="I618" t="n">
        <v>7</v>
      </c>
      <c r="J618" t="n">
        <v>208.24</v>
      </c>
      <c r="K618" t="n">
        <v>52.44</v>
      </c>
      <c r="L618" t="n">
        <v>21.5</v>
      </c>
      <c r="M618" t="n">
        <v>4</v>
      </c>
      <c r="N618" t="n">
        <v>44.3</v>
      </c>
      <c r="O618" t="n">
        <v>25917.57</v>
      </c>
      <c r="P618" t="n">
        <v>170.17</v>
      </c>
      <c r="Q618" t="n">
        <v>467.07</v>
      </c>
      <c r="R618" t="n">
        <v>55.58</v>
      </c>
      <c r="S618" t="n">
        <v>39.61</v>
      </c>
      <c r="T618" t="n">
        <v>3043.63</v>
      </c>
      <c r="U618" t="n">
        <v>0.71</v>
      </c>
      <c r="V618" t="n">
        <v>0.75</v>
      </c>
      <c r="W618" t="n">
        <v>2.62</v>
      </c>
      <c r="X618" t="n">
        <v>0.17</v>
      </c>
      <c r="Y618" t="n">
        <v>1</v>
      </c>
      <c r="Z618" t="n">
        <v>10</v>
      </c>
    </row>
    <row r="619">
      <c r="A619" t="n">
        <v>83</v>
      </c>
      <c r="B619" t="n">
        <v>90</v>
      </c>
      <c r="C619" t="inlineStr">
        <is>
          <t xml:space="preserve">CONCLUIDO	</t>
        </is>
      </c>
      <c r="D619" t="n">
        <v>5.4998</v>
      </c>
      <c r="E619" t="n">
        <v>18.18</v>
      </c>
      <c r="F619" t="n">
        <v>15.51</v>
      </c>
      <c r="G619" t="n">
        <v>132.97</v>
      </c>
      <c r="H619" t="n">
        <v>1.85</v>
      </c>
      <c r="I619" t="n">
        <v>7</v>
      </c>
      <c r="J619" t="n">
        <v>208.64</v>
      </c>
      <c r="K619" t="n">
        <v>52.44</v>
      </c>
      <c r="L619" t="n">
        <v>21.75</v>
      </c>
      <c r="M619" t="n">
        <v>4</v>
      </c>
      <c r="N619" t="n">
        <v>44.45</v>
      </c>
      <c r="O619" t="n">
        <v>25966.93</v>
      </c>
      <c r="P619" t="n">
        <v>170.52</v>
      </c>
      <c r="Q619" t="n">
        <v>467.08</v>
      </c>
      <c r="R619" t="n">
        <v>55.77</v>
      </c>
      <c r="S619" t="n">
        <v>39.61</v>
      </c>
      <c r="T619" t="n">
        <v>3140.29</v>
      </c>
      <c r="U619" t="n">
        <v>0.71</v>
      </c>
      <c r="V619" t="n">
        <v>0.75</v>
      </c>
      <c r="W619" t="n">
        <v>2.62</v>
      </c>
      <c r="X619" t="n">
        <v>0.18</v>
      </c>
      <c r="Y619" t="n">
        <v>1</v>
      </c>
      <c r="Z619" t="n">
        <v>10</v>
      </c>
    </row>
    <row r="620">
      <c r="A620" t="n">
        <v>84</v>
      </c>
      <c r="B620" t="n">
        <v>90</v>
      </c>
      <c r="C620" t="inlineStr">
        <is>
          <t xml:space="preserve">CONCLUIDO	</t>
        </is>
      </c>
      <c r="D620" t="n">
        <v>5.4988</v>
      </c>
      <c r="E620" t="n">
        <v>18.19</v>
      </c>
      <c r="F620" t="n">
        <v>15.52</v>
      </c>
      <c r="G620" t="n">
        <v>133</v>
      </c>
      <c r="H620" t="n">
        <v>1.87</v>
      </c>
      <c r="I620" t="n">
        <v>7</v>
      </c>
      <c r="J620" t="n">
        <v>209.05</v>
      </c>
      <c r="K620" t="n">
        <v>52.44</v>
      </c>
      <c r="L620" t="n">
        <v>22</v>
      </c>
      <c r="M620" t="n">
        <v>3</v>
      </c>
      <c r="N620" t="n">
        <v>44.6</v>
      </c>
      <c r="O620" t="n">
        <v>26016.35</v>
      </c>
      <c r="P620" t="n">
        <v>170.05</v>
      </c>
      <c r="Q620" t="n">
        <v>467.07</v>
      </c>
      <c r="R620" t="n">
        <v>55.86</v>
      </c>
      <c r="S620" t="n">
        <v>39.61</v>
      </c>
      <c r="T620" t="n">
        <v>3186.04</v>
      </c>
      <c r="U620" t="n">
        <v>0.71</v>
      </c>
      <c r="V620" t="n">
        <v>0.75</v>
      </c>
      <c r="W620" t="n">
        <v>2.62</v>
      </c>
      <c r="X620" t="n">
        <v>0.18</v>
      </c>
      <c r="Y620" t="n">
        <v>1</v>
      </c>
      <c r="Z620" t="n">
        <v>10</v>
      </c>
    </row>
    <row r="621">
      <c r="A621" t="n">
        <v>85</v>
      </c>
      <c r="B621" t="n">
        <v>90</v>
      </c>
      <c r="C621" t="inlineStr">
        <is>
          <t xml:space="preserve">CONCLUIDO	</t>
        </is>
      </c>
      <c r="D621" t="n">
        <v>5.4992</v>
      </c>
      <c r="E621" t="n">
        <v>18.18</v>
      </c>
      <c r="F621" t="n">
        <v>15.52</v>
      </c>
      <c r="G621" t="n">
        <v>132.99</v>
      </c>
      <c r="H621" t="n">
        <v>1.89</v>
      </c>
      <c r="I621" t="n">
        <v>7</v>
      </c>
      <c r="J621" t="n">
        <v>209.45</v>
      </c>
      <c r="K621" t="n">
        <v>52.44</v>
      </c>
      <c r="L621" t="n">
        <v>22.25</v>
      </c>
      <c r="M621" t="n">
        <v>2</v>
      </c>
      <c r="N621" t="n">
        <v>44.75</v>
      </c>
      <c r="O621" t="n">
        <v>26065.82</v>
      </c>
      <c r="P621" t="n">
        <v>169.87</v>
      </c>
      <c r="Q621" t="n">
        <v>467.07</v>
      </c>
      <c r="R621" t="n">
        <v>55.83</v>
      </c>
      <c r="S621" t="n">
        <v>39.61</v>
      </c>
      <c r="T621" t="n">
        <v>3170.1</v>
      </c>
      <c r="U621" t="n">
        <v>0.71</v>
      </c>
      <c r="V621" t="n">
        <v>0.75</v>
      </c>
      <c r="W621" t="n">
        <v>2.62</v>
      </c>
      <c r="X621" t="n">
        <v>0.18</v>
      </c>
      <c r="Y621" t="n">
        <v>1</v>
      </c>
      <c r="Z621" t="n">
        <v>10</v>
      </c>
    </row>
    <row r="622">
      <c r="A622" t="n">
        <v>86</v>
      </c>
      <c r="B622" t="n">
        <v>90</v>
      </c>
      <c r="C622" t="inlineStr">
        <is>
          <t xml:space="preserve">CONCLUIDO	</t>
        </is>
      </c>
      <c r="D622" t="n">
        <v>5.4998</v>
      </c>
      <c r="E622" t="n">
        <v>18.18</v>
      </c>
      <c r="F622" t="n">
        <v>15.51</v>
      </c>
      <c r="G622" t="n">
        <v>132.97</v>
      </c>
      <c r="H622" t="n">
        <v>1.9</v>
      </c>
      <c r="I622" t="n">
        <v>7</v>
      </c>
      <c r="J622" t="n">
        <v>209.85</v>
      </c>
      <c r="K622" t="n">
        <v>52.44</v>
      </c>
      <c r="L622" t="n">
        <v>22.5</v>
      </c>
      <c r="M622" t="n">
        <v>2</v>
      </c>
      <c r="N622" t="n">
        <v>44.91</v>
      </c>
      <c r="O622" t="n">
        <v>26115.34</v>
      </c>
      <c r="P622" t="n">
        <v>169.2</v>
      </c>
      <c r="Q622" t="n">
        <v>467.07</v>
      </c>
      <c r="R622" t="n">
        <v>55.58</v>
      </c>
      <c r="S622" t="n">
        <v>39.61</v>
      </c>
      <c r="T622" t="n">
        <v>3043.89</v>
      </c>
      <c r="U622" t="n">
        <v>0.71</v>
      </c>
      <c r="V622" t="n">
        <v>0.75</v>
      </c>
      <c r="W622" t="n">
        <v>2.63</v>
      </c>
      <c r="X622" t="n">
        <v>0.18</v>
      </c>
      <c r="Y622" t="n">
        <v>1</v>
      </c>
      <c r="Z622" t="n">
        <v>10</v>
      </c>
    </row>
    <row r="623">
      <c r="A623" t="n">
        <v>87</v>
      </c>
      <c r="B623" t="n">
        <v>90</v>
      </c>
      <c r="C623" t="inlineStr">
        <is>
          <t xml:space="preserve">CONCLUIDO	</t>
        </is>
      </c>
      <c r="D623" t="n">
        <v>5.5008</v>
      </c>
      <c r="E623" t="n">
        <v>18.18</v>
      </c>
      <c r="F623" t="n">
        <v>15.51</v>
      </c>
      <c r="G623" t="n">
        <v>132.94</v>
      </c>
      <c r="H623" t="n">
        <v>1.92</v>
      </c>
      <c r="I623" t="n">
        <v>7</v>
      </c>
      <c r="J623" t="n">
        <v>210.25</v>
      </c>
      <c r="K623" t="n">
        <v>52.44</v>
      </c>
      <c r="L623" t="n">
        <v>22.75</v>
      </c>
      <c r="M623" t="n">
        <v>2</v>
      </c>
      <c r="N623" t="n">
        <v>45.06</v>
      </c>
      <c r="O623" t="n">
        <v>26164.91</v>
      </c>
      <c r="P623" t="n">
        <v>168.94</v>
      </c>
      <c r="Q623" t="n">
        <v>467.07</v>
      </c>
      <c r="R623" t="n">
        <v>55.56</v>
      </c>
      <c r="S623" t="n">
        <v>39.61</v>
      </c>
      <c r="T623" t="n">
        <v>3036.29</v>
      </c>
      <c r="U623" t="n">
        <v>0.71</v>
      </c>
      <c r="V623" t="n">
        <v>0.75</v>
      </c>
      <c r="W623" t="n">
        <v>2.62</v>
      </c>
      <c r="X623" t="n">
        <v>0.18</v>
      </c>
      <c r="Y623" t="n">
        <v>1</v>
      </c>
      <c r="Z623" t="n">
        <v>10</v>
      </c>
    </row>
    <row r="624">
      <c r="A624" t="n">
        <v>88</v>
      </c>
      <c r="B624" t="n">
        <v>90</v>
      </c>
      <c r="C624" t="inlineStr">
        <is>
          <t xml:space="preserve">CONCLUIDO	</t>
        </is>
      </c>
      <c r="D624" t="n">
        <v>5.4985</v>
      </c>
      <c r="E624" t="n">
        <v>18.19</v>
      </c>
      <c r="F624" t="n">
        <v>15.52</v>
      </c>
      <c r="G624" t="n">
        <v>133</v>
      </c>
      <c r="H624" t="n">
        <v>1.94</v>
      </c>
      <c r="I624" t="n">
        <v>7</v>
      </c>
      <c r="J624" t="n">
        <v>210.65</v>
      </c>
      <c r="K624" t="n">
        <v>52.44</v>
      </c>
      <c r="L624" t="n">
        <v>23</v>
      </c>
      <c r="M624" t="n">
        <v>2</v>
      </c>
      <c r="N624" t="n">
        <v>45.21</v>
      </c>
      <c r="O624" t="n">
        <v>26214.54</v>
      </c>
      <c r="P624" t="n">
        <v>168.82</v>
      </c>
      <c r="Q624" t="n">
        <v>467.07</v>
      </c>
      <c r="R624" t="n">
        <v>55.84</v>
      </c>
      <c r="S624" t="n">
        <v>39.61</v>
      </c>
      <c r="T624" t="n">
        <v>3177.03</v>
      </c>
      <c r="U624" t="n">
        <v>0.71</v>
      </c>
      <c r="V624" t="n">
        <v>0.75</v>
      </c>
      <c r="W624" t="n">
        <v>2.62</v>
      </c>
      <c r="X624" t="n">
        <v>0.18</v>
      </c>
      <c r="Y624" t="n">
        <v>1</v>
      </c>
      <c r="Z624" t="n">
        <v>10</v>
      </c>
    </row>
    <row r="625">
      <c r="A625" t="n">
        <v>89</v>
      </c>
      <c r="B625" t="n">
        <v>90</v>
      </c>
      <c r="C625" t="inlineStr">
        <is>
          <t xml:space="preserve">CONCLUIDO	</t>
        </is>
      </c>
      <c r="D625" t="n">
        <v>5.5011</v>
      </c>
      <c r="E625" t="n">
        <v>18.18</v>
      </c>
      <c r="F625" t="n">
        <v>15.51</v>
      </c>
      <c r="G625" t="n">
        <v>132.93</v>
      </c>
      <c r="H625" t="n">
        <v>1.96</v>
      </c>
      <c r="I625" t="n">
        <v>7</v>
      </c>
      <c r="J625" t="n">
        <v>211.05</v>
      </c>
      <c r="K625" t="n">
        <v>52.44</v>
      </c>
      <c r="L625" t="n">
        <v>23.25</v>
      </c>
      <c r="M625" t="n">
        <v>2</v>
      </c>
      <c r="N625" t="n">
        <v>45.36</v>
      </c>
      <c r="O625" t="n">
        <v>26264.21</v>
      </c>
      <c r="P625" t="n">
        <v>168.61</v>
      </c>
      <c r="Q625" t="n">
        <v>467.1</v>
      </c>
      <c r="R625" t="n">
        <v>55.62</v>
      </c>
      <c r="S625" t="n">
        <v>39.61</v>
      </c>
      <c r="T625" t="n">
        <v>3065.99</v>
      </c>
      <c r="U625" t="n">
        <v>0.71</v>
      </c>
      <c r="V625" t="n">
        <v>0.75</v>
      </c>
      <c r="W625" t="n">
        <v>2.62</v>
      </c>
      <c r="X625" t="n">
        <v>0.18</v>
      </c>
      <c r="Y625" t="n">
        <v>1</v>
      </c>
      <c r="Z625" t="n">
        <v>10</v>
      </c>
    </row>
    <row r="626">
      <c r="A626" t="n">
        <v>90</v>
      </c>
      <c r="B626" t="n">
        <v>90</v>
      </c>
      <c r="C626" t="inlineStr">
        <is>
          <t xml:space="preserve">CONCLUIDO	</t>
        </is>
      </c>
      <c r="D626" t="n">
        <v>5.4996</v>
      </c>
      <c r="E626" t="n">
        <v>18.18</v>
      </c>
      <c r="F626" t="n">
        <v>15.51</v>
      </c>
      <c r="G626" t="n">
        <v>132.97</v>
      </c>
      <c r="H626" t="n">
        <v>1.97</v>
      </c>
      <c r="I626" t="n">
        <v>7</v>
      </c>
      <c r="J626" t="n">
        <v>211.46</v>
      </c>
      <c r="K626" t="n">
        <v>52.44</v>
      </c>
      <c r="L626" t="n">
        <v>23.5</v>
      </c>
      <c r="M626" t="n">
        <v>1</v>
      </c>
      <c r="N626" t="n">
        <v>45.52</v>
      </c>
      <c r="O626" t="n">
        <v>26313.94</v>
      </c>
      <c r="P626" t="n">
        <v>168.73</v>
      </c>
      <c r="Q626" t="n">
        <v>467.07</v>
      </c>
      <c r="R626" t="n">
        <v>55.64</v>
      </c>
      <c r="S626" t="n">
        <v>39.61</v>
      </c>
      <c r="T626" t="n">
        <v>3078.36</v>
      </c>
      <c r="U626" t="n">
        <v>0.71</v>
      </c>
      <c r="V626" t="n">
        <v>0.75</v>
      </c>
      <c r="W626" t="n">
        <v>2.63</v>
      </c>
      <c r="X626" t="n">
        <v>0.18</v>
      </c>
      <c r="Y626" t="n">
        <v>1</v>
      </c>
      <c r="Z626" t="n">
        <v>10</v>
      </c>
    </row>
    <row r="627">
      <c r="A627" t="n">
        <v>91</v>
      </c>
      <c r="B627" t="n">
        <v>90</v>
      </c>
      <c r="C627" t="inlineStr">
        <is>
          <t xml:space="preserve">CONCLUIDO	</t>
        </is>
      </c>
      <c r="D627" t="n">
        <v>5.5009</v>
      </c>
      <c r="E627" t="n">
        <v>18.18</v>
      </c>
      <c r="F627" t="n">
        <v>15.51</v>
      </c>
      <c r="G627" t="n">
        <v>132.94</v>
      </c>
      <c r="H627" t="n">
        <v>1.99</v>
      </c>
      <c r="I627" t="n">
        <v>7</v>
      </c>
      <c r="J627" t="n">
        <v>211.86</v>
      </c>
      <c r="K627" t="n">
        <v>52.44</v>
      </c>
      <c r="L627" t="n">
        <v>23.75</v>
      </c>
      <c r="M627" t="n">
        <v>1</v>
      </c>
      <c r="N627" t="n">
        <v>45.67</v>
      </c>
      <c r="O627" t="n">
        <v>26363.73</v>
      </c>
      <c r="P627" t="n">
        <v>168.68</v>
      </c>
      <c r="Q627" t="n">
        <v>467.16</v>
      </c>
      <c r="R627" t="n">
        <v>55.61</v>
      </c>
      <c r="S627" t="n">
        <v>39.61</v>
      </c>
      <c r="T627" t="n">
        <v>3060.12</v>
      </c>
      <c r="U627" t="n">
        <v>0.71</v>
      </c>
      <c r="V627" t="n">
        <v>0.75</v>
      </c>
      <c r="W627" t="n">
        <v>2.62</v>
      </c>
      <c r="X627" t="n">
        <v>0.18</v>
      </c>
      <c r="Y627" t="n">
        <v>1</v>
      </c>
      <c r="Z627" t="n">
        <v>10</v>
      </c>
    </row>
    <row r="628">
      <c r="A628" t="n">
        <v>92</v>
      </c>
      <c r="B628" t="n">
        <v>90</v>
      </c>
      <c r="C628" t="inlineStr">
        <is>
          <t xml:space="preserve">CONCLUIDO	</t>
        </is>
      </c>
      <c r="D628" t="n">
        <v>5.4995</v>
      </c>
      <c r="E628" t="n">
        <v>18.18</v>
      </c>
      <c r="F628" t="n">
        <v>15.51</v>
      </c>
      <c r="G628" t="n">
        <v>132.98</v>
      </c>
      <c r="H628" t="n">
        <v>2.01</v>
      </c>
      <c r="I628" t="n">
        <v>7</v>
      </c>
      <c r="J628" t="n">
        <v>212.27</v>
      </c>
      <c r="K628" t="n">
        <v>52.44</v>
      </c>
      <c r="L628" t="n">
        <v>24</v>
      </c>
      <c r="M628" t="n">
        <v>1</v>
      </c>
      <c r="N628" t="n">
        <v>45.82</v>
      </c>
      <c r="O628" t="n">
        <v>26413.56</v>
      </c>
      <c r="P628" t="n">
        <v>168.89</v>
      </c>
      <c r="Q628" t="n">
        <v>467.08</v>
      </c>
      <c r="R628" t="n">
        <v>55.76</v>
      </c>
      <c r="S628" t="n">
        <v>39.61</v>
      </c>
      <c r="T628" t="n">
        <v>3138.31</v>
      </c>
      <c r="U628" t="n">
        <v>0.71</v>
      </c>
      <c r="V628" t="n">
        <v>0.75</v>
      </c>
      <c r="W628" t="n">
        <v>2.62</v>
      </c>
      <c r="X628" t="n">
        <v>0.18</v>
      </c>
      <c r="Y628" t="n">
        <v>1</v>
      </c>
      <c r="Z628" t="n">
        <v>10</v>
      </c>
    </row>
    <row r="629">
      <c r="A629" t="n">
        <v>93</v>
      </c>
      <c r="B629" t="n">
        <v>90</v>
      </c>
      <c r="C629" t="inlineStr">
        <is>
          <t xml:space="preserve">CONCLUIDO	</t>
        </is>
      </c>
      <c r="D629" t="n">
        <v>5.4997</v>
      </c>
      <c r="E629" t="n">
        <v>18.18</v>
      </c>
      <c r="F629" t="n">
        <v>15.51</v>
      </c>
      <c r="G629" t="n">
        <v>132.97</v>
      </c>
      <c r="H629" t="n">
        <v>2.03</v>
      </c>
      <c r="I629" t="n">
        <v>7</v>
      </c>
      <c r="J629" t="n">
        <v>212.67</v>
      </c>
      <c r="K629" t="n">
        <v>52.44</v>
      </c>
      <c r="L629" t="n">
        <v>24.25</v>
      </c>
      <c r="M629" t="n">
        <v>0</v>
      </c>
      <c r="N629" t="n">
        <v>45.98</v>
      </c>
      <c r="O629" t="n">
        <v>26463.45</v>
      </c>
      <c r="P629" t="n">
        <v>169.03</v>
      </c>
      <c r="Q629" t="n">
        <v>467.07</v>
      </c>
      <c r="R629" t="n">
        <v>55.71</v>
      </c>
      <c r="S629" t="n">
        <v>39.61</v>
      </c>
      <c r="T629" t="n">
        <v>3109.79</v>
      </c>
      <c r="U629" t="n">
        <v>0.71</v>
      </c>
      <c r="V629" t="n">
        <v>0.75</v>
      </c>
      <c r="W629" t="n">
        <v>2.62</v>
      </c>
      <c r="X629" t="n">
        <v>0.18</v>
      </c>
      <c r="Y629" t="n">
        <v>1</v>
      </c>
      <c r="Z629" t="n">
        <v>10</v>
      </c>
    </row>
    <row r="630">
      <c r="A630" t="n">
        <v>0</v>
      </c>
      <c r="B630" t="n">
        <v>110</v>
      </c>
      <c r="C630" t="inlineStr">
        <is>
          <t xml:space="preserve">CONCLUIDO	</t>
        </is>
      </c>
      <c r="D630" t="n">
        <v>2.813</v>
      </c>
      <c r="E630" t="n">
        <v>35.55</v>
      </c>
      <c r="F630" t="n">
        <v>22.63</v>
      </c>
      <c r="G630" t="n">
        <v>5.57</v>
      </c>
      <c r="H630" t="n">
        <v>0.08</v>
      </c>
      <c r="I630" t="n">
        <v>244</v>
      </c>
      <c r="J630" t="n">
        <v>213.37</v>
      </c>
      <c r="K630" t="n">
        <v>56.13</v>
      </c>
      <c r="L630" t="n">
        <v>1</v>
      </c>
      <c r="M630" t="n">
        <v>242</v>
      </c>
      <c r="N630" t="n">
        <v>46.25</v>
      </c>
      <c r="O630" t="n">
        <v>26550.29</v>
      </c>
      <c r="P630" t="n">
        <v>335.43</v>
      </c>
      <c r="Q630" t="n">
        <v>467.47</v>
      </c>
      <c r="R630" t="n">
        <v>288.84</v>
      </c>
      <c r="S630" t="n">
        <v>39.61</v>
      </c>
      <c r="T630" t="n">
        <v>118491.39</v>
      </c>
      <c r="U630" t="n">
        <v>0.14</v>
      </c>
      <c r="V630" t="n">
        <v>0.52</v>
      </c>
      <c r="W630" t="n">
        <v>3</v>
      </c>
      <c r="X630" t="n">
        <v>7.29</v>
      </c>
      <c r="Y630" t="n">
        <v>1</v>
      </c>
      <c r="Z630" t="n">
        <v>10</v>
      </c>
    </row>
    <row r="631">
      <c r="A631" t="n">
        <v>1</v>
      </c>
      <c r="B631" t="n">
        <v>110</v>
      </c>
      <c r="C631" t="inlineStr">
        <is>
          <t xml:space="preserve">CONCLUIDO	</t>
        </is>
      </c>
      <c r="D631" t="n">
        <v>3.2606</v>
      </c>
      <c r="E631" t="n">
        <v>30.67</v>
      </c>
      <c r="F631" t="n">
        <v>20.58</v>
      </c>
      <c r="G631" t="n">
        <v>6.98</v>
      </c>
      <c r="H631" t="n">
        <v>0.1</v>
      </c>
      <c r="I631" t="n">
        <v>177</v>
      </c>
      <c r="J631" t="n">
        <v>213.78</v>
      </c>
      <c r="K631" t="n">
        <v>56.13</v>
      </c>
      <c r="L631" t="n">
        <v>1.25</v>
      </c>
      <c r="M631" t="n">
        <v>175</v>
      </c>
      <c r="N631" t="n">
        <v>46.4</v>
      </c>
      <c r="O631" t="n">
        <v>26600.32</v>
      </c>
      <c r="P631" t="n">
        <v>304.74</v>
      </c>
      <c r="Q631" t="n">
        <v>467.19</v>
      </c>
      <c r="R631" t="n">
        <v>221.14</v>
      </c>
      <c r="S631" t="n">
        <v>39.61</v>
      </c>
      <c r="T631" t="n">
        <v>84974.41</v>
      </c>
      <c r="U631" t="n">
        <v>0.18</v>
      </c>
      <c r="V631" t="n">
        <v>0.57</v>
      </c>
      <c r="W631" t="n">
        <v>2.9</v>
      </c>
      <c r="X631" t="n">
        <v>5.24</v>
      </c>
      <c r="Y631" t="n">
        <v>1</v>
      </c>
      <c r="Z631" t="n">
        <v>10</v>
      </c>
    </row>
    <row r="632">
      <c r="A632" t="n">
        <v>2</v>
      </c>
      <c r="B632" t="n">
        <v>110</v>
      </c>
      <c r="C632" t="inlineStr">
        <is>
          <t xml:space="preserve">CONCLUIDO	</t>
        </is>
      </c>
      <c r="D632" t="n">
        <v>3.5862</v>
      </c>
      <c r="E632" t="n">
        <v>27.88</v>
      </c>
      <c r="F632" t="n">
        <v>19.4</v>
      </c>
      <c r="G632" t="n">
        <v>8.380000000000001</v>
      </c>
      <c r="H632" t="n">
        <v>0.12</v>
      </c>
      <c r="I632" t="n">
        <v>139</v>
      </c>
      <c r="J632" t="n">
        <v>214.19</v>
      </c>
      <c r="K632" t="n">
        <v>56.13</v>
      </c>
      <c r="L632" t="n">
        <v>1.5</v>
      </c>
      <c r="M632" t="n">
        <v>137</v>
      </c>
      <c r="N632" t="n">
        <v>46.56</v>
      </c>
      <c r="O632" t="n">
        <v>26650.41</v>
      </c>
      <c r="P632" t="n">
        <v>286.89</v>
      </c>
      <c r="Q632" t="n">
        <v>467.26</v>
      </c>
      <c r="R632" t="n">
        <v>182.77</v>
      </c>
      <c r="S632" t="n">
        <v>39.61</v>
      </c>
      <c r="T632" t="n">
        <v>65979.39999999999</v>
      </c>
      <c r="U632" t="n">
        <v>0.22</v>
      </c>
      <c r="V632" t="n">
        <v>0.6</v>
      </c>
      <c r="W632" t="n">
        <v>2.84</v>
      </c>
      <c r="X632" t="n">
        <v>4.07</v>
      </c>
      <c r="Y632" t="n">
        <v>1</v>
      </c>
      <c r="Z632" t="n">
        <v>10</v>
      </c>
    </row>
    <row r="633">
      <c r="A633" t="n">
        <v>3</v>
      </c>
      <c r="B633" t="n">
        <v>110</v>
      </c>
      <c r="C633" t="inlineStr">
        <is>
          <t xml:space="preserve">CONCLUIDO	</t>
        </is>
      </c>
      <c r="D633" t="n">
        <v>3.8206</v>
      </c>
      <c r="E633" t="n">
        <v>26.17</v>
      </c>
      <c r="F633" t="n">
        <v>18.71</v>
      </c>
      <c r="G633" t="n">
        <v>9.76</v>
      </c>
      <c r="H633" t="n">
        <v>0.14</v>
      </c>
      <c r="I633" t="n">
        <v>115</v>
      </c>
      <c r="J633" t="n">
        <v>214.59</v>
      </c>
      <c r="K633" t="n">
        <v>56.13</v>
      </c>
      <c r="L633" t="n">
        <v>1.75</v>
      </c>
      <c r="M633" t="n">
        <v>113</v>
      </c>
      <c r="N633" t="n">
        <v>46.72</v>
      </c>
      <c r="O633" t="n">
        <v>26700.55</v>
      </c>
      <c r="P633" t="n">
        <v>276.27</v>
      </c>
      <c r="Q633" t="n">
        <v>467.25</v>
      </c>
      <c r="R633" t="n">
        <v>159.2</v>
      </c>
      <c r="S633" t="n">
        <v>39.61</v>
      </c>
      <c r="T633" t="n">
        <v>54315.22</v>
      </c>
      <c r="U633" t="n">
        <v>0.25</v>
      </c>
      <c r="V633" t="n">
        <v>0.62</v>
      </c>
      <c r="W633" t="n">
        <v>2.82</v>
      </c>
      <c r="X633" t="n">
        <v>3.37</v>
      </c>
      <c r="Y633" t="n">
        <v>1</v>
      </c>
      <c r="Z633" t="n">
        <v>10</v>
      </c>
    </row>
    <row r="634">
      <c r="A634" t="n">
        <v>4</v>
      </c>
      <c r="B634" t="n">
        <v>110</v>
      </c>
      <c r="C634" t="inlineStr">
        <is>
          <t xml:space="preserve">CONCLUIDO	</t>
        </is>
      </c>
      <c r="D634" t="n">
        <v>4.0111</v>
      </c>
      <c r="E634" t="n">
        <v>24.93</v>
      </c>
      <c r="F634" t="n">
        <v>18.18</v>
      </c>
      <c r="G634" t="n">
        <v>11.13</v>
      </c>
      <c r="H634" t="n">
        <v>0.17</v>
      </c>
      <c r="I634" t="n">
        <v>98</v>
      </c>
      <c r="J634" t="n">
        <v>215</v>
      </c>
      <c r="K634" t="n">
        <v>56.13</v>
      </c>
      <c r="L634" t="n">
        <v>2</v>
      </c>
      <c r="M634" t="n">
        <v>96</v>
      </c>
      <c r="N634" t="n">
        <v>46.87</v>
      </c>
      <c r="O634" t="n">
        <v>26750.75</v>
      </c>
      <c r="P634" t="n">
        <v>268.15</v>
      </c>
      <c r="Q634" t="n">
        <v>467.21</v>
      </c>
      <c r="R634" t="n">
        <v>142.6</v>
      </c>
      <c r="S634" t="n">
        <v>39.61</v>
      </c>
      <c r="T634" t="n">
        <v>46098.97</v>
      </c>
      <c r="U634" t="n">
        <v>0.28</v>
      </c>
      <c r="V634" t="n">
        <v>0.64</v>
      </c>
      <c r="W634" t="n">
        <v>2.77</v>
      </c>
      <c r="X634" t="n">
        <v>2.84</v>
      </c>
      <c r="Y634" t="n">
        <v>1</v>
      </c>
      <c r="Z634" t="n">
        <v>10</v>
      </c>
    </row>
    <row r="635">
      <c r="A635" t="n">
        <v>5</v>
      </c>
      <c r="B635" t="n">
        <v>110</v>
      </c>
      <c r="C635" t="inlineStr">
        <is>
          <t xml:space="preserve">CONCLUIDO	</t>
        </is>
      </c>
      <c r="D635" t="n">
        <v>4.17</v>
      </c>
      <c r="E635" t="n">
        <v>23.98</v>
      </c>
      <c r="F635" t="n">
        <v>17.78</v>
      </c>
      <c r="G635" t="n">
        <v>12.55</v>
      </c>
      <c r="H635" t="n">
        <v>0.19</v>
      </c>
      <c r="I635" t="n">
        <v>85</v>
      </c>
      <c r="J635" t="n">
        <v>215.41</v>
      </c>
      <c r="K635" t="n">
        <v>56.13</v>
      </c>
      <c r="L635" t="n">
        <v>2.25</v>
      </c>
      <c r="M635" t="n">
        <v>83</v>
      </c>
      <c r="N635" t="n">
        <v>47.03</v>
      </c>
      <c r="O635" t="n">
        <v>26801</v>
      </c>
      <c r="P635" t="n">
        <v>261.97</v>
      </c>
      <c r="Q635" t="n">
        <v>467.24</v>
      </c>
      <c r="R635" t="n">
        <v>129.7</v>
      </c>
      <c r="S635" t="n">
        <v>39.61</v>
      </c>
      <c r="T635" t="n">
        <v>39716.13</v>
      </c>
      <c r="U635" t="n">
        <v>0.31</v>
      </c>
      <c r="V635" t="n">
        <v>0.66</v>
      </c>
      <c r="W635" t="n">
        <v>2.74</v>
      </c>
      <c r="X635" t="n">
        <v>2.44</v>
      </c>
      <c r="Y635" t="n">
        <v>1</v>
      </c>
      <c r="Z635" t="n">
        <v>10</v>
      </c>
    </row>
    <row r="636">
      <c r="A636" t="n">
        <v>6</v>
      </c>
      <c r="B636" t="n">
        <v>110</v>
      </c>
      <c r="C636" t="inlineStr">
        <is>
          <t xml:space="preserve">CONCLUIDO	</t>
        </is>
      </c>
      <c r="D636" t="n">
        <v>4.3037</v>
      </c>
      <c r="E636" t="n">
        <v>23.24</v>
      </c>
      <c r="F636" t="n">
        <v>17.46</v>
      </c>
      <c r="G636" t="n">
        <v>13.96</v>
      </c>
      <c r="H636" t="n">
        <v>0.21</v>
      </c>
      <c r="I636" t="n">
        <v>75</v>
      </c>
      <c r="J636" t="n">
        <v>215.82</v>
      </c>
      <c r="K636" t="n">
        <v>56.13</v>
      </c>
      <c r="L636" t="n">
        <v>2.5</v>
      </c>
      <c r="M636" t="n">
        <v>73</v>
      </c>
      <c r="N636" t="n">
        <v>47.19</v>
      </c>
      <c r="O636" t="n">
        <v>26851.31</v>
      </c>
      <c r="P636" t="n">
        <v>256.88</v>
      </c>
      <c r="Q636" t="n">
        <v>467.16</v>
      </c>
      <c r="R636" t="n">
        <v>118.85</v>
      </c>
      <c r="S636" t="n">
        <v>39.61</v>
      </c>
      <c r="T636" t="n">
        <v>34340.08</v>
      </c>
      <c r="U636" t="n">
        <v>0.33</v>
      </c>
      <c r="V636" t="n">
        <v>0.67</v>
      </c>
      <c r="W636" t="n">
        <v>2.73</v>
      </c>
      <c r="X636" t="n">
        <v>2.12</v>
      </c>
      <c r="Y636" t="n">
        <v>1</v>
      </c>
      <c r="Z636" t="n">
        <v>10</v>
      </c>
    </row>
    <row r="637">
      <c r="A637" t="n">
        <v>7</v>
      </c>
      <c r="B637" t="n">
        <v>110</v>
      </c>
      <c r="C637" t="inlineStr">
        <is>
          <t xml:space="preserve">CONCLUIDO	</t>
        </is>
      </c>
      <c r="D637" t="n">
        <v>4.3919</v>
      </c>
      <c r="E637" t="n">
        <v>22.77</v>
      </c>
      <c r="F637" t="n">
        <v>17.29</v>
      </c>
      <c r="G637" t="n">
        <v>15.25</v>
      </c>
      <c r="H637" t="n">
        <v>0.23</v>
      </c>
      <c r="I637" t="n">
        <v>68</v>
      </c>
      <c r="J637" t="n">
        <v>216.22</v>
      </c>
      <c r="K637" t="n">
        <v>56.13</v>
      </c>
      <c r="L637" t="n">
        <v>2.75</v>
      </c>
      <c r="M637" t="n">
        <v>66</v>
      </c>
      <c r="N637" t="n">
        <v>47.35</v>
      </c>
      <c r="O637" t="n">
        <v>26901.66</v>
      </c>
      <c r="P637" t="n">
        <v>254</v>
      </c>
      <c r="Q637" t="n">
        <v>467.24</v>
      </c>
      <c r="R637" t="n">
        <v>113.53</v>
      </c>
      <c r="S637" t="n">
        <v>39.61</v>
      </c>
      <c r="T637" t="n">
        <v>31716.93</v>
      </c>
      <c r="U637" t="n">
        <v>0.35</v>
      </c>
      <c r="V637" t="n">
        <v>0.67</v>
      </c>
      <c r="W637" t="n">
        <v>2.72</v>
      </c>
      <c r="X637" t="n">
        <v>1.95</v>
      </c>
      <c r="Y637" t="n">
        <v>1</v>
      </c>
      <c r="Z637" t="n">
        <v>10</v>
      </c>
    </row>
    <row r="638">
      <c r="A638" t="n">
        <v>8</v>
      </c>
      <c r="B638" t="n">
        <v>110</v>
      </c>
      <c r="C638" t="inlineStr">
        <is>
          <t xml:space="preserve">CONCLUIDO	</t>
        </is>
      </c>
      <c r="D638" t="n">
        <v>4.4933</v>
      </c>
      <c r="E638" t="n">
        <v>22.26</v>
      </c>
      <c r="F638" t="n">
        <v>17.07</v>
      </c>
      <c r="G638" t="n">
        <v>16.79</v>
      </c>
      <c r="H638" t="n">
        <v>0.25</v>
      </c>
      <c r="I638" t="n">
        <v>61</v>
      </c>
      <c r="J638" t="n">
        <v>216.63</v>
      </c>
      <c r="K638" t="n">
        <v>56.13</v>
      </c>
      <c r="L638" t="n">
        <v>3</v>
      </c>
      <c r="M638" t="n">
        <v>59</v>
      </c>
      <c r="N638" t="n">
        <v>47.51</v>
      </c>
      <c r="O638" t="n">
        <v>26952.08</v>
      </c>
      <c r="P638" t="n">
        <v>250.53</v>
      </c>
      <c r="Q638" t="n">
        <v>467.09</v>
      </c>
      <c r="R638" t="n">
        <v>106.19</v>
      </c>
      <c r="S638" t="n">
        <v>39.61</v>
      </c>
      <c r="T638" t="n">
        <v>28080.96</v>
      </c>
      <c r="U638" t="n">
        <v>0.37</v>
      </c>
      <c r="V638" t="n">
        <v>0.68</v>
      </c>
      <c r="W638" t="n">
        <v>2.71</v>
      </c>
      <c r="X638" t="n">
        <v>1.73</v>
      </c>
      <c r="Y638" t="n">
        <v>1</v>
      </c>
      <c r="Z638" t="n">
        <v>10</v>
      </c>
    </row>
    <row r="639">
      <c r="A639" t="n">
        <v>9</v>
      </c>
      <c r="B639" t="n">
        <v>110</v>
      </c>
      <c r="C639" t="inlineStr">
        <is>
          <t xml:space="preserve">CONCLUIDO	</t>
        </is>
      </c>
      <c r="D639" t="n">
        <v>4.5668</v>
      </c>
      <c r="E639" t="n">
        <v>21.9</v>
      </c>
      <c r="F639" t="n">
        <v>16.92</v>
      </c>
      <c r="G639" t="n">
        <v>18.13</v>
      </c>
      <c r="H639" t="n">
        <v>0.27</v>
      </c>
      <c r="I639" t="n">
        <v>56</v>
      </c>
      <c r="J639" t="n">
        <v>217.04</v>
      </c>
      <c r="K639" t="n">
        <v>56.13</v>
      </c>
      <c r="L639" t="n">
        <v>3.25</v>
      </c>
      <c r="M639" t="n">
        <v>54</v>
      </c>
      <c r="N639" t="n">
        <v>47.66</v>
      </c>
      <c r="O639" t="n">
        <v>27002.55</v>
      </c>
      <c r="P639" t="n">
        <v>248.12</v>
      </c>
      <c r="Q639" t="n">
        <v>467.11</v>
      </c>
      <c r="R639" t="n">
        <v>101.72</v>
      </c>
      <c r="S639" t="n">
        <v>39.61</v>
      </c>
      <c r="T639" t="n">
        <v>25868.78</v>
      </c>
      <c r="U639" t="n">
        <v>0.39</v>
      </c>
      <c r="V639" t="n">
        <v>0.6899999999999999</v>
      </c>
      <c r="W639" t="n">
        <v>2.7</v>
      </c>
      <c r="X639" t="n">
        <v>1.59</v>
      </c>
      <c r="Y639" t="n">
        <v>1</v>
      </c>
      <c r="Z639" t="n">
        <v>10</v>
      </c>
    </row>
    <row r="640">
      <c r="A640" t="n">
        <v>10</v>
      </c>
      <c r="B640" t="n">
        <v>110</v>
      </c>
      <c r="C640" t="inlineStr">
        <is>
          <t xml:space="preserve">CONCLUIDO	</t>
        </is>
      </c>
      <c r="D640" t="n">
        <v>4.6239</v>
      </c>
      <c r="E640" t="n">
        <v>21.63</v>
      </c>
      <c r="F640" t="n">
        <v>16.82</v>
      </c>
      <c r="G640" t="n">
        <v>19.41</v>
      </c>
      <c r="H640" t="n">
        <v>0.29</v>
      </c>
      <c r="I640" t="n">
        <v>52</v>
      </c>
      <c r="J640" t="n">
        <v>217.45</v>
      </c>
      <c r="K640" t="n">
        <v>56.13</v>
      </c>
      <c r="L640" t="n">
        <v>3.5</v>
      </c>
      <c r="M640" t="n">
        <v>50</v>
      </c>
      <c r="N640" t="n">
        <v>47.82</v>
      </c>
      <c r="O640" t="n">
        <v>27053.07</v>
      </c>
      <c r="P640" t="n">
        <v>246.27</v>
      </c>
      <c r="Q640" t="n">
        <v>467.11</v>
      </c>
      <c r="R640" t="n">
        <v>98.03</v>
      </c>
      <c r="S640" t="n">
        <v>39.61</v>
      </c>
      <c r="T640" t="n">
        <v>24047.51</v>
      </c>
      <c r="U640" t="n">
        <v>0.4</v>
      </c>
      <c r="V640" t="n">
        <v>0.6899999999999999</v>
      </c>
      <c r="W640" t="n">
        <v>2.7</v>
      </c>
      <c r="X640" t="n">
        <v>1.48</v>
      </c>
      <c r="Y640" t="n">
        <v>1</v>
      </c>
      <c r="Z640" t="n">
        <v>10</v>
      </c>
    </row>
    <row r="641">
      <c r="A641" t="n">
        <v>11</v>
      </c>
      <c r="B641" t="n">
        <v>110</v>
      </c>
      <c r="C641" t="inlineStr">
        <is>
          <t xml:space="preserve">CONCLUIDO	</t>
        </is>
      </c>
      <c r="D641" t="n">
        <v>4.6863</v>
      </c>
      <c r="E641" t="n">
        <v>21.34</v>
      </c>
      <c r="F641" t="n">
        <v>16.7</v>
      </c>
      <c r="G641" t="n">
        <v>20.87</v>
      </c>
      <c r="H641" t="n">
        <v>0.31</v>
      </c>
      <c r="I641" t="n">
        <v>48</v>
      </c>
      <c r="J641" t="n">
        <v>217.86</v>
      </c>
      <c r="K641" t="n">
        <v>56.13</v>
      </c>
      <c r="L641" t="n">
        <v>3.75</v>
      </c>
      <c r="M641" t="n">
        <v>46</v>
      </c>
      <c r="N641" t="n">
        <v>47.98</v>
      </c>
      <c r="O641" t="n">
        <v>27103.65</v>
      </c>
      <c r="P641" t="n">
        <v>244.19</v>
      </c>
      <c r="Q641" t="n">
        <v>467.07</v>
      </c>
      <c r="R641" t="n">
        <v>94.79000000000001</v>
      </c>
      <c r="S641" t="n">
        <v>39.61</v>
      </c>
      <c r="T641" t="n">
        <v>22447.14</v>
      </c>
      <c r="U641" t="n">
        <v>0.42</v>
      </c>
      <c r="V641" t="n">
        <v>0.7</v>
      </c>
      <c r="W641" t="n">
        <v>2.68</v>
      </c>
      <c r="X641" t="n">
        <v>1.36</v>
      </c>
      <c r="Y641" t="n">
        <v>1</v>
      </c>
      <c r="Z641" t="n">
        <v>10</v>
      </c>
    </row>
    <row r="642">
      <c r="A642" t="n">
        <v>12</v>
      </c>
      <c r="B642" t="n">
        <v>110</v>
      </c>
      <c r="C642" t="inlineStr">
        <is>
          <t xml:space="preserve">CONCLUIDO	</t>
        </is>
      </c>
      <c r="D642" t="n">
        <v>4.7336</v>
      </c>
      <c r="E642" t="n">
        <v>21.13</v>
      </c>
      <c r="F642" t="n">
        <v>16.61</v>
      </c>
      <c r="G642" t="n">
        <v>22.15</v>
      </c>
      <c r="H642" t="n">
        <v>0.33</v>
      </c>
      <c r="I642" t="n">
        <v>45</v>
      </c>
      <c r="J642" t="n">
        <v>218.27</v>
      </c>
      <c r="K642" t="n">
        <v>56.13</v>
      </c>
      <c r="L642" t="n">
        <v>4</v>
      </c>
      <c r="M642" t="n">
        <v>43</v>
      </c>
      <c r="N642" t="n">
        <v>48.15</v>
      </c>
      <c r="O642" t="n">
        <v>27154.29</v>
      </c>
      <c r="P642" t="n">
        <v>242.68</v>
      </c>
      <c r="Q642" t="n">
        <v>467.08</v>
      </c>
      <c r="R642" t="n">
        <v>91.52</v>
      </c>
      <c r="S642" t="n">
        <v>39.61</v>
      </c>
      <c r="T642" t="n">
        <v>20827.19</v>
      </c>
      <c r="U642" t="n">
        <v>0.43</v>
      </c>
      <c r="V642" t="n">
        <v>0.7</v>
      </c>
      <c r="W642" t="n">
        <v>2.69</v>
      </c>
      <c r="X642" t="n">
        <v>1.28</v>
      </c>
      <c r="Y642" t="n">
        <v>1</v>
      </c>
      <c r="Z642" t="n">
        <v>10</v>
      </c>
    </row>
    <row r="643">
      <c r="A643" t="n">
        <v>13</v>
      </c>
      <c r="B643" t="n">
        <v>110</v>
      </c>
      <c r="C643" t="inlineStr">
        <is>
          <t xml:space="preserve">CONCLUIDO	</t>
        </is>
      </c>
      <c r="D643" t="n">
        <v>4.7865</v>
      </c>
      <c r="E643" t="n">
        <v>20.89</v>
      </c>
      <c r="F643" t="n">
        <v>16.51</v>
      </c>
      <c r="G643" t="n">
        <v>23.58</v>
      </c>
      <c r="H643" t="n">
        <v>0.35</v>
      </c>
      <c r="I643" t="n">
        <v>42</v>
      </c>
      <c r="J643" t="n">
        <v>218.68</v>
      </c>
      <c r="K643" t="n">
        <v>56.13</v>
      </c>
      <c r="L643" t="n">
        <v>4.25</v>
      </c>
      <c r="M643" t="n">
        <v>40</v>
      </c>
      <c r="N643" t="n">
        <v>48.31</v>
      </c>
      <c r="O643" t="n">
        <v>27204.98</v>
      </c>
      <c r="P643" t="n">
        <v>240.74</v>
      </c>
      <c r="Q643" t="n">
        <v>467.11</v>
      </c>
      <c r="R643" t="n">
        <v>88.03</v>
      </c>
      <c r="S643" t="n">
        <v>39.61</v>
      </c>
      <c r="T643" t="n">
        <v>19094.37</v>
      </c>
      <c r="U643" t="n">
        <v>0.45</v>
      </c>
      <c r="V643" t="n">
        <v>0.71</v>
      </c>
      <c r="W643" t="n">
        <v>2.68</v>
      </c>
      <c r="X643" t="n">
        <v>1.17</v>
      </c>
      <c r="Y643" t="n">
        <v>1</v>
      </c>
      <c r="Z643" t="n">
        <v>10</v>
      </c>
    </row>
    <row r="644">
      <c r="A644" t="n">
        <v>14</v>
      </c>
      <c r="B644" t="n">
        <v>110</v>
      </c>
      <c r="C644" t="inlineStr">
        <is>
          <t xml:space="preserve">CONCLUIDO	</t>
        </is>
      </c>
      <c r="D644" t="n">
        <v>4.8181</v>
      </c>
      <c r="E644" t="n">
        <v>20.76</v>
      </c>
      <c r="F644" t="n">
        <v>16.45</v>
      </c>
      <c r="G644" t="n">
        <v>24.68</v>
      </c>
      <c r="H644" t="n">
        <v>0.36</v>
      </c>
      <c r="I644" t="n">
        <v>40</v>
      </c>
      <c r="J644" t="n">
        <v>219.09</v>
      </c>
      <c r="K644" t="n">
        <v>56.13</v>
      </c>
      <c r="L644" t="n">
        <v>4.5</v>
      </c>
      <c r="M644" t="n">
        <v>38</v>
      </c>
      <c r="N644" t="n">
        <v>48.47</v>
      </c>
      <c r="O644" t="n">
        <v>27255.72</v>
      </c>
      <c r="P644" t="n">
        <v>239.56</v>
      </c>
      <c r="Q644" t="n">
        <v>467.18</v>
      </c>
      <c r="R644" t="n">
        <v>86.40000000000001</v>
      </c>
      <c r="S644" t="n">
        <v>39.61</v>
      </c>
      <c r="T644" t="n">
        <v>18292.6</v>
      </c>
      <c r="U644" t="n">
        <v>0.46</v>
      </c>
      <c r="V644" t="n">
        <v>0.71</v>
      </c>
      <c r="W644" t="n">
        <v>2.67</v>
      </c>
      <c r="X644" t="n">
        <v>1.12</v>
      </c>
      <c r="Y644" t="n">
        <v>1</v>
      </c>
      <c r="Z644" t="n">
        <v>10</v>
      </c>
    </row>
    <row r="645">
      <c r="A645" t="n">
        <v>15</v>
      </c>
      <c r="B645" t="n">
        <v>110</v>
      </c>
      <c r="C645" t="inlineStr">
        <is>
          <t xml:space="preserve">CONCLUIDO	</t>
        </is>
      </c>
      <c r="D645" t="n">
        <v>4.8653</v>
      </c>
      <c r="E645" t="n">
        <v>20.55</v>
      </c>
      <c r="F645" t="n">
        <v>16.38</v>
      </c>
      <c r="G645" t="n">
        <v>26.56</v>
      </c>
      <c r="H645" t="n">
        <v>0.38</v>
      </c>
      <c r="I645" t="n">
        <v>37</v>
      </c>
      <c r="J645" t="n">
        <v>219.51</v>
      </c>
      <c r="K645" t="n">
        <v>56.13</v>
      </c>
      <c r="L645" t="n">
        <v>4.75</v>
      </c>
      <c r="M645" t="n">
        <v>35</v>
      </c>
      <c r="N645" t="n">
        <v>48.63</v>
      </c>
      <c r="O645" t="n">
        <v>27306.53</v>
      </c>
      <c r="P645" t="n">
        <v>238.17</v>
      </c>
      <c r="Q645" t="n">
        <v>467.11</v>
      </c>
      <c r="R645" t="n">
        <v>84.26000000000001</v>
      </c>
      <c r="S645" t="n">
        <v>39.61</v>
      </c>
      <c r="T645" t="n">
        <v>17236.98</v>
      </c>
      <c r="U645" t="n">
        <v>0.47</v>
      </c>
      <c r="V645" t="n">
        <v>0.71</v>
      </c>
      <c r="W645" t="n">
        <v>2.66</v>
      </c>
      <c r="X645" t="n">
        <v>1.04</v>
      </c>
      <c r="Y645" t="n">
        <v>1</v>
      </c>
      <c r="Z645" t="n">
        <v>10</v>
      </c>
    </row>
    <row r="646">
      <c r="A646" t="n">
        <v>16</v>
      </c>
      <c r="B646" t="n">
        <v>110</v>
      </c>
      <c r="C646" t="inlineStr">
        <is>
          <t xml:space="preserve">CONCLUIDO	</t>
        </is>
      </c>
      <c r="D646" t="n">
        <v>4.8791</v>
      </c>
      <c r="E646" t="n">
        <v>20.5</v>
      </c>
      <c r="F646" t="n">
        <v>16.36</v>
      </c>
      <c r="G646" t="n">
        <v>27.27</v>
      </c>
      <c r="H646" t="n">
        <v>0.4</v>
      </c>
      <c r="I646" t="n">
        <v>36</v>
      </c>
      <c r="J646" t="n">
        <v>219.92</v>
      </c>
      <c r="K646" t="n">
        <v>56.13</v>
      </c>
      <c r="L646" t="n">
        <v>5</v>
      </c>
      <c r="M646" t="n">
        <v>34</v>
      </c>
      <c r="N646" t="n">
        <v>48.79</v>
      </c>
      <c r="O646" t="n">
        <v>27357.39</v>
      </c>
      <c r="P646" t="n">
        <v>237.84</v>
      </c>
      <c r="Q646" t="n">
        <v>467.09</v>
      </c>
      <c r="R646" t="n">
        <v>83.59999999999999</v>
      </c>
      <c r="S646" t="n">
        <v>39.61</v>
      </c>
      <c r="T646" t="n">
        <v>16912.69</v>
      </c>
      <c r="U646" t="n">
        <v>0.47</v>
      </c>
      <c r="V646" t="n">
        <v>0.71</v>
      </c>
      <c r="W646" t="n">
        <v>2.67</v>
      </c>
      <c r="X646" t="n">
        <v>1.03</v>
      </c>
      <c r="Y646" t="n">
        <v>1</v>
      </c>
      <c r="Z646" t="n">
        <v>10</v>
      </c>
    </row>
    <row r="647">
      <c r="A647" t="n">
        <v>17</v>
      </c>
      <c r="B647" t="n">
        <v>110</v>
      </c>
      <c r="C647" t="inlineStr">
        <is>
          <t xml:space="preserve">CONCLUIDO	</t>
        </is>
      </c>
      <c r="D647" t="n">
        <v>4.9184</v>
      </c>
      <c r="E647" t="n">
        <v>20.33</v>
      </c>
      <c r="F647" t="n">
        <v>16.28</v>
      </c>
      <c r="G647" t="n">
        <v>28.74</v>
      </c>
      <c r="H647" t="n">
        <v>0.42</v>
      </c>
      <c r="I647" t="n">
        <v>34</v>
      </c>
      <c r="J647" t="n">
        <v>220.33</v>
      </c>
      <c r="K647" t="n">
        <v>56.13</v>
      </c>
      <c r="L647" t="n">
        <v>5.25</v>
      </c>
      <c r="M647" t="n">
        <v>32</v>
      </c>
      <c r="N647" t="n">
        <v>48.95</v>
      </c>
      <c r="O647" t="n">
        <v>27408.3</v>
      </c>
      <c r="P647" t="n">
        <v>236.41</v>
      </c>
      <c r="Q647" t="n">
        <v>467.1</v>
      </c>
      <c r="R647" t="n">
        <v>81.02</v>
      </c>
      <c r="S647" t="n">
        <v>39.61</v>
      </c>
      <c r="T647" t="n">
        <v>15632.15</v>
      </c>
      <c r="U647" t="n">
        <v>0.49</v>
      </c>
      <c r="V647" t="n">
        <v>0.72</v>
      </c>
      <c r="W647" t="n">
        <v>2.66</v>
      </c>
      <c r="X647" t="n">
        <v>0.95</v>
      </c>
      <c r="Y647" t="n">
        <v>1</v>
      </c>
      <c r="Z647" t="n">
        <v>10</v>
      </c>
    </row>
    <row r="648">
      <c r="A648" t="n">
        <v>18</v>
      </c>
      <c r="B648" t="n">
        <v>110</v>
      </c>
      <c r="C648" t="inlineStr">
        <is>
          <t xml:space="preserve">CONCLUIDO	</t>
        </is>
      </c>
      <c r="D648" t="n">
        <v>4.9571</v>
      </c>
      <c r="E648" t="n">
        <v>20.17</v>
      </c>
      <c r="F648" t="n">
        <v>16.21</v>
      </c>
      <c r="G648" t="n">
        <v>30.39</v>
      </c>
      <c r="H648" t="n">
        <v>0.44</v>
      </c>
      <c r="I648" t="n">
        <v>32</v>
      </c>
      <c r="J648" t="n">
        <v>220.74</v>
      </c>
      <c r="K648" t="n">
        <v>56.13</v>
      </c>
      <c r="L648" t="n">
        <v>5.5</v>
      </c>
      <c r="M648" t="n">
        <v>30</v>
      </c>
      <c r="N648" t="n">
        <v>49.12</v>
      </c>
      <c r="O648" t="n">
        <v>27459.27</v>
      </c>
      <c r="P648" t="n">
        <v>234.99</v>
      </c>
      <c r="Q648" t="n">
        <v>467.07</v>
      </c>
      <c r="R648" t="n">
        <v>78.53</v>
      </c>
      <c r="S648" t="n">
        <v>39.61</v>
      </c>
      <c r="T648" t="n">
        <v>14397.56</v>
      </c>
      <c r="U648" t="n">
        <v>0.5</v>
      </c>
      <c r="V648" t="n">
        <v>0.72</v>
      </c>
      <c r="W648" t="n">
        <v>2.66</v>
      </c>
      <c r="X648" t="n">
        <v>0.88</v>
      </c>
      <c r="Y648" t="n">
        <v>1</v>
      </c>
      <c r="Z648" t="n">
        <v>10</v>
      </c>
    </row>
    <row r="649">
      <c r="A649" t="n">
        <v>19</v>
      </c>
      <c r="B649" t="n">
        <v>110</v>
      </c>
      <c r="C649" t="inlineStr">
        <is>
          <t xml:space="preserve">CONCLUIDO	</t>
        </is>
      </c>
      <c r="D649" t="n">
        <v>4.9764</v>
      </c>
      <c r="E649" t="n">
        <v>20.1</v>
      </c>
      <c r="F649" t="n">
        <v>16.17</v>
      </c>
      <c r="G649" t="n">
        <v>31.3</v>
      </c>
      <c r="H649" t="n">
        <v>0.46</v>
      </c>
      <c r="I649" t="n">
        <v>31</v>
      </c>
      <c r="J649" t="n">
        <v>221.16</v>
      </c>
      <c r="K649" t="n">
        <v>56.13</v>
      </c>
      <c r="L649" t="n">
        <v>5.75</v>
      </c>
      <c r="M649" t="n">
        <v>29</v>
      </c>
      <c r="N649" t="n">
        <v>49.28</v>
      </c>
      <c r="O649" t="n">
        <v>27510.3</v>
      </c>
      <c r="P649" t="n">
        <v>234.18</v>
      </c>
      <c r="Q649" t="n">
        <v>467.07</v>
      </c>
      <c r="R649" t="n">
        <v>77.59</v>
      </c>
      <c r="S649" t="n">
        <v>39.61</v>
      </c>
      <c r="T649" t="n">
        <v>13932.04</v>
      </c>
      <c r="U649" t="n">
        <v>0.51</v>
      </c>
      <c r="V649" t="n">
        <v>0.72</v>
      </c>
      <c r="W649" t="n">
        <v>2.65</v>
      </c>
      <c r="X649" t="n">
        <v>0.84</v>
      </c>
      <c r="Y649" t="n">
        <v>1</v>
      </c>
      <c r="Z649" t="n">
        <v>10</v>
      </c>
    </row>
    <row r="650">
      <c r="A650" t="n">
        <v>20</v>
      </c>
      <c r="B650" t="n">
        <v>110</v>
      </c>
      <c r="C650" t="inlineStr">
        <is>
          <t xml:space="preserve">CONCLUIDO	</t>
        </is>
      </c>
      <c r="D650" t="n">
        <v>5.0078</v>
      </c>
      <c r="E650" t="n">
        <v>19.97</v>
      </c>
      <c r="F650" t="n">
        <v>16.13</v>
      </c>
      <c r="G650" t="n">
        <v>33.38</v>
      </c>
      <c r="H650" t="n">
        <v>0.48</v>
      </c>
      <c r="I650" t="n">
        <v>29</v>
      </c>
      <c r="J650" t="n">
        <v>221.57</v>
      </c>
      <c r="K650" t="n">
        <v>56.13</v>
      </c>
      <c r="L650" t="n">
        <v>6</v>
      </c>
      <c r="M650" t="n">
        <v>27</v>
      </c>
      <c r="N650" t="n">
        <v>49.45</v>
      </c>
      <c r="O650" t="n">
        <v>27561.39</v>
      </c>
      <c r="P650" t="n">
        <v>233.13</v>
      </c>
      <c r="Q650" t="n">
        <v>467.08</v>
      </c>
      <c r="R650" t="n">
        <v>76.2</v>
      </c>
      <c r="S650" t="n">
        <v>39.61</v>
      </c>
      <c r="T650" t="n">
        <v>13246.93</v>
      </c>
      <c r="U650" t="n">
        <v>0.52</v>
      </c>
      <c r="V650" t="n">
        <v>0.72</v>
      </c>
      <c r="W650" t="n">
        <v>2.65</v>
      </c>
      <c r="X650" t="n">
        <v>0.8</v>
      </c>
      <c r="Y650" t="n">
        <v>1</v>
      </c>
      <c r="Z650" t="n">
        <v>10</v>
      </c>
    </row>
    <row r="651">
      <c r="A651" t="n">
        <v>21</v>
      </c>
      <c r="B651" t="n">
        <v>110</v>
      </c>
      <c r="C651" t="inlineStr">
        <is>
          <t xml:space="preserve">CONCLUIDO	</t>
        </is>
      </c>
      <c r="D651" t="n">
        <v>5.0247</v>
      </c>
      <c r="E651" t="n">
        <v>19.9</v>
      </c>
      <c r="F651" t="n">
        <v>16.11</v>
      </c>
      <c r="G651" t="n">
        <v>34.51</v>
      </c>
      <c r="H651" t="n">
        <v>0.5</v>
      </c>
      <c r="I651" t="n">
        <v>28</v>
      </c>
      <c r="J651" t="n">
        <v>221.99</v>
      </c>
      <c r="K651" t="n">
        <v>56.13</v>
      </c>
      <c r="L651" t="n">
        <v>6.25</v>
      </c>
      <c r="M651" t="n">
        <v>26</v>
      </c>
      <c r="N651" t="n">
        <v>49.61</v>
      </c>
      <c r="O651" t="n">
        <v>27612.53</v>
      </c>
      <c r="P651" t="n">
        <v>232.48</v>
      </c>
      <c r="Q651" t="n">
        <v>467.13</v>
      </c>
      <c r="R651" t="n">
        <v>75.02</v>
      </c>
      <c r="S651" t="n">
        <v>39.61</v>
      </c>
      <c r="T651" t="n">
        <v>12660.46</v>
      </c>
      <c r="U651" t="n">
        <v>0.53</v>
      </c>
      <c r="V651" t="n">
        <v>0.72</v>
      </c>
      <c r="W651" t="n">
        <v>2.66</v>
      </c>
      <c r="X651" t="n">
        <v>0.77</v>
      </c>
      <c r="Y651" t="n">
        <v>1</v>
      </c>
      <c r="Z651" t="n">
        <v>10</v>
      </c>
    </row>
    <row r="652">
      <c r="A652" t="n">
        <v>22</v>
      </c>
      <c r="B652" t="n">
        <v>110</v>
      </c>
      <c r="C652" t="inlineStr">
        <is>
          <t xml:space="preserve">CONCLUIDO	</t>
        </is>
      </c>
      <c r="D652" t="n">
        <v>5.0408</v>
      </c>
      <c r="E652" t="n">
        <v>19.84</v>
      </c>
      <c r="F652" t="n">
        <v>16.09</v>
      </c>
      <c r="G652" t="n">
        <v>35.75</v>
      </c>
      <c r="H652" t="n">
        <v>0.52</v>
      </c>
      <c r="I652" t="n">
        <v>27</v>
      </c>
      <c r="J652" t="n">
        <v>222.4</v>
      </c>
      <c r="K652" t="n">
        <v>56.13</v>
      </c>
      <c r="L652" t="n">
        <v>6.5</v>
      </c>
      <c r="M652" t="n">
        <v>25</v>
      </c>
      <c r="N652" t="n">
        <v>49.78</v>
      </c>
      <c r="O652" t="n">
        <v>27663.85</v>
      </c>
      <c r="P652" t="n">
        <v>232.07</v>
      </c>
      <c r="Q652" t="n">
        <v>467.07</v>
      </c>
      <c r="R652" t="n">
        <v>74.55</v>
      </c>
      <c r="S652" t="n">
        <v>39.61</v>
      </c>
      <c r="T652" t="n">
        <v>12433.17</v>
      </c>
      <c r="U652" t="n">
        <v>0.53</v>
      </c>
      <c r="V652" t="n">
        <v>0.73</v>
      </c>
      <c r="W652" t="n">
        <v>2.65</v>
      </c>
      <c r="X652" t="n">
        <v>0.75</v>
      </c>
      <c r="Y652" t="n">
        <v>1</v>
      </c>
      <c r="Z652" t="n">
        <v>10</v>
      </c>
    </row>
    <row r="653">
      <c r="A653" t="n">
        <v>23</v>
      </c>
      <c r="B653" t="n">
        <v>110</v>
      </c>
      <c r="C653" t="inlineStr">
        <is>
          <t xml:space="preserve">CONCLUIDO	</t>
        </is>
      </c>
      <c r="D653" t="n">
        <v>5.0601</v>
      </c>
      <c r="E653" t="n">
        <v>19.76</v>
      </c>
      <c r="F653" t="n">
        <v>16.05</v>
      </c>
      <c r="G653" t="n">
        <v>37.04</v>
      </c>
      <c r="H653" t="n">
        <v>0.54</v>
      </c>
      <c r="I653" t="n">
        <v>26</v>
      </c>
      <c r="J653" t="n">
        <v>222.82</v>
      </c>
      <c r="K653" t="n">
        <v>56.13</v>
      </c>
      <c r="L653" t="n">
        <v>6.75</v>
      </c>
      <c r="M653" t="n">
        <v>24</v>
      </c>
      <c r="N653" t="n">
        <v>49.94</v>
      </c>
      <c r="O653" t="n">
        <v>27715.11</v>
      </c>
      <c r="P653" t="n">
        <v>231.27</v>
      </c>
      <c r="Q653" t="n">
        <v>467.07</v>
      </c>
      <c r="R653" t="n">
        <v>73.13</v>
      </c>
      <c r="S653" t="n">
        <v>39.61</v>
      </c>
      <c r="T653" t="n">
        <v>11723.63</v>
      </c>
      <c r="U653" t="n">
        <v>0.54</v>
      </c>
      <c r="V653" t="n">
        <v>0.73</v>
      </c>
      <c r="W653" t="n">
        <v>2.66</v>
      </c>
      <c r="X653" t="n">
        <v>0.72</v>
      </c>
      <c r="Y653" t="n">
        <v>1</v>
      </c>
      <c r="Z653" t="n">
        <v>10</v>
      </c>
    </row>
    <row r="654">
      <c r="A654" t="n">
        <v>24</v>
      </c>
      <c r="B654" t="n">
        <v>110</v>
      </c>
      <c r="C654" t="inlineStr">
        <is>
          <t xml:space="preserve">CONCLUIDO	</t>
        </is>
      </c>
      <c r="D654" t="n">
        <v>5.0755</v>
      </c>
      <c r="E654" t="n">
        <v>19.7</v>
      </c>
      <c r="F654" t="n">
        <v>16.03</v>
      </c>
      <c r="G654" t="n">
        <v>38.48</v>
      </c>
      <c r="H654" t="n">
        <v>0.5600000000000001</v>
      </c>
      <c r="I654" t="n">
        <v>25</v>
      </c>
      <c r="J654" t="n">
        <v>223.23</v>
      </c>
      <c r="K654" t="n">
        <v>56.13</v>
      </c>
      <c r="L654" t="n">
        <v>7</v>
      </c>
      <c r="M654" t="n">
        <v>23</v>
      </c>
      <c r="N654" t="n">
        <v>50.11</v>
      </c>
      <c r="O654" t="n">
        <v>27766.43</v>
      </c>
      <c r="P654" t="n">
        <v>230.49</v>
      </c>
      <c r="Q654" t="n">
        <v>467.1</v>
      </c>
      <c r="R654" t="n">
        <v>72.8</v>
      </c>
      <c r="S654" t="n">
        <v>39.61</v>
      </c>
      <c r="T654" t="n">
        <v>11563.58</v>
      </c>
      <c r="U654" t="n">
        <v>0.54</v>
      </c>
      <c r="V654" t="n">
        <v>0.73</v>
      </c>
      <c r="W654" t="n">
        <v>2.65</v>
      </c>
      <c r="X654" t="n">
        <v>0.7</v>
      </c>
      <c r="Y654" t="n">
        <v>1</v>
      </c>
      <c r="Z654" t="n">
        <v>10</v>
      </c>
    </row>
    <row r="655">
      <c r="A655" t="n">
        <v>25</v>
      </c>
      <c r="B655" t="n">
        <v>110</v>
      </c>
      <c r="C655" t="inlineStr">
        <is>
          <t xml:space="preserve">CONCLUIDO	</t>
        </is>
      </c>
      <c r="D655" t="n">
        <v>5.0978</v>
      </c>
      <c r="E655" t="n">
        <v>19.62</v>
      </c>
      <c r="F655" t="n">
        <v>15.99</v>
      </c>
      <c r="G655" t="n">
        <v>39.98</v>
      </c>
      <c r="H655" t="n">
        <v>0.58</v>
      </c>
      <c r="I655" t="n">
        <v>24</v>
      </c>
      <c r="J655" t="n">
        <v>223.65</v>
      </c>
      <c r="K655" t="n">
        <v>56.13</v>
      </c>
      <c r="L655" t="n">
        <v>7.25</v>
      </c>
      <c r="M655" t="n">
        <v>22</v>
      </c>
      <c r="N655" t="n">
        <v>50.27</v>
      </c>
      <c r="O655" t="n">
        <v>27817.81</v>
      </c>
      <c r="P655" t="n">
        <v>229.87</v>
      </c>
      <c r="Q655" t="n">
        <v>467.11</v>
      </c>
      <c r="R655" t="n">
        <v>71.44</v>
      </c>
      <c r="S655" t="n">
        <v>39.61</v>
      </c>
      <c r="T655" t="n">
        <v>10892.23</v>
      </c>
      <c r="U655" t="n">
        <v>0.55</v>
      </c>
      <c r="V655" t="n">
        <v>0.73</v>
      </c>
      <c r="W655" t="n">
        <v>2.64</v>
      </c>
      <c r="X655" t="n">
        <v>0.66</v>
      </c>
      <c r="Y655" t="n">
        <v>1</v>
      </c>
      <c r="Z655" t="n">
        <v>10</v>
      </c>
    </row>
    <row r="656">
      <c r="A656" t="n">
        <v>26</v>
      </c>
      <c r="B656" t="n">
        <v>110</v>
      </c>
      <c r="C656" t="inlineStr">
        <is>
          <t xml:space="preserve">CONCLUIDO	</t>
        </is>
      </c>
      <c r="D656" t="n">
        <v>5.116</v>
      </c>
      <c r="E656" t="n">
        <v>19.55</v>
      </c>
      <c r="F656" t="n">
        <v>15.96</v>
      </c>
      <c r="G656" t="n">
        <v>41.64</v>
      </c>
      <c r="H656" t="n">
        <v>0.59</v>
      </c>
      <c r="I656" t="n">
        <v>23</v>
      </c>
      <c r="J656" t="n">
        <v>224.07</v>
      </c>
      <c r="K656" t="n">
        <v>56.13</v>
      </c>
      <c r="L656" t="n">
        <v>7.5</v>
      </c>
      <c r="M656" t="n">
        <v>21</v>
      </c>
      <c r="N656" t="n">
        <v>50.44</v>
      </c>
      <c r="O656" t="n">
        <v>27869.24</v>
      </c>
      <c r="P656" t="n">
        <v>228.96</v>
      </c>
      <c r="Q656" t="n">
        <v>467.07</v>
      </c>
      <c r="R656" t="n">
        <v>70.42</v>
      </c>
      <c r="S656" t="n">
        <v>39.61</v>
      </c>
      <c r="T656" t="n">
        <v>10387.07</v>
      </c>
      <c r="U656" t="n">
        <v>0.5600000000000001</v>
      </c>
      <c r="V656" t="n">
        <v>0.73</v>
      </c>
      <c r="W656" t="n">
        <v>2.65</v>
      </c>
      <c r="X656" t="n">
        <v>0.63</v>
      </c>
      <c r="Y656" t="n">
        <v>1</v>
      </c>
      <c r="Z656" t="n">
        <v>10</v>
      </c>
    </row>
    <row r="657">
      <c r="A657" t="n">
        <v>27</v>
      </c>
      <c r="B657" t="n">
        <v>110</v>
      </c>
      <c r="C657" t="inlineStr">
        <is>
          <t xml:space="preserve">CONCLUIDO	</t>
        </is>
      </c>
      <c r="D657" t="n">
        <v>5.117</v>
      </c>
      <c r="E657" t="n">
        <v>19.54</v>
      </c>
      <c r="F657" t="n">
        <v>15.96</v>
      </c>
      <c r="G657" t="n">
        <v>41.63</v>
      </c>
      <c r="H657" t="n">
        <v>0.61</v>
      </c>
      <c r="I657" t="n">
        <v>23</v>
      </c>
      <c r="J657" t="n">
        <v>224.49</v>
      </c>
      <c r="K657" t="n">
        <v>56.13</v>
      </c>
      <c r="L657" t="n">
        <v>7.75</v>
      </c>
      <c r="M657" t="n">
        <v>21</v>
      </c>
      <c r="N657" t="n">
        <v>50.61</v>
      </c>
      <c r="O657" t="n">
        <v>27920.73</v>
      </c>
      <c r="P657" t="n">
        <v>228.56</v>
      </c>
      <c r="Q657" t="n">
        <v>467.07</v>
      </c>
      <c r="R657" t="n">
        <v>70.41</v>
      </c>
      <c r="S657" t="n">
        <v>39.61</v>
      </c>
      <c r="T657" t="n">
        <v>10381.99</v>
      </c>
      <c r="U657" t="n">
        <v>0.5600000000000001</v>
      </c>
      <c r="V657" t="n">
        <v>0.73</v>
      </c>
      <c r="W657" t="n">
        <v>2.64</v>
      </c>
      <c r="X657" t="n">
        <v>0.63</v>
      </c>
      <c r="Y657" t="n">
        <v>1</v>
      </c>
      <c r="Z657" t="n">
        <v>10</v>
      </c>
    </row>
    <row r="658">
      <c r="A658" t="n">
        <v>28</v>
      </c>
      <c r="B658" t="n">
        <v>110</v>
      </c>
      <c r="C658" t="inlineStr">
        <is>
          <t xml:space="preserve">CONCLUIDO	</t>
        </is>
      </c>
      <c r="D658" t="n">
        <v>5.1328</v>
      </c>
      <c r="E658" t="n">
        <v>19.48</v>
      </c>
      <c r="F658" t="n">
        <v>15.94</v>
      </c>
      <c r="G658" t="n">
        <v>43.48</v>
      </c>
      <c r="H658" t="n">
        <v>0.63</v>
      </c>
      <c r="I658" t="n">
        <v>22</v>
      </c>
      <c r="J658" t="n">
        <v>224.9</v>
      </c>
      <c r="K658" t="n">
        <v>56.13</v>
      </c>
      <c r="L658" t="n">
        <v>8</v>
      </c>
      <c r="M658" t="n">
        <v>20</v>
      </c>
      <c r="N658" t="n">
        <v>50.78</v>
      </c>
      <c r="O658" t="n">
        <v>27972.28</v>
      </c>
      <c r="P658" t="n">
        <v>227.98</v>
      </c>
      <c r="Q658" t="n">
        <v>467.11</v>
      </c>
      <c r="R658" t="n">
        <v>69.63</v>
      </c>
      <c r="S658" t="n">
        <v>39.61</v>
      </c>
      <c r="T658" t="n">
        <v>9995.940000000001</v>
      </c>
      <c r="U658" t="n">
        <v>0.57</v>
      </c>
      <c r="V658" t="n">
        <v>0.73</v>
      </c>
      <c r="W658" t="n">
        <v>2.65</v>
      </c>
      <c r="X658" t="n">
        <v>0.61</v>
      </c>
      <c r="Y658" t="n">
        <v>1</v>
      </c>
      <c r="Z658" t="n">
        <v>10</v>
      </c>
    </row>
    <row r="659">
      <c r="A659" t="n">
        <v>29</v>
      </c>
      <c r="B659" t="n">
        <v>110</v>
      </c>
      <c r="C659" t="inlineStr">
        <is>
          <t xml:space="preserve">CONCLUIDO	</t>
        </is>
      </c>
      <c r="D659" t="n">
        <v>5.1543</v>
      </c>
      <c r="E659" t="n">
        <v>19.4</v>
      </c>
      <c r="F659" t="n">
        <v>15.9</v>
      </c>
      <c r="G659" t="n">
        <v>45.43</v>
      </c>
      <c r="H659" t="n">
        <v>0.65</v>
      </c>
      <c r="I659" t="n">
        <v>21</v>
      </c>
      <c r="J659" t="n">
        <v>225.32</v>
      </c>
      <c r="K659" t="n">
        <v>56.13</v>
      </c>
      <c r="L659" t="n">
        <v>8.25</v>
      </c>
      <c r="M659" t="n">
        <v>19</v>
      </c>
      <c r="N659" t="n">
        <v>50.95</v>
      </c>
      <c r="O659" t="n">
        <v>28023.89</v>
      </c>
      <c r="P659" t="n">
        <v>227.13</v>
      </c>
      <c r="Q659" t="n">
        <v>467.07</v>
      </c>
      <c r="R659" t="n">
        <v>68.54000000000001</v>
      </c>
      <c r="S659" t="n">
        <v>39.61</v>
      </c>
      <c r="T659" t="n">
        <v>9453.639999999999</v>
      </c>
      <c r="U659" t="n">
        <v>0.58</v>
      </c>
      <c r="V659" t="n">
        <v>0.73</v>
      </c>
      <c r="W659" t="n">
        <v>2.64</v>
      </c>
      <c r="X659" t="n">
        <v>0.57</v>
      </c>
      <c r="Y659" t="n">
        <v>1</v>
      </c>
      <c r="Z659" t="n">
        <v>10</v>
      </c>
    </row>
    <row r="660">
      <c r="A660" t="n">
        <v>30</v>
      </c>
      <c r="B660" t="n">
        <v>110</v>
      </c>
      <c r="C660" t="inlineStr">
        <is>
          <t xml:space="preserve">CONCLUIDO	</t>
        </is>
      </c>
      <c r="D660" t="n">
        <v>5.1532</v>
      </c>
      <c r="E660" t="n">
        <v>19.41</v>
      </c>
      <c r="F660" t="n">
        <v>15.91</v>
      </c>
      <c r="G660" t="n">
        <v>45.45</v>
      </c>
      <c r="H660" t="n">
        <v>0.67</v>
      </c>
      <c r="I660" t="n">
        <v>21</v>
      </c>
      <c r="J660" t="n">
        <v>225.74</v>
      </c>
      <c r="K660" t="n">
        <v>56.13</v>
      </c>
      <c r="L660" t="n">
        <v>8.5</v>
      </c>
      <c r="M660" t="n">
        <v>19</v>
      </c>
      <c r="N660" t="n">
        <v>51.11</v>
      </c>
      <c r="O660" t="n">
        <v>28075.56</v>
      </c>
      <c r="P660" t="n">
        <v>226.48</v>
      </c>
      <c r="Q660" t="n">
        <v>467.09</v>
      </c>
      <c r="R660" t="n">
        <v>68.48999999999999</v>
      </c>
      <c r="S660" t="n">
        <v>39.61</v>
      </c>
      <c r="T660" t="n">
        <v>9429.389999999999</v>
      </c>
      <c r="U660" t="n">
        <v>0.58</v>
      </c>
      <c r="V660" t="n">
        <v>0.73</v>
      </c>
      <c r="W660" t="n">
        <v>2.64</v>
      </c>
      <c r="X660" t="n">
        <v>0.57</v>
      </c>
      <c r="Y660" t="n">
        <v>1</v>
      </c>
      <c r="Z660" t="n">
        <v>10</v>
      </c>
    </row>
    <row r="661">
      <c r="A661" t="n">
        <v>31</v>
      </c>
      <c r="B661" t="n">
        <v>110</v>
      </c>
      <c r="C661" t="inlineStr">
        <is>
          <t xml:space="preserve">CONCLUIDO	</t>
        </is>
      </c>
      <c r="D661" t="n">
        <v>5.1724</v>
      </c>
      <c r="E661" t="n">
        <v>19.33</v>
      </c>
      <c r="F661" t="n">
        <v>15.88</v>
      </c>
      <c r="G661" t="n">
        <v>47.63</v>
      </c>
      <c r="H661" t="n">
        <v>0.6899999999999999</v>
      </c>
      <c r="I661" t="n">
        <v>20</v>
      </c>
      <c r="J661" t="n">
        <v>226.16</v>
      </c>
      <c r="K661" t="n">
        <v>56.13</v>
      </c>
      <c r="L661" t="n">
        <v>8.75</v>
      </c>
      <c r="M661" t="n">
        <v>18</v>
      </c>
      <c r="N661" t="n">
        <v>51.28</v>
      </c>
      <c r="O661" t="n">
        <v>28127.29</v>
      </c>
      <c r="P661" t="n">
        <v>226.57</v>
      </c>
      <c r="Q661" t="n">
        <v>467.08</v>
      </c>
      <c r="R661" t="n">
        <v>67.78</v>
      </c>
      <c r="S661" t="n">
        <v>39.61</v>
      </c>
      <c r="T661" t="n">
        <v>9080.190000000001</v>
      </c>
      <c r="U661" t="n">
        <v>0.58</v>
      </c>
      <c r="V661" t="n">
        <v>0.73</v>
      </c>
      <c r="W661" t="n">
        <v>2.64</v>
      </c>
      <c r="X661" t="n">
        <v>0.54</v>
      </c>
      <c r="Y661" t="n">
        <v>1</v>
      </c>
      <c r="Z661" t="n">
        <v>10</v>
      </c>
    </row>
    <row r="662">
      <c r="A662" t="n">
        <v>32</v>
      </c>
      <c r="B662" t="n">
        <v>110</v>
      </c>
      <c r="C662" t="inlineStr">
        <is>
          <t xml:space="preserve">CONCLUIDO	</t>
        </is>
      </c>
      <c r="D662" t="n">
        <v>5.1891</v>
      </c>
      <c r="E662" t="n">
        <v>19.27</v>
      </c>
      <c r="F662" t="n">
        <v>15.86</v>
      </c>
      <c r="G662" t="n">
        <v>50.07</v>
      </c>
      <c r="H662" t="n">
        <v>0.71</v>
      </c>
      <c r="I662" t="n">
        <v>19</v>
      </c>
      <c r="J662" t="n">
        <v>226.58</v>
      </c>
      <c r="K662" t="n">
        <v>56.13</v>
      </c>
      <c r="L662" t="n">
        <v>9</v>
      </c>
      <c r="M662" t="n">
        <v>17</v>
      </c>
      <c r="N662" t="n">
        <v>51.45</v>
      </c>
      <c r="O662" t="n">
        <v>28179.08</v>
      </c>
      <c r="P662" t="n">
        <v>225.51</v>
      </c>
      <c r="Q662" t="n">
        <v>467.07</v>
      </c>
      <c r="R662" t="n">
        <v>66.95</v>
      </c>
      <c r="S662" t="n">
        <v>39.61</v>
      </c>
      <c r="T662" t="n">
        <v>8670.790000000001</v>
      </c>
      <c r="U662" t="n">
        <v>0.59</v>
      </c>
      <c r="V662" t="n">
        <v>0.74</v>
      </c>
      <c r="W662" t="n">
        <v>2.64</v>
      </c>
      <c r="X662" t="n">
        <v>0.52</v>
      </c>
      <c r="Y662" t="n">
        <v>1</v>
      </c>
      <c r="Z662" t="n">
        <v>10</v>
      </c>
    </row>
    <row r="663">
      <c r="A663" t="n">
        <v>33</v>
      </c>
      <c r="B663" t="n">
        <v>110</v>
      </c>
      <c r="C663" t="inlineStr">
        <is>
          <t xml:space="preserve">CONCLUIDO	</t>
        </is>
      </c>
      <c r="D663" t="n">
        <v>5.1911</v>
      </c>
      <c r="E663" t="n">
        <v>19.26</v>
      </c>
      <c r="F663" t="n">
        <v>15.85</v>
      </c>
      <c r="G663" t="n">
        <v>50.05</v>
      </c>
      <c r="H663" t="n">
        <v>0.72</v>
      </c>
      <c r="I663" t="n">
        <v>19</v>
      </c>
      <c r="J663" t="n">
        <v>227</v>
      </c>
      <c r="K663" t="n">
        <v>56.13</v>
      </c>
      <c r="L663" t="n">
        <v>9.25</v>
      </c>
      <c r="M663" t="n">
        <v>17</v>
      </c>
      <c r="N663" t="n">
        <v>51.62</v>
      </c>
      <c r="O663" t="n">
        <v>28230.92</v>
      </c>
      <c r="P663" t="n">
        <v>225.47</v>
      </c>
      <c r="Q663" t="n">
        <v>467.1</v>
      </c>
      <c r="R663" t="n">
        <v>66.64</v>
      </c>
      <c r="S663" t="n">
        <v>39.61</v>
      </c>
      <c r="T663" t="n">
        <v>8515.370000000001</v>
      </c>
      <c r="U663" t="n">
        <v>0.59</v>
      </c>
      <c r="V663" t="n">
        <v>0.74</v>
      </c>
      <c r="W663" t="n">
        <v>2.64</v>
      </c>
      <c r="X663" t="n">
        <v>0.52</v>
      </c>
      <c r="Y663" t="n">
        <v>1</v>
      </c>
      <c r="Z663" t="n">
        <v>10</v>
      </c>
    </row>
    <row r="664">
      <c r="A664" t="n">
        <v>34</v>
      </c>
      <c r="B664" t="n">
        <v>110</v>
      </c>
      <c r="C664" t="inlineStr">
        <is>
          <t xml:space="preserve">CONCLUIDO	</t>
        </is>
      </c>
      <c r="D664" t="n">
        <v>5.2113</v>
      </c>
      <c r="E664" t="n">
        <v>19.19</v>
      </c>
      <c r="F664" t="n">
        <v>15.82</v>
      </c>
      <c r="G664" t="n">
        <v>52.72</v>
      </c>
      <c r="H664" t="n">
        <v>0.74</v>
      </c>
      <c r="I664" t="n">
        <v>18</v>
      </c>
      <c r="J664" t="n">
        <v>227.42</v>
      </c>
      <c r="K664" t="n">
        <v>56.13</v>
      </c>
      <c r="L664" t="n">
        <v>9.5</v>
      </c>
      <c r="M664" t="n">
        <v>16</v>
      </c>
      <c r="N664" t="n">
        <v>51.8</v>
      </c>
      <c r="O664" t="n">
        <v>28282.83</v>
      </c>
      <c r="P664" t="n">
        <v>224.75</v>
      </c>
      <c r="Q664" t="n">
        <v>467.07</v>
      </c>
      <c r="R664" t="n">
        <v>65.73999999999999</v>
      </c>
      <c r="S664" t="n">
        <v>39.61</v>
      </c>
      <c r="T664" t="n">
        <v>8070.89</v>
      </c>
      <c r="U664" t="n">
        <v>0.6</v>
      </c>
      <c r="V664" t="n">
        <v>0.74</v>
      </c>
      <c r="W664" t="n">
        <v>2.63</v>
      </c>
      <c r="X664" t="n">
        <v>0.48</v>
      </c>
      <c r="Y664" t="n">
        <v>1</v>
      </c>
      <c r="Z664" t="n">
        <v>10</v>
      </c>
    </row>
    <row r="665">
      <c r="A665" t="n">
        <v>35</v>
      </c>
      <c r="B665" t="n">
        <v>110</v>
      </c>
      <c r="C665" t="inlineStr">
        <is>
          <t xml:space="preserve">CONCLUIDO	</t>
        </is>
      </c>
      <c r="D665" t="n">
        <v>5.2166</v>
      </c>
      <c r="E665" t="n">
        <v>19.17</v>
      </c>
      <c r="F665" t="n">
        <v>15.8</v>
      </c>
      <c r="G665" t="n">
        <v>52.66</v>
      </c>
      <c r="H665" t="n">
        <v>0.76</v>
      </c>
      <c r="I665" t="n">
        <v>18</v>
      </c>
      <c r="J665" t="n">
        <v>227.84</v>
      </c>
      <c r="K665" t="n">
        <v>56.13</v>
      </c>
      <c r="L665" t="n">
        <v>9.75</v>
      </c>
      <c r="M665" t="n">
        <v>16</v>
      </c>
      <c r="N665" t="n">
        <v>51.97</v>
      </c>
      <c r="O665" t="n">
        <v>28334.8</v>
      </c>
      <c r="P665" t="n">
        <v>223.98</v>
      </c>
      <c r="Q665" t="n">
        <v>467.08</v>
      </c>
      <c r="R665" t="n">
        <v>65.19</v>
      </c>
      <c r="S665" t="n">
        <v>39.61</v>
      </c>
      <c r="T665" t="n">
        <v>7795.07</v>
      </c>
      <c r="U665" t="n">
        <v>0.61</v>
      </c>
      <c r="V665" t="n">
        <v>0.74</v>
      </c>
      <c r="W665" t="n">
        <v>2.63</v>
      </c>
      <c r="X665" t="n">
        <v>0.46</v>
      </c>
      <c r="Y665" t="n">
        <v>1</v>
      </c>
      <c r="Z665" t="n">
        <v>10</v>
      </c>
    </row>
    <row r="666">
      <c r="A666" t="n">
        <v>36</v>
      </c>
      <c r="B666" t="n">
        <v>110</v>
      </c>
      <c r="C666" t="inlineStr">
        <is>
          <t xml:space="preserve">CONCLUIDO	</t>
        </is>
      </c>
      <c r="D666" t="n">
        <v>5.2286</v>
      </c>
      <c r="E666" t="n">
        <v>19.13</v>
      </c>
      <c r="F666" t="n">
        <v>15.79</v>
      </c>
      <c r="G666" t="n">
        <v>55.75</v>
      </c>
      <c r="H666" t="n">
        <v>0.78</v>
      </c>
      <c r="I666" t="n">
        <v>17</v>
      </c>
      <c r="J666" t="n">
        <v>228.27</v>
      </c>
      <c r="K666" t="n">
        <v>56.13</v>
      </c>
      <c r="L666" t="n">
        <v>10</v>
      </c>
      <c r="M666" t="n">
        <v>15</v>
      </c>
      <c r="N666" t="n">
        <v>52.14</v>
      </c>
      <c r="O666" t="n">
        <v>28386.82</v>
      </c>
      <c r="P666" t="n">
        <v>223.24</v>
      </c>
      <c r="Q666" t="n">
        <v>467.1</v>
      </c>
      <c r="R666" t="n">
        <v>64.92</v>
      </c>
      <c r="S666" t="n">
        <v>39.61</v>
      </c>
      <c r="T666" t="n">
        <v>7666.01</v>
      </c>
      <c r="U666" t="n">
        <v>0.61</v>
      </c>
      <c r="V666" t="n">
        <v>0.74</v>
      </c>
      <c r="W666" t="n">
        <v>2.64</v>
      </c>
      <c r="X666" t="n">
        <v>0.46</v>
      </c>
      <c r="Y666" t="n">
        <v>1</v>
      </c>
      <c r="Z666" t="n">
        <v>10</v>
      </c>
    </row>
    <row r="667">
      <c r="A667" t="n">
        <v>37</v>
      </c>
      <c r="B667" t="n">
        <v>110</v>
      </c>
      <c r="C667" t="inlineStr">
        <is>
          <t xml:space="preserve">CONCLUIDO	</t>
        </is>
      </c>
      <c r="D667" t="n">
        <v>5.23</v>
      </c>
      <c r="E667" t="n">
        <v>19.12</v>
      </c>
      <c r="F667" t="n">
        <v>15.79</v>
      </c>
      <c r="G667" t="n">
        <v>55.73</v>
      </c>
      <c r="H667" t="n">
        <v>0.8</v>
      </c>
      <c r="I667" t="n">
        <v>17</v>
      </c>
      <c r="J667" t="n">
        <v>228.69</v>
      </c>
      <c r="K667" t="n">
        <v>56.13</v>
      </c>
      <c r="L667" t="n">
        <v>10.25</v>
      </c>
      <c r="M667" t="n">
        <v>15</v>
      </c>
      <c r="N667" t="n">
        <v>52.31</v>
      </c>
      <c r="O667" t="n">
        <v>28438.91</v>
      </c>
      <c r="P667" t="n">
        <v>223.06</v>
      </c>
      <c r="Q667" t="n">
        <v>467.09</v>
      </c>
      <c r="R667" t="n">
        <v>64.84</v>
      </c>
      <c r="S667" t="n">
        <v>39.61</v>
      </c>
      <c r="T667" t="n">
        <v>7624.24</v>
      </c>
      <c r="U667" t="n">
        <v>0.61</v>
      </c>
      <c r="V667" t="n">
        <v>0.74</v>
      </c>
      <c r="W667" t="n">
        <v>2.64</v>
      </c>
      <c r="X667" t="n">
        <v>0.46</v>
      </c>
      <c r="Y667" t="n">
        <v>1</v>
      </c>
      <c r="Z667" t="n">
        <v>10</v>
      </c>
    </row>
    <row r="668">
      <c r="A668" t="n">
        <v>38</v>
      </c>
      <c r="B668" t="n">
        <v>110</v>
      </c>
      <c r="C668" t="inlineStr">
        <is>
          <t xml:space="preserve">CONCLUIDO	</t>
        </is>
      </c>
      <c r="D668" t="n">
        <v>5.2311</v>
      </c>
      <c r="E668" t="n">
        <v>19.12</v>
      </c>
      <c r="F668" t="n">
        <v>15.79</v>
      </c>
      <c r="G668" t="n">
        <v>55.71</v>
      </c>
      <c r="H668" t="n">
        <v>0.8100000000000001</v>
      </c>
      <c r="I668" t="n">
        <v>17</v>
      </c>
      <c r="J668" t="n">
        <v>229.11</v>
      </c>
      <c r="K668" t="n">
        <v>56.13</v>
      </c>
      <c r="L668" t="n">
        <v>10.5</v>
      </c>
      <c r="M668" t="n">
        <v>15</v>
      </c>
      <c r="N668" t="n">
        <v>52.48</v>
      </c>
      <c r="O668" t="n">
        <v>28491.06</v>
      </c>
      <c r="P668" t="n">
        <v>223.05</v>
      </c>
      <c r="Q668" t="n">
        <v>467.09</v>
      </c>
      <c r="R668" t="n">
        <v>64.65000000000001</v>
      </c>
      <c r="S668" t="n">
        <v>39.61</v>
      </c>
      <c r="T668" t="n">
        <v>7529.01</v>
      </c>
      <c r="U668" t="n">
        <v>0.61</v>
      </c>
      <c r="V668" t="n">
        <v>0.74</v>
      </c>
      <c r="W668" t="n">
        <v>2.64</v>
      </c>
      <c r="X668" t="n">
        <v>0.45</v>
      </c>
      <c r="Y668" t="n">
        <v>1</v>
      </c>
      <c r="Z668" t="n">
        <v>10</v>
      </c>
    </row>
    <row r="669">
      <c r="A669" t="n">
        <v>39</v>
      </c>
      <c r="B669" t="n">
        <v>110</v>
      </c>
      <c r="C669" t="inlineStr">
        <is>
          <t xml:space="preserve">CONCLUIDO	</t>
        </is>
      </c>
      <c r="D669" t="n">
        <v>5.2486</v>
      </c>
      <c r="E669" t="n">
        <v>19.05</v>
      </c>
      <c r="F669" t="n">
        <v>15.76</v>
      </c>
      <c r="G669" t="n">
        <v>59.12</v>
      </c>
      <c r="H669" t="n">
        <v>0.83</v>
      </c>
      <c r="I669" t="n">
        <v>16</v>
      </c>
      <c r="J669" t="n">
        <v>229.53</v>
      </c>
      <c r="K669" t="n">
        <v>56.13</v>
      </c>
      <c r="L669" t="n">
        <v>10.75</v>
      </c>
      <c r="M669" t="n">
        <v>14</v>
      </c>
      <c r="N669" t="n">
        <v>52.66</v>
      </c>
      <c r="O669" t="n">
        <v>28543.27</v>
      </c>
      <c r="P669" t="n">
        <v>222.45</v>
      </c>
      <c r="Q669" t="n">
        <v>467.07</v>
      </c>
      <c r="R669" t="n">
        <v>64.09999999999999</v>
      </c>
      <c r="S669" t="n">
        <v>39.61</v>
      </c>
      <c r="T669" t="n">
        <v>7260.62</v>
      </c>
      <c r="U669" t="n">
        <v>0.62</v>
      </c>
      <c r="V669" t="n">
        <v>0.74</v>
      </c>
      <c r="W669" t="n">
        <v>2.63</v>
      </c>
      <c r="X669" t="n">
        <v>0.43</v>
      </c>
      <c r="Y669" t="n">
        <v>1</v>
      </c>
      <c r="Z669" t="n">
        <v>10</v>
      </c>
    </row>
    <row r="670">
      <c r="A670" t="n">
        <v>40</v>
      </c>
      <c r="B670" t="n">
        <v>110</v>
      </c>
      <c r="C670" t="inlineStr">
        <is>
          <t xml:space="preserve">CONCLUIDO	</t>
        </is>
      </c>
      <c r="D670" t="n">
        <v>5.2451</v>
      </c>
      <c r="E670" t="n">
        <v>19.07</v>
      </c>
      <c r="F670" t="n">
        <v>15.78</v>
      </c>
      <c r="G670" t="n">
        <v>59.16</v>
      </c>
      <c r="H670" t="n">
        <v>0.85</v>
      </c>
      <c r="I670" t="n">
        <v>16</v>
      </c>
      <c r="J670" t="n">
        <v>229.96</v>
      </c>
      <c r="K670" t="n">
        <v>56.13</v>
      </c>
      <c r="L670" t="n">
        <v>11</v>
      </c>
      <c r="M670" t="n">
        <v>14</v>
      </c>
      <c r="N670" t="n">
        <v>52.83</v>
      </c>
      <c r="O670" t="n">
        <v>28595.54</v>
      </c>
      <c r="P670" t="n">
        <v>222.51</v>
      </c>
      <c r="Q670" t="n">
        <v>467.1</v>
      </c>
      <c r="R670" t="n">
        <v>64.48</v>
      </c>
      <c r="S670" t="n">
        <v>39.61</v>
      </c>
      <c r="T670" t="n">
        <v>7450.44</v>
      </c>
      <c r="U670" t="n">
        <v>0.61</v>
      </c>
      <c r="V670" t="n">
        <v>0.74</v>
      </c>
      <c r="W670" t="n">
        <v>2.63</v>
      </c>
      <c r="X670" t="n">
        <v>0.44</v>
      </c>
      <c r="Y670" t="n">
        <v>1</v>
      </c>
      <c r="Z670" t="n">
        <v>10</v>
      </c>
    </row>
    <row r="671">
      <c r="A671" t="n">
        <v>41</v>
      </c>
      <c r="B671" t="n">
        <v>110</v>
      </c>
      <c r="C671" t="inlineStr">
        <is>
          <t xml:space="preserve">CONCLUIDO	</t>
        </is>
      </c>
      <c r="D671" t="n">
        <v>5.2456</v>
      </c>
      <c r="E671" t="n">
        <v>19.06</v>
      </c>
      <c r="F671" t="n">
        <v>15.78</v>
      </c>
      <c r="G671" t="n">
        <v>59.16</v>
      </c>
      <c r="H671" t="n">
        <v>0.87</v>
      </c>
      <c r="I671" t="n">
        <v>16</v>
      </c>
      <c r="J671" t="n">
        <v>230.38</v>
      </c>
      <c r="K671" t="n">
        <v>56.13</v>
      </c>
      <c r="L671" t="n">
        <v>11.25</v>
      </c>
      <c r="M671" t="n">
        <v>14</v>
      </c>
      <c r="N671" t="n">
        <v>53</v>
      </c>
      <c r="O671" t="n">
        <v>28647.87</v>
      </c>
      <c r="P671" t="n">
        <v>221.99</v>
      </c>
      <c r="Q671" t="n">
        <v>467.07</v>
      </c>
      <c r="R671" t="n">
        <v>64.33</v>
      </c>
      <c r="S671" t="n">
        <v>39.61</v>
      </c>
      <c r="T671" t="n">
        <v>7376.57</v>
      </c>
      <c r="U671" t="n">
        <v>0.62</v>
      </c>
      <c r="V671" t="n">
        <v>0.74</v>
      </c>
      <c r="W671" t="n">
        <v>2.64</v>
      </c>
      <c r="X671" t="n">
        <v>0.44</v>
      </c>
      <c r="Y671" t="n">
        <v>1</v>
      </c>
      <c r="Z671" t="n">
        <v>10</v>
      </c>
    </row>
    <row r="672">
      <c r="A672" t="n">
        <v>42</v>
      </c>
      <c r="B672" t="n">
        <v>110</v>
      </c>
      <c r="C672" t="inlineStr">
        <is>
          <t xml:space="preserve">CONCLUIDO	</t>
        </is>
      </c>
      <c r="D672" t="n">
        <v>5.2708</v>
      </c>
      <c r="E672" t="n">
        <v>18.97</v>
      </c>
      <c r="F672" t="n">
        <v>15.73</v>
      </c>
      <c r="G672" t="n">
        <v>62.91</v>
      </c>
      <c r="H672" t="n">
        <v>0.89</v>
      </c>
      <c r="I672" t="n">
        <v>15</v>
      </c>
      <c r="J672" t="n">
        <v>230.81</v>
      </c>
      <c r="K672" t="n">
        <v>56.13</v>
      </c>
      <c r="L672" t="n">
        <v>11.5</v>
      </c>
      <c r="M672" t="n">
        <v>13</v>
      </c>
      <c r="N672" t="n">
        <v>53.18</v>
      </c>
      <c r="O672" t="n">
        <v>28700.26</v>
      </c>
      <c r="P672" t="n">
        <v>220.72</v>
      </c>
      <c r="Q672" t="n">
        <v>467.1</v>
      </c>
      <c r="R672" t="n">
        <v>62.77</v>
      </c>
      <c r="S672" t="n">
        <v>39.61</v>
      </c>
      <c r="T672" t="n">
        <v>6599.93</v>
      </c>
      <c r="U672" t="n">
        <v>0.63</v>
      </c>
      <c r="V672" t="n">
        <v>0.74</v>
      </c>
      <c r="W672" t="n">
        <v>2.63</v>
      </c>
      <c r="X672" t="n">
        <v>0.39</v>
      </c>
      <c r="Y672" t="n">
        <v>1</v>
      </c>
      <c r="Z672" t="n">
        <v>10</v>
      </c>
    </row>
    <row r="673">
      <c r="A673" t="n">
        <v>43</v>
      </c>
      <c r="B673" t="n">
        <v>110</v>
      </c>
      <c r="C673" t="inlineStr">
        <is>
          <t xml:space="preserve">CONCLUIDO	</t>
        </is>
      </c>
      <c r="D673" t="n">
        <v>5.271</v>
      </c>
      <c r="E673" t="n">
        <v>18.97</v>
      </c>
      <c r="F673" t="n">
        <v>15.73</v>
      </c>
      <c r="G673" t="n">
        <v>62.9</v>
      </c>
      <c r="H673" t="n">
        <v>0.9</v>
      </c>
      <c r="I673" t="n">
        <v>15</v>
      </c>
      <c r="J673" t="n">
        <v>231.23</v>
      </c>
      <c r="K673" t="n">
        <v>56.13</v>
      </c>
      <c r="L673" t="n">
        <v>11.75</v>
      </c>
      <c r="M673" t="n">
        <v>13</v>
      </c>
      <c r="N673" t="n">
        <v>53.36</v>
      </c>
      <c r="O673" t="n">
        <v>28752.71</v>
      </c>
      <c r="P673" t="n">
        <v>220.65</v>
      </c>
      <c r="Q673" t="n">
        <v>467.08</v>
      </c>
      <c r="R673" t="n">
        <v>62.61</v>
      </c>
      <c r="S673" t="n">
        <v>39.61</v>
      </c>
      <c r="T673" t="n">
        <v>6520.38</v>
      </c>
      <c r="U673" t="n">
        <v>0.63</v>
      </c>
      <c r="V673" t="n">
        <v>0.74</v>
      </c>
      <c r="W673" t="n">
        <v>2.64</v>
      </c>
      <c r="X673" t="n">
        <v>0.39</v>
      </c>
      <c r="Y673" t="n">
        <v>1</v>
      </c>
      <c r="Z673" t="n">
        <v>10</v>
      </c>
    </row>
    <row r="674">
      <c r="A674" t="n">
        <v>44</v>
      </c>
      <c r="B674" t="n">
        <v>110</v>
      </c>
      <c r="C674" t="inlineStr">
        <is>
          <t xml:space="preserve">CONCLUIDO	</t>
        </is>
      </c>
      <c r="D674" t="n">
        <v>5.2709</v>
      </c>
      <c r="E674" t="n">
        <v>18.97</v>
      </c>
      <c r="F674" t="n">
        <v>15.73</v>
      </c>
      <c r="G674" t="n">
        <v>62.9</v>
      </c>
      <c r="H674" t="n">
        <v>0.92</v>
      </c>
      <c r="I674" t="n">
        <v>15</v>
      </c>
      <c r="J674" t="n">
        <v>231.66</v>
      </c>
      <c r="K674" t="n">
        <v>56.13</v>
      </c>
      <c r="L674" t="n">
        <v>12</v>
      </c>
      <c r="M674" t="n">
        <v>13</v>
      </c>
      <c r="N674" t="n">
        <v>53.53</v>
      </c>
      <c r="O674" t="n">
        <v>28805.23</v>
      </c>
      <c r="P674" t="n">
        <v>220.48</v>
      </c>
      <c r="Q674" t="n">
        <v>467.07</v>
      </c>
      <c r="R674" t="n">
        <v>62.72</v>
      </c>
      <c r="S674" t="n">
        <v>39.61</v>
      </c>
      <c r="T674" t="n">
        <v>6577.06</v>
      </c>
      <c r="U674" t="n">
        <v>0.63</v>
      </c>
      <c r="V674" t="n">
        <v>0.74</v>
      </c>
      <c r="W674" t="n">
        <v>2.63</v>
      </c>
      <c r="X674" t="n">
        <v>0.39</v>
      </c>
      <c r="Y674" t="n">
        <v>1</v>
      </c>
      <c r="Z674" t="n">
        <v>10</v>
      </c>
    </row>
    <row r="675">
      <c r="A675" t="n">
        <v>45</v>
      </c>
      <c r="B675" t="n">
        <v>110</v>
      </c>
      <c r="C675" t="inlineStr">
        <is>
          <t xml:space="preserve">CONCLUIDO	</t>
        </is>
      </c>
      <c r="D675" t="n">
        <v>5.2888</v>
      </c>
      <c r="E675" t="n">
        <v>18.91</v>
      </c>
      <c r="F675" t="n">
        <v>15.7</v>
      </c>
      <c r="G675" t="n">
        <v>67.3</v>
      </c>
      <c r="H675" t="n">
        <v>0.9399999999999999</v>
      </c>
      <c r="I675" t="n">
        <v>14</v>
      </c>
      <c r="J675" t="n">
        <v>232.08</v>
      </c>
      <c r="K675" t="n">
        <v>56.13</v>
      </c>
      <c r="L675" t="n">
        <v>12.25</v>
      </c>
      <c r="M675" t="n">
        <v>12</v>
      </c>
      <c r="N675" t="n">
        <v>53.71</v>
      </c>
      <c r="O675" t="n">
        <v>28857.81</v>
      </c>
      <c r="P675" t="n">
        <v>219.99</v>
      </c>
      <c r="Q675" t="n">
        <v>467.07</v>
      </c>
      <c r="R675" t="n">
        <v>62.14</v>
      </c>
      <c r="S675" t="n">
        <v>39.61</v>
      </c>
      <c r="T675" t="n">
        <v>6292.19</v>
      </c>
      <c r="U675" t="n">
        <v>0.64</v>
      </c>
      <c r="V675" t="n">
        <v>0.74</v>
      </c>
      <c r="W675" t="n">
        <v>2.63</v>
      </c>
      <c r="X675" t="n">
        <v>0.37</v>
      </c>
      <c r="Y675" t="n">
        <v>1</v>
      </c>
      <c r="Z675" t="n">
        <v>10</v>
      </c>
    </row>
    <row r="676">
      <c r="A676" t="n">
        <v>46</v>
      </c>
      <c r="B676" t="n">
        <v>110</v>
      </c>
      <c r="C676" t="inlineStr">
        <is>
          <t xml:space="preserve">CONCLUIDO	</t>
        </is>
      </c>
      <c r="D676" t="n">
        <v>5.2864</v>
      </c>
      <c r="E676" t="n">
        <v>18.92</v>
      </c>
      <c r="F676" t="n">
        <v>15.71</v>
      </c>
      <c r="G676" t="n">
        <v>67.34</v>
      </c>
      <c r="H676" t="n">
        <v>0.96</v>
      </c>
      <c r="I676" t="n">
        <v>14</v>
      </c>
      <c r="J676" t="n">
        <v>232.51</v>
      </c>
      <c r="K676" t="n">
        <v>56.13</v>
      </c>
      <c r="L676" t="n">
        <v>12.5</v>
      </c>
      <c r="M676" t="n">
        <v>12</v>
      </c>
      <c r="N676" t="n">
        <v>53.88</v>
      </c>
      <c r="O676" t="n">
        <v>28910.45</v>
      </c>
      <c r="P676" t="n">
        <v>219.71</v>
      </c>
      <c r="Q676" t="n">
        <v>467.07</v>
      </c>
      <c r="R676" t="n">
        <v>62.39</v>
      </c>
      <c r="S676" t="n">
        <v>39.61</v>
      </c>
      <c r="T676" t="n">
        <v>6416.49</v>
      </c>
      <c r="U676" t="n">
        <v>0.63</v>
      </c>
      <c r="V676" t="n">
        <v>0.74</v>
      </c>
      <c r="W676" t="n">
        <v>2.63</v>
      </c>
      <c r="X676" t="n">
        <v>0.38</v>
      </c>
      <c r="Y676" t="n">
        <v>1</v>
      </c>
      <c r="Z676" t="n">
        <v>10</v>
      </c>
    </row>
    <row r="677">
      <c r="A677" t="n">
        <v>47</v>
      </c>
      <c r="B677" t="n">
        <v>110</v>
      </c>
      <c r="C677" t="inlineStr">
        <is>
          <t xml:space="preserve">CONCLUIDO	</t>
        </is>
      </c>
      <c r="D677" t="n">
        <v>5.2891</v>
      </c>
      <c r="E677" t="n">
        <v>18.91</v>
      </c>
      <c r="F677" t="n">
        <v>15.7</v>
      </c>
      <c r="G677" t="n">
        <v>67.3</v>
      </c>
      <c r="H677" t="n">
        <v>0.97</v>
      </c>
      <c r="I677" t="n">
        <v>14</v>
      </c>
      <c r="J677" t="n">
        <v>232.94</v>
      </c>
      <c r="K677" t="n">
        <v>56.13</v>
      </c>
      <c r="L677" t="n">
        <v>12.75</v>
      </c>
      <c r="M677" t="n">
        <v>12</v>
      </c>
      <c r="N677" t="n">
        <v>54.06</v>
      </c>
      <c r="O677" t="n">
        <v>28963.15</v>
      </c>
      <c r="P677" t="n">
        <v>219.03</v>
      </c>
      <c r="Q677" t="n">
        <v>467.07</v>
      </c>
      <c r="R677" t="n">
        <v>62.02</v>
      </c>
      <c r="S677" t="n">
        <v>39.61</v>
      </c>
      <c r="T677" t="n">
        <v>6231.62</v>
      </c>
      <c r="U677" t="n">
        <v>0.64</v>
      </c>
      <c r="V677" t="n">
        <v>0.74</v>
      </c>
      <c r="W677" t="n">
        <v>2.63</v>
      </c>
      <c r="X677" t="n">
        <v>0.37</v>
      </c>
      <c r="Y677" t="n">
        <v>1</v>
      </c>
      <c r="Z677" t="n">
        <v>10</v>
      </c>
    </row>
    <row r="678">
      <c r="A678" t="n">
        <v>48</v>
      </c>
      <c r="B678" t="n">
        <v>110</v>
      </c>
      <c r="C678" t="inlineStr">
        <is>
          <t xml:space="preserve">CONCLUIDO	</t>
        </is>
      </c>
      <c r="D678" t="n">
        <v>5.3073</v>
      </c>
      <c r="E678" t="n">
        <v>18.84</v>
      </c>
      <c r="F678" t="n">
        <v>15.68</v>
      </c>
      <c r="G678" t="n">
        <v>72.37</v>
      </c>
      <c r="H678" t="n">
        <v>0.99</v>
      </c>
      <c r="I678" t="n">
        <v>13</v>
      </c>
      <c r="J678" t="n">
        <v>233.37</v>
      </c>
      <c r="K678" t="n">
        <v>56.13</v>
      </c>
      <c r="L678" t="n">
        <v>13</v>
      </c>
      <c r="M678" t="n">
        <v>11</v>
      </c>
      <c r="N678" t="n">
        <v>54.24</v>
      </c>
      <c r="O678" t="n">
        <v>29015.91</v>
      </c>
      <c r="P678" t="n">
        <v>217.94</v>
      </c>
      <c r="Q678" t="n">
        <v>467.08</v>
      </c>
      <c r="R678" t="n">
        <v>61.37</v>
      </c>
      <c r="S678" t="n">
        <v>39.61</v>
      </c>
      <c r="T678" t="n">
        <v>5909.95</v>
      </c>
      <c r="U678" t="n">
        <v>0.65</v>
      </c>
      <c r="V678" t="n">
        <v>0.74</v>
      </c>
      <c r="W678" t="n">
        <v>2.63</v>
      </c>
      <c r="X678" t="n">
        <v>0.35</v>
      </c>
      <c r="Y678" t="n">
        <v>1</v>
      </c>
      <c r="Z678" t="n">
        <v>10</v>
      </c>
    </row>
    <row r="679">
      <c r="A679" t="n">
        <v>49</v>
      </c>
      <c r="B679" t="n">
        <v>110</v>
      </c>
      <c r="C679" t="inlineStr">
        <is>
          <t xml:space="preserve">CONCLUIDO	</t>
        </is>
      </c>
      <c r="D679" t="n">
        <v>5.3057</v>
      </c>
      <c r="E679" t="n">
        <v>18.85</v>
      </c>
      <c r="F679" t="n">
        <v>15.69</v>
      </c>
      <c r="G679" t="n">
        <v>72.40000000000001</v>
      </c>
      <c r="H679" t="n">
        <v>1.01</v>
      </c>
      <c r="I679" t="n">
        <v>13</v>
      </c>
      <c r="J679" t="n">
        <v>233.79</v>
      </c>
      <c r="K679" t="n">
        <v>56.13</v>
      </c>
      <c r="L679" t="n">
        <v>13.25</v>
      </c>
      <c r="M679" t="n">
        <v>11</v>
      </c>
      <c r="N679" t="n">
        <v>54.42</v>
      </c>
      <c r="O679" t="n">
        <v>29068.74</v>
      </c>
      <c r="P679" t="n">
        <v>218.37</v>
      </c>
      <c r="Q679" t="n">
        <v>467.07</v>
      </c>
      <c r="R679" t="n">
        <v>61.36</v>
      </c>
      <c r="S679" t="n">
        <v>39.61</v>
      </c>
      <c r="T679" t="n">
        <v>5904.15</v>
      </c>
      <c r="U679" t="n">
        <v>0.65</v>
      </c>
      <c r="V679" t="n">
        <v>0.74</v>
      </c>
      <c r="W679" t="n">
        <v>2.63</v>
      </c>
      <c r="X679" t="n">
        <v>0.35</v>
      </c>
      <c r="Y679" t="n">
        <v>1</v>
      </c>
      <c r="Z679" t="n">
        <v>10</v>
      </c>
    </row>
    <row r="680">
      <c r="A680" t="n">
        <v>50</v>
      </c>
      <c r="B680" t="n">
        <v>110</v>
      </c>
      <c r="C680" t="inlineStr">
        <is>
          <t xml:space="preserve">CONCLUIDO	</t>
        </is>
      </c>
      <c r="D680" t="n">
        <v>5.31</v>
      </c>
      <c r="E680" t="n">
        <v>18.83</v>
      </c>
      <c r="F680" t="n">
        <v>15.67</v>
      </c>
      <c r="G680" t="n">
        <v>72.33</v>
      </c>
      <c r="H680" t="n">
        <v>1.02</v>
      </c>
      <c r="I680" t="n">
        <v>13</v>
      </c>
      <c r="J680" t="n">
        <v>234.22</v>
      </c>
      <c r="K680" t="n">
        <v>56.13</v>
      </c>
      <c r="L680" t="n">
        <v>13.5</v>
      </c>
      <c r="M680" t="n">
        <v>11</v>
      </c>
      <c r="N680" t="n">
        <v>54.6</v>
      </c>
      <c r="O680" t="n">
        <v>29121.64</v>
      </c>
      <c r="P680" t="n">
        <v>218.53</v>
      </c>
      <c r="Q680" t="n">
        <v>467.08</v>
      </c>
      <c r="R680" t="n">
        <v>61.02</v>
      </c>
      <c r="S680" t="n">
        <v>39.61</v>
      </c>
      <c r="T680" t="n">
        <v>5737.26</v>
      </c>
      <c r="U680" t="n">
        <v>0.65</v>
      </c>
      <c r="V680" t="n">
        <v>0.74</v>
      </c>
      <c r="W680" t="n">
        <v>2.63</v>
      </c>
      <c r="X680" t="n">
        <v>0.34</v>
      </c>
      <c r="Y680" t="n">
        <v>1</v>
      </c>
      <c r="Z680" t="n">
        <v>10</v>
      </c>
    </row>
    <row r="681">
      <c r="A681" t="n">
        <v>51</v>
      </c>
      <c r="B681" t="n">
        <v>110</v>
      </c>
      <c r="C681" t="inlineStr">
        <is>
          <t xml:space="preserve">CONCLUIDO	</t>
        </is>
      </c>
      <c r="D681" t="n">
        <v>5.3074</v>
      </c>
      <c r="E681" t="n">
        <v>18.84</v>
      </c>
      <c r="F681" t="n">
        <v>15.68</v>
      </c>
      <c r="G681" t="n">
        <v>72.37</v>
      </c>
      <c r="H681" t="n">
        <v>1.04</v>
      </c>
      <c r="I681" t="n">
        <v>13</v>
      </c>
      <c r="J681" t="n">
        <v>234.65</v>
      </c>
      <c r="K681" t="n">
        <v>56.13</v>
      </c>
      <c r="L681" t="n">
        <v>13.75</v>
      </c>
      <c r="M681" t="n">
        <v>11</v>
      </c>
      <c r="N681" t="n">
        <v>54.78</v>
      </c>
      <c r="O681" t="n">
        <v>29174.59</v>
      </c>
      <c r="P681" t="n">
        <v>218.31</v>
      </c>
      <c r="Q681" t="n">
        <v>467.08</v>
      </c>
      <c r="R681" t="n">
        <v>61.37</v>
      </c>
      <c r="S681" t="n">
        <v>39.61</v>
      </c>
      <c r="T681" t="n">
        <v>5913.13</v>
      </c>
      <c r="U681" t="n">
        <v>0.65</v>
      </c>
      <c r="V681" t="n">
        <v>0.74</v>
      </c>
      <c r="W681" t="n">
        <v>2.63</v>
      </c>
      <c r="X681" t="n">
        <v>0.35</v>
      </c>
      <c r="Y681" t="n">
        <v>1</v>
      </c>
      <c r="Z681" t="n">
        <v>10</v>
      </c>
    </row>
    <row r="682">
      <c r="A682" t="n">
        <v>52</v>
      </c>
      <c r="B682" t="n">
        <v>110</v>
      </c>
      <c r="C682" t="inlineStr">
        <is>
          <t xml:space="preserve">CONCLUIDO	</t>
        </is>
      </c>
      <c r="D682" t="n">
        <v>5.304</v>
      </c>
      <c r="E682" t="n">
        <v>18.85</v>
      </c>
      <c r="F682" t="n">
        <v>15.69</v>
      </c>
      <c r="G682" t="n">
        <v>72.42</v>
      </c>
      <c r="H682" t="n">
        <v>1.06</v>
      </c>
      <c r="I682" t="n">
        <v>13</v>
      </c>
      <c r="J682" t="n">
        <v>235.08</v>
      </c>
      <c r="K682" t="n">
        <v>56.13</v>
      </c>
      <c r="L682" t="n">
        <v>14</v>
      </c>
      <c r="M682" t="n">
        <v>11</v>
      </c>
      <c r="N682" t="n">
        <v>54.96</v>
      </c>
      <c r="O682" t="n">
        <v>29227.61</v>
      </c>
      <c r="P682" t="n">
        <v>217.56</v>
      </c>
      <c r="Q682" t="n">
        <v>467.07</v>
      </c>
      <c r="R682" t="n">
        <v>61.67</v>
      </c>
      <c r="S682" t="n">
        <v>39.61</v>
      </c>
      <c r="T682" t="n">
        <v>6059.27</v>
      </c>
      <c r="U682" t="n">
        <v>0.64</v>
      </c>
      <c r="V682" t="n">
        <v>0.74</v>
      </c>
      <c r="W682" t="n">
        <v>2.63</v>
      </c>
      <c r="X682" t="n">
        <v>0.36</v>
      </c>
      <c r="Y682" t="n">
        <v>1</v>
      </c>
      <c r="Z682" t="n">
        <v>10</v>
      </c>
    </row>
    <row r="683">
      <c r="A683" t="n">
        <v>53</v>
      </c>
      <c r="B683" t="n">
        <v>110</v>
      </c>
      <c r="C683" t="inlineStr">
        <is>
          <t xml:space="preserve">CONCLUIDO	</t>
        </is>
      </c>
      <c r="D683" t="n">
        <v>5.3283</v>
      </c>
      <c r="E683" t="n">
        <v>18.77</v>
      </c>
      <c r="F683" t="n">
        <v>15.65</v>
      </c>
      <c r="G683" t="n">
        <v>78.23999999999999</v>
      </c>
      <c r="H683" t="n">
        <v>1.08</v>
      </c>
      <c r="I683" t="n">
        <v>12</v>
      </c>
      <c r="J683" t="n">
        <v>235.51</v>
      </c>
      <c r="K683" t="n">
        <v>56.13</v>
      </c>
      <c r="L683" t="n">
        <v>14.25</v>
      </c>
      <c r="M683" t="n">
        <v>10</v>
      </c>
      <c r="N683" t="n">
        <v>55.14</v>
      </c>
      <c r="O683" t="n">
        <v>29280.69</v>
      </c>
      <c r="P683" t="n">
        <v>216.37</v>
      </c>
      <c r="Q683" t="n">
        <v>467.07</v>
      </c>
      <c r="R683" t="n">
        <v>60.13</v>
      </c>
      <c r="S683" t="n">
        <v>39.61</v>
      </c>
      <c r="T683" t="n">
        <v>5293.92</v>
      </c>
      <c r="U683" t="n">
        <v>0.66</v>
      </c>
      <c r="V683" t="n">
        <v>0.75</v>
      </c>
      <c r="W683" t="n">
        <v>2.63</v>
      </c>
      <c r="X683" t="n">
        <v>0.32</v>
      </c>
      <c r="Y683" t="n">
        <v>1</v>
      </c>
      <c r="Z683" t="n">
        <v>10</v>
      </c>
    </row>
    <row r="684">
      <c r="A684" t="n">
        <v>54</v>
      </c>
      <c r="B684" t="n">
        <v>110</v>
      </c>
      <c r="C684" t="inlineStr">
        <is>
          <t xml:space="preserve">CONCLUIDO	</t>
        </is>
      </c>
      <c r="D684" t="n">
        <v>5.3291</v>
      </c>
      <c r="E684" t="n">
        <v>18.76</v>
      </c>
      <c r="F684" t="n">
        <v>15.65</v>
      </c>
      <c r="G684" t="n">
        <v>78.23</v>
      </c>
      <c r="H684" t="n">
        <v>1.09</v>
      </c>
      <c r="I684" t="n">
        <v>12</v>
      </c>
      <c r="J684" t="n">
        <v>235.94</v>
      </c>
      <c r="K684" t="n">
        <v>56.13</v>
      </c>
      <c r="L684" t="n">
        <v>14.5</v>
      </c>
      <c r="M684" t="n">
        <v>10</v>
      </c>
      <c r="N684" t="n">
        <v>55.32</v>
      </c>
      <c r="O684" t="n">
        <v>29333.84</v>
      </c>
      <c r="P684" t="n">
        <v>216.55</v>
      </c>
      <c r="Q684" t="n">
        <v>467.07</v>
      </c>
      <c r="R684" t="n">
        <v>60.23</v>
      </c>
      <c r="S684" t="n">
        <v>39.61</v>
      </c>
      <c r="T684" t="n">
        <v>5346.36</v>
      </c>
      <c r="U684" t="n">
        <v>0.66</v>
      </c>
      <c r="V684" t="n">
        <v>0.75</v>
      </c>
      <c r="W684" t="n">
        <v>2.62</v>
      </c>
      <c r="X684" t="n">
        <v>0.31</v>
      </c>
      <c r="Y684" t="n">
        <v>1</v>
      </c>
      <c r="Z684" t="n">
        <v>10</v>
      </c>
    </row>
    <row r="685">
      <c r="A685" t="n">
        <v>55</v>
      </c>
      <c r="B685" t="n">
        <v>110</v>
      </c>
      <c r="C685" t="inlineStr">
        <is>
          <t xml:space="preserve">CONCLUIDO	</t>
        </is>
      </c>
      <c r="D685" t="n">
        <v>5.331</v>
      </c>
      <c r="E685" t="n">
        <v>18.76</v>
      </c>
      <c r="F685" t="n">
        <v>15.64</v>
      </c>
      <c r="G685" t="n">
        <v>78.19</v>
      </c>
      <c r="H685" t="n">
        <v>1.11</v>
      </c>
      <c r="I685" t="n">
        <v>12</v>
      </c>
      <c r="J685" t="n">
        <v>236.37</v>
      </c>
      <c r="K685" t="n">
        <v>56.13</v>
      </c>
      <c r="L685" t="n">
        <v>14.75</v>
      </c>
      <c r="M685" t="n">
        <v>10</v>
      </c>
      <c r="N685" t="n">
        <v>55.5</v>
      </c>
      <c r="O685" t="n">
        <v>29387.05</v>
      </c>
      <c r="P685" t="n">
        <v>216.28</v>
      </c>
      <c r="Q685" t="n">
        <v>467.07</v>
      </c>
      <c r="R685" t="n">
        <v>59.94</v>
      </c>
      <c r="S685" t="n">
        <v>39.61</v>
      </c>
      <c r="T685" t="n">
        <v>5201.8</v>
      </c>
      <c r="U685" t="n">
        <v>0.66</v>
      </c>
      <c r="V685" t="n">
        <v>0.75</v>
      </c>
      <c r="W685" t="n">
        <v>2.63</v>
      </c>
      <c r="X685" t="n">
        <v>0.31</v>
      </c>
      <c r="Y685" t="n">
        <v>1</v>
      </c>
      <c r="Z685" t="n">
        <v>10</v>
      </c>
    </row>
    <row r="686">
      <c r="A686" t="n">
        <v>56</v>
      </c>
      <c r="B686" t="n">
        <v>110</v>
      </c>
      <c r="C686" t="inlineStr">
        <is>
          <t xml:space="preserve">CONCLUIDO	</t>
        </is>
      </c>
      <c r="D686" t="n">
        <v>5.3266</v>
      </c>
      <c r="E686" t="n">
        <v>18.77</v>
      </c>
      <c r="F686" t="n">
        <v>15.65</v>
      </c>
      <c r="G686" t="n">
        <v>78.27</v>
      </c>
      <c r="H686" t="n">
        <v>1.13</v>
      </c>
      <c r="I686" t="n">
        <v>12</v>
      </c>
      <c r="J686" t="n">
        <v>236.81</v>
      </c>
      <c r="K686" t="n">
        <v>56.13</v>
      </c>
      <c r="L686" t="n">
        <v>15</v>
      </c>
      <c r="M686" t="n">
        <v>10</v>
      </c>
      <c r="N686" t="n">
        <v>55.68</v>
      </c>
      <c r="O686" t="n">
        <v>29440.33</v>
      </c>
      <c r="P686" t="n">
        <v>216.15</v>
      </c>
      <c r="Q686" t="n">
        <v>467.07</v>
      </c>
      <c r="R686" t="n">
        <v>60.41</v>
      </c>
      <c r="S686" t="n">
        <v>39.61</v>
      </c>
      <c r="T686" t="n">
        <v>5435.68</v>
      </c>
      <c r="U686" t="n">
        <v>0.66</v>
      </c>
      <c r="V686" t="n">
        <v>0.75</v>
      </c>
      <c r="W686" t="n">
        <v>2.63</v>
      </c>
      <c r="X686" t="n">
        <v>0.32</v>
      </c>
      <c r="Y686" t="n">
        <v>1</v>
      </c>
      <c r="Z686" t="n">
        <v>10</v>
      </c>
    </row>
    <row r="687">
      <c r="A687" t="n">
        <v>57</v>
      </c>
      <c r="B687" t="n">
        <v>110</v>
      </c>
      <c r="C687" t="inlineStr">
        <is>
          <t xml:space="preserve">CONCLUIDO	</t>
        </is>
      </c>
      <c r="D687" t="n">
        <v>5.3291</v>
      </c>
      <c r="E687" t="n">
        <v>18.76</v>
      </c>
      <c r="F687" t="n">
        <v>15.65</v>
      </c>
      <c r="G687" t="n">
        <v>78.23</v>
      </c>
      <c r="H687" t="n">
        <v>1.14</v>
      </c>
      <c r="I687" t="n">
        <v>12</v>
      </c>
      <c r="J687" t="n">
        <v>237.24</v>
      </c>
      <c r="K687" t="n">
        <v>56.13</v>
      </c>
      <c r="L687" t="n">
        <v>15.25</v>
      </c>
      <c r="M687" t="n">
        <v>10</v>
      </c>
      <c r="N687" t="n">
        <v>55.86</v>
      </c>
      <c r="O687" t="n">
        <v>29493.67</v>
      </c>
      <c r="P687" t="n">
        <v>215.17</v>
      </c>
      <c r="Q687" t="n">
        <v>467.1</v>
      </c>
      <c r="R687" t="n">
        <v>60.16</v>
      </c>
      <c r="S687" t="n">
        <v>39.61</v>
      </c>
      <c r="T687" t="n">
        <v>5312.88</v>
      </c>
      <c r="U687" t="n">
        <v>0.66</v>
      </c>
      <c r="V687" t="n">
        <v>0.75</v>
      </c>
      <c r="W687" t="n">
        <v>2.63</v>
      </c>
      <c r="X687" t="n">
        <v>0.31</v>
      </c>
      <c r="Y687" t="n">
        <v>1</v>
      </c>
      <c r="Z687" t="n">
        <v>10</v>
      </c>
    </row>
    <row r="688">
      <c r="A688" t="n">
        <v>58</v>
      </c>
      <c r="B688" t="n">
        <v>110</v>
      </c>
      <c r="C688" t="inlineStr">
        <is>
          <t xml:space="preserve">CONCLUIDO	</t>
        </is>
      </c>
      <c r="D688" t="n">
        <v>5.3518</v>
      </c>
      <c r="E688" t="n">
        <v>18.69</v>
      </c>
      <c r="F688" t="n">
        <v>15.61</v>
      </c>
      <c r="G688" t="n">
        <v>85.13</v>
      </c>
      <c r="H688" t="n">
        <v>1.16</v>
      </c>
      <c r="I688" t="n">
        <v>11</v>
      </c>
      <c r="J688" t="n">
        <v>237.67</v>
      </c>
      <c r="K688" t="n">
        <v>56.13</v>
      </c>
      <c r="L688" t="n">
        <v>15.5</v>
      </c>
      <c r="M688" t="n">
        <v>9</v>
      </c>
      <c r="N688" t="n">
        <v>56.05</v>
      </c>
      <c r="O688" t="n">
        <v>29547.07</v>
      </c>
      <c r="P688" t="n">
        <v>214.46</v>
      </c>
      <c r="Q688" t="n">
        <v>467.07</v>
      </c>
      <c r="R688" t="n">
        <v>58.89</v>
      </c>
      <c r="S688" t="n">
        <v>39.61</v>
      </c>
      <c r="T688" t="n">
        <v>4682.7</v>
      </c>
      <c r="U688" t="n">
        <v>0.67</v>
      </c>
      <c r="V688" t="n">
        <v>0.75</v>
      </c>
      <c r="W688" t="n">
        <v>2.62</v>
      </c>
      <c r="X688" t="n">
        <v>0.27</v>
      </c>
      <c r="Y688" t="n">
        <v>1</v>
      </c>
      <c r="Z688" t="n">
        <v>10</v>
      </c>
    </row>
    <row r="689">
      <c r="A689" t="n">
        <v>59</v>
      </c>
      <c r="B689" t="n">
        <v>110</v>
      </c>
      <c r="C689" t="inlineStr">
        <is>
          <t xml:space="preserve">CONCLUIDO	</t>
        </is>
      </c>
      <c r="D689" t="n">
        <v>5.3532</v>
      </c>
      <c r="E689" t="n">
        <v>18.68</v>
      </c>
      <c r="F689" t="n">
        <v>15.6</v>
      </c>
      <c r="G689" t="n">
        <v>85.11</v>
      </c>
      <c r="H689" t="n">
        <v>1.18</v>
      </c>
      <c r="I689" t="n">
        <v>11</v>
      </c>
      <c r="J689" t="n">
        <v>238.11</v>
      </c>
      <c r="K689" t="n">
        <v>56.13</v>
      </c>
      <c r="L689" t="n">
        <v>15.75</v>
      </c>
      <c r="M689" t="n">
        <v>9</v>
      </c>
      <c r="N689" t="n">
        <v>56.23</v>
      </c>
      <c r="O689" t="n">
        <v>29600.54</v>
      </c>
      <c r="P689" t="n">
        <v>214.18</v>
      </c>
      <c r="Q689" t="n">
        <v>467.07</v>
      </c>
      <c r="R689" t="n">
        <v>58.72</v>
      </c>
      <c r="S689" t="n">
        <v>39.61</v>
      </c>
      <c r="T689" t="n">
        <v>4594.25</v>
      </c>
      <c r="U689" t="n">
        <v>0.67</v>
      </c>
      <c r="V689" t="n">
        <v>0.75</v>
      </c>
      <c r="W689" t="n">
        <v>2.62</v>
      </c>
      <c r="X689" t="n">
        <v>0.27</v>
      </c>
      <c r="Y689" t="n">
        <v>1</v>
      </c>
      <c r="Z689" t="n">
        <v>10</v>
      </c>
    </row>
    <row r="690">
      <c r="A690" t="n">
        <v>60</v>
      </c>
      <c r="B690" t="n">
        <v>110</v>
      </c>
      <c r="C690" t="inlineStr">
        <is>
          <t xml:space="preserve">CONCLUIDO	</t>
        </is>
      </c>
      <c r="D690" t="n">
        <v>5.347</v>
      </c>
      <c r="E690" t="n">
        <v>18.7</v>
      </c>
      <c r="F690" t="n">
        <v>15.62</v>
      </c>
      <c r="G690" t="n">
        <v>85.23</v>
      </c>
      <c r="H690" t="n">
        <v>1.19</v>
      </c>
      <c r="I690" t="n">
        <v>11</v>
      </c>
      <c r="J690" t="n">
        <v>238.54</v>
      </c>
      <c r="K690" t="n">
        <v>56.13</v>
      </c>
      <c r="L690" t="n">
        <v>16</v>
      </c>
      <c r="M690" t="n">
        <v>9</v>
      </c>
      <c r="N690" t="n">
        <v>56.41</v>
      </c>
      <c r="O690" t="n">
        <v>29654.08</v>
      </c>
      <c r="P690" t="n">
        <v>214.3</v>
      </c>
      <c r="Q690" t="n">
        <v>467.07</v>
      </c>
      <c r="R690" t="n">
        <v>59.4</v>
      </c>
      <c r="S690" t="n">
        <v>39.61</v>
      </c>
      <c r="T690" t="n">
        <v>4935.24</v>
      </c>
      <c r="U690" t="n">
        <v>0.67</v>
      </c>
      <c r="V690" t="n">
        <v>0.75</v>
      </c>
      <c r="W690" t="n">
        <v>2.63</v>
      </c>
      <c r="X690" t="n">
        <v>0.29</v>
      </c>
      <c r="Y690" t="n">
        <v>1</v>
      </c>
      <c r="Z690" t="n">
        <v>10</v>
      </c>
    </row>
    <row r="691">
      <c r="A691" t="n">
        <v>61</v>
      </c>
      <c r="B691" t="n">
        <v>110</v>
      </c>
      <c r="C691" t="inlineStr">
        <is>
          <t xml:space="preserve">CONCLUIDO	</t>
        </is>
      </c>
      <c r="D691" t="n">
        <v>5.3466</v>
      </c>
      <c r="E691" t="n">
        <v>18.7</v>
      </c>
      <c r="F691" t="n">
        <v>15.63</v>
      </c>
      <c r="G691" t="n">
        <v>85.23</v>
      </c>
      <c r="H691" t="n">
        <v>1.21</v>
      </c>
      <c r="I691" t="n">
        <v>11</v>
      </c>
      <c r="J691" t="n">
        <v>238.97</v>
      </c>
      <c r="K691" t="n">
        <v>56.13</v>
      </c>
      <c r="L691" t="n">
        <v>16.25</v>
      </c>
      <c r="M691" t="n">
        <v>9</v>
      </c>
      <c r="N691" t="n">
        <v>56.6</v>
      </c>
      <c r="O691" t="n">
        <v>29707.68</v>
      </c>
      <c r="P691" t="n">
        <v>214.41</v>
      </c>
      <c r="Q691" t="n">
        <v>467.08</v>
      </c>
      <c r="R691" t="n">
        <v>59.48</v>
      </c>
      <c r="S691" t="n">
        <v>39.61</v>
      </c>
      <c r="T691" t="n">
        <v>4974.65</v>
      </c>
      <c r="U691" t="n">
        <v>0.67</v>
      </c>
      <c r="V691" t="n">
        <v>0.75</v>
      </c>
      <c r="W691" t="n">
        <v>2.63</v>
      </c>
      <c r="X691" t="n">
        <v>0.29</v>
      </c>
      <c r="Y691" t="n">
        <v>1</v>
      </c>
      <c r="Z691" t="n">
        <v>10</v>
      </c>
    </row>
    <row r="692">
      <c r="A692" t="n">
        <v>62</v>
      </c>
      <c r="B692" t="n">
        <v>110</v>
      </c>
      <c r="C692" t="inlineStr">
        <is>
          <t xml:space="preserve">CONCLUIDO	</t>
        </is>
      </c>
      <c r="D692" t="n">
        <v>5.3479</v>
      </c>
      <c r="E692" t="n">
        <v>18.7</v>
      </c>
      <c r="F692" t="n">
        <v>15.62</v>
      </c>
      <c r="G692" t="n">
        <v>85.20999999999999</v>
      </c>
      <c r="H692" t="n">
        <v>1.23</v>
      </c>
      <c r="I692" t="n">
        <v>11</v>
      </c>
      <c r="J692" t="n">
        <v>239.41</v>
      </c>
      <c r="K692" t="n">
        <v>56.13</v>
      </c>
      <c r="L692" t="n">
        <v>16.5</v>
      </c>
      <c r="M692" t="n">
        <v>9</v>
      </c>
      <c r="N692" t="n">
        <v>56.78</v>
      </c>
      <c r="O692" t="n">
        <v>29761.35</v>
      </c>
      <c r="P692" t="n">
        <v>213.92</v>
      </c>
      <c r="Q692" t="n">
        <v>467.07</v>
      </c>
      <c r="R692" t="n">
        <v>59.24</v>
      </c>
      <c r="S692" t="n">
        <v>39.61</v>
      </c>
      <c r="T692" t="n">
        <v>4854.96</v>
      </c>
      <c r="U692" t="n">
        <v>0.67</v>
      </c>
      <c r="V692" t="n">
        <v>0.75</v>
      </c>
      <c r="W692" t="n">
        <v>2.63</v>
      </c>
      <c r="X692" t="n">
        <v>0.29</v>
      </c>
      <c r="Y692" t="n">
        <v>1</v>
      </c>
      <c r="Z692" t="n">
        <v>10</v>
      </c>
    </row>
    <row r="693">
      <c r="A693" t="n">
        <v>63</v>
      </c>
      <c r="B693" t="n">
        <v>110</v>
      </c>
      <c r="C693" t="inlineStr">
        <is>
          <t xml:space="preserve">CONCLUIDO	</t>
        </is>
      </c>
      <c r="D693" t="n">
        <v>5.3465</v>
      </c>
      <c r="E693" t="n">
        <v>18.7</v>
      </c>
      <c r="F693" t="n">
        <v>15.63</v>
      </c>
      <c r="G693" t="n">
        <v>85.23999999999999</v>
      </c>
      <c r="H693" t="n">
        <v>1.24</v>
      </c>
      <c r="I693" t="n">
        <v>11</v>
      </c>
      <c r="J693" t="n">
        <v>239.85</v>
      </c>
      <c r="K693" t="n">
        <v>56.13</v>
      </c>
      <c r="L693" t="n">
        <v>16.75</v>
      </c>
      <c r="M693" t="n">
        <v>9</v>
      </c>
      <c r="N693" t="n">
        <v>56.97</v>
      </c>
      <c r="O693" t="n">
        <v>29815.09</v>
      </c>
      <c r="P693" t="n">
        <v>213.23</v>
      </c>
      <c r="Q693" t="n">
        <v>467.07</v>
      </c>
      <c r="R693" t="n">
        <v>59.55</v>
      </c>
      <c r="S693" t="n">
        <v>39.61</v>
      </c>
      <c r="T693" t="n">
        <v>5011.69</v>
      </c>
      <c r="U693" t="n">
        <v>0.67</v>
      </c>
      <c r="V693" t="n">
        <v>0.75</v>
      </c>
      <c r="W693" t="n">
        <v>2.63</v>
      </c>
      <c r="X693" t="n">
        <v>0.29</v>
      </c>
      <c r="Y693" t="n">
        <v>1</v>
      </c>
      <c r="Z693" t="n">
        <v>10</v>
      </c>
    </row>
    <row r="694">
      <c r="A694" t="n">
        <v>64</v>
      </c>
      <c r="B694" t="n">
        <v>110</v>
      </c>
      <c r="C694" t="inlineStr">
        <is>
          <t xml:space="preserve">CONCLUIDO	</t>
        </is>
      </c>
      <c r="D694" t="n">
        <v>5.3696</v>
      </c>
      <c r="E694" t="n">
        <v>18.62</v>
      </c>
      <c r="F694" t="n">
        <v>15.59</v>
      </c>
      <c r="G694" t="n">
        <v>93.53</v>
      </c>
      <c r="H694" t="n">
        <v>1.26</v>
      </c>
      <c r="I694" t="n">
        <v>10</v>
      </c>
      <c r="J694" t="n">
        <v>240.28</v>
      </c>
      <c r="K694" t="n">
        <v>56.13</v>
      </c>
      <c r="L694" t="n">
        <v>17</v>
      </c>
      <c r="M694" t="n">
        <v>8</v>
      </c>
      <c r="N694" t="n">
        <v>57.16</v>
      </c>
      <c r="O694" t="n">
        <v>29869.01</v>
      </c>
      <c r="P694" t="n">
        <v>212.27</v>
      </c>
      <c r="Q694" t="n">
        <v>467.07</v>
      </c>
      <c r="R694" t="n">
        <v>58.35</v>
      </c>
      <c r="S694" t="n">
        <v>39.61</v>
      </c>
      <c r="T694" t="n">
        <v>4414.53</v>
      </c>
      <c r="U694" t="n">
        <v>0.68</v>
      </c>
      <c r="V694" t="n">
        <v>0.75</v>
      </c>
      <c r="W694" t="n">
        <v>2.62</v>
      </c>
      <c r="X694" t="n">
        <v>0.26</v>
      </c>
      <c r="Y694" t="n">
        <v>1</v>
      </c>
      <c r="Z694" t="n">
        <v>10</v>
      </c>
    </row>
    <row r="695">
      <c r="A695" t="n">
        <v>65</v>
      </c>
      <c r="B695" t="n">
        <v>110</v>
      </c>
      <c r="C695" t="inlineStr">
        <is>
          <t xml:space="preserve">CONCLUIDO	</t>
        </is>
      </c>
      <c r="D695" t="n">
        <v>5.3686</v>
      </c>
      <c r="E695" t="n">
        <v>18.63</v>
      </c>
      <c r="F695" t="n">
        <v>15.59</v>
      </c>
      <c r="G695" t="n">
        <v>93.55</v>
      </c>
      <c r="H695" t="n">
        <v>1.27</v>
      </c>
      <c r="I695" t="n">
        <v>10</v>
      </c>
      <c r="J695" t="n">
        <v>240.72</v>
      </c>
      <c r="K695" t="n">
        <v>56.13</v>
      </c>
      <c r="L695" t="n">
        <v>17.25</v>
      </c>
      <c r="M695" t="n">
        <v>8</v>
      </c>
      <c r="N695" t="n">
        <v>57.34</v>
      </c>
      <c r="O695" t="n">
        <v>29922.88</v>
      </c>
      <c r="P695" t="n">
        <v>212.48</v>
      </c>
      <c r="Q695" t="n">
        <v>467.08</v>
      </c>
      <c r="R695" t="n">
        <v>58.34</v>
      </c>
      <c r="S695" t="n">
        <v>39.61</v>
      </c>
      <c r="T695" t="n">
        <v>4408.76</v>
      </c>
      <c r="U695" t="n">
        <v>0.68</v>
      </c>
      <c r="V695" t="n">
        <v>0.75</v>
      </c>
      <c r="W695" t="n">
        <v>2.63</v>
      </c>
      <c r="X695" t="n">
        <v>0.26</v>
      </c>
      <c r="Y695" t="n">
        <v>1</v>
      </c>
      <c r="Z695" t="n">
        <v>10</v>
      </c>
    </row>
    <row r="696">
      <c r="A696" t="n">
        <v>66</v>
      </c>
      <c r="B696" t="n">
        <v>110</v>
      </c>
      <c r="C696" t="inlineStr">
        <is>
          <t xml:space="preserve">CONCLUIDO	</t>
        </is>
      </c>
      <c r="D696" t="n">
        <v>5.3695</v>
      </c>
      <c r="E696" t="n">
        <v>18.62</v>
      </c>
      <c r="F696" t="n">
        <v>15.59</v>
      </c>
      <c r="G696" t="n">
        <v>93.53</v>
      </c>
      <c r="H696" t="n">
        <v>1.29</v>
      </c>
      <c r="I696" t="n">
        <v>10</v>
      </c>
      <c r="J696" t="n">
        <v>241.16</v>
      </c>
      <c r="K696" t="n">
        <v>56.13</v>
      </c>
      <c r="L696" t="n">
        <v>17.5</v>
      </c>
      <c r="M696" t="n">
        <v>8</v>
      </c>
      <c r="N696" t="n">
        <v>57.53</v>
      </c>
      <c r="O696" t="n">
        <v>29976.82</v>
      </c>
      <c r="P696" t="n">
        <v>212.15</v>
      </c>
      <c r="Q696" t="n">
        <v>467.07</v>
      </c>
      <c r="R696" t="n">
        <v>58.32</v>
      </c>
      <c r="S696" t="n">
        <v>39.61</v>
      </c>
      <c r="T696" t="n">
        <v>4402.94</v>
      </c>
      <c r="U696" t="n">
        <v>0.68</v>
      </c>
      <c r="V696" t="n">
        <v>0.75</v>
      </c>
      <c r="W696" t="n">
        <v>2.62</v>
      </c>
      <c r="X696" t="n">
        <v>0.26</v>
      </c>
      <c r="Y696" t="n">
        <v>1</v>
      </c>
      <c r="Z696" t="n">
        <v>10</v>
      </c>
    </row>
    <row r="697">
      <c r="A697" t="n">
        <v>67</v>
      </c>
      <c r="B697" t="n">
        <v>110</v>
      </c>
      <c r="C697" t="inlineStr">
        <is>
          <t xml:space="preserve">CONCLUIDO	</t>
        </is>
      </c>
      <c r="D697" t="n">
        <v>5.3665</v>
      </c>
      <c r="E697" t="n">
        <v>18.63</v>
      </c>
      <c r="F697" t="n">
        <v>15.6</v>
      </c>
      <c r="G697" t="n">
        <v>93.59</v>
      </c>
      <c r="H697" t="n">
        <v>1.31</v>
      </c>
      <c r="I697" t="n">
        <v>10</v>
      </c>
      <c r="J697" t="n">
        <v>241.59</v>
      </c>
      <c r="K697" t="n">
        <v>56.13</v>
      </c>
      <c r="L697" t="n">
        <v>17.75</v>
      </c>
      <c r="M697" t="n">
        <v>8</v>
      </c>
      <c r="N697" t="n">
        <v>57.72</v>
      </c>
      <c r="O697" t="n">
        <v>30030.83</v>
      </c>
      <c r="P697" t="n">
        <v>212.43</v>
      </c>
      <c r="Q697" t="n">
        <v>467.07</v>
      </c>
      <c r="R697" t="n">
        <v>58.62</v>
      </c>
      <c r="S697" t="n">
        <v>39.61</v>
      </c>
      <c r="T697" t="n">
        <v>4550.59</v>
      </c>
      <c r="U697" t="n">
        <v>0.68</v>
      </c>
      <c r="V697" t="n">
        <v>0.75</v>
      </c>
      <c r="W697" t="n">
        <v>2.62</v>
      </c>
      <c r="X697" t="n">
        <v>0.27</v>
      </c>
      <c r="Y697" t="n">
        <v>1</v>
      </c>
      <c r="Z697" t="n">
        <v>10</v>
      </c>
    </row>
    <row r="698">
      <c r="A698" t="n">
        <v>68</v>
      </c>
      <c r="B698" t="n">
        <v>110</v>
      </c>
      <c r="C698" t="inlineStr">
        <is>
          <t xml:space="preserve">CONCLUIDO	</t>
        </is>
      </c>
      <c r="D698" t="n">
        <v>5.3663</v>
      </c>
      <c r="E698" t="n">
        <v>18.63</v>
      </c>
      <c r="F698" t="n">
        <v>15.6</v>
      </c>
      <c r="G698" t="n">
        <v>93.59999999999999</v>
      </c>
      <c r="H698" t="n">
        <v>1.32</v>
      </c>
      <c r="I698" t="n">
        <v>10</v>
      </c>
      <c r="J698" t="n">
        <v>242.03</v>
      </c>
      <c r="K698" t="n">
        <v>56.13</v>
      </c>
      <c r="L698" t="n">
        <v>18</v>
      </c>
      <c r="M698" t="n">
        <v>8</v>
      </c>
      <c r="N698" t="n">
        <v>57.91</v>
      </c>
      <c r="O698" t="n">
        <v>30084.9</v>
      </c>
      <c r="P698" t="n">
        <v>211.69</v>
      </c>
      <c r="Q698" t="n">
        <v>467.07</v>
      </c>
      <c r="R698" t="n">
        <v>58.72</v>
      </c>
      <c r="S698" t="n">
        <v>39.61</v>
      </c>
      <c r="T698" t="n">
        <v>4601.97</v>
      </c>
      <c r="U698" t="n">
        <v>0.67</v>
      </c>
      <c r="V698" t="n">
        <v>0.75</v>
      </c>
      <c r="W698" t="n">
        <v>2.62</v>
      </c>
      <c r="X698" t="n">
        <v>0.27</v>
      </c>
      <c r="Y698" t="n">
        <v>1</v>
      </c>
      <c r="Z698" t="n">
        <v>10</v>
      </c>
    </row>
    <row r="699">
      <c r="A699" t="n">
        <v>69</v>
      </c>
      <c r="B699" t="n">
        <v>110</v>
      </c>
      <c r="C699" t="inlineStr">
        <is>
          <t xml:space="preserve">CONCLUIDO	</t>
        </is>
      </c>
      <c r="D699" t="n">
        <v>5.37</v>
      </c>
      <c r="E699" t="n">
        <v>18.62</v>
      </c>
      <c r="F699" t="n">
        <v>15.59</v>
      </c>
      <c r="G699" t="n">
        <v>93.52</v>
      </c>
      <c r="H699" t="n">
        <v>1.34</v>
      </c>
      <c r="I699" t="n">
        <v>10</v>
      </c>
      <c r="J699" t="n">
        <v>242.47</v>
      </c>
      <c r="K699" t="n">
        <v>56.13</v>
      </c>
      <c r="L699" t="n">
        <v>18.25</v>
      </c>
      <c r="M699" t="n">
        <v>8</v>
      </c>
      <c r="N699" t="n">
        <v>58.1</v>
      </c>
      <c r="O699" t="n">
        <v>30139.04</v>
      </c>
      <c r="P699" t="n">
        <v>210.96</v>
      </c>
      <c r="Q699" t="n">
        <v>467.07</v>
      </c>
      <c r="R699" t="n">
        <v>58.26</v>
      </c>
      <c r="S699" t="n">
        <v>39.61</v>
      </c>
      <c r="T699" t="n">
        <v>4371.15</v>
      </c>
      <c r="U699" t="n">
        <v>0.68</v>
      </c>
      <c r="V699" t="n">
        <v>0.75</v>
      </c>
      <c r="W699" t="n">
        <v>2.62</v>
      </c>
      <c r="X699" t="n">
        <v>0.25</v>
      </c>
      <c r="Y699" t="n">
        <v>1</v>
      </c>
      <c r="Z699" t="n">
        <v>10</v>
      </c>
    </row>
    <row r="700">
      <c r="A700" t="n">
        <v>70</v>
      </c>
      <c r="B700" t="n">
        <v>110</v>
      </c>
      <c r="C700" t="inlineStr">
        <is>
          <t xml:space="preserve">CONCLUIDO	</t>
        </is>
      </c>
      <c r="D700" t="n">
        <v>5.3706</v>
      </c>
      <c r="E700" t="n">
        <v>18.62</v>
      </c>
      <c r="F700" t="n">
        <v>15.59</v>
      </c>
      <c r="G700" t="n">
        <v>93.51000000000001</v>
      </c>
      <c r="H700" t="n">
        <v>1.35</v>
      </c>
      <c r="I700" t="n">
        <v>10</v>
      </c>
      <c r="J700" t="n">
        <v>242.91</v>
      </c>
      <c r="K700" t="n">
        <v>56.13</v>
      </c>
      <c r="L700" t="n">
        <v>18.5</v>
      </c>
      <c r="M700" t="n">
        <v>8</v>
      </c>
      <c r="N700" t="n">
        <v>58.28</v>
      </c>
      <c r="O700" t="n">
        <v>30193.25</v>
      </c>
      <c r="P700" t="n">
        <v>209.75</v>
      </c>
      <c r="Q700" t="n">
        <v>467.07</v>
      </c>
      <c r="R700" t="n">
        <v>58.08</v>
      </c>
      <c r="S700" t="n">
        <v>39.61</v>
      </c>
      <c r="T700" t="n">
        <v>4282.44</v>
      </c>
      <c r="U700" t="n">
        <v>0.68</v>
      </c>
      <c r="V700" t="n">
        <v>0.75</v>
      </c>
      <c r="W700" t="n">
        <v>2.63</v>
      </c>
      <c r="X700" t="n">
        <v>0.25</v>
      </c>
      <c r="Y700" t="n">
        <v>1</v>
      </c>
      <c r="Z700" t="n">
        <v>10</v>
      </c>
    </row>
    <row r="701">
      <c r="A701" t="n">
        <v>71</v>
      </c>
      <c r="B701" t="n">
        <v>110</v>
      </c>
      <c r="C701" t="inlineStr">
        <is>
          <t xml:space="preserve">CONCLUIDO	</t>
        </is>
      </c>
      <c r="D701" t="n">
        <v>5.3893</v>
      </c>
      <c r="E701" t="n">
        <v>18.56</v>
      </c>
      <c r="F701" t="n">
        <v>15.56</v>
      </c>
      <c r="G701" t="n">
        <v>103.75</v>
      </c>
      <c r="H701" t="n">
        <v>1.37</v>
      </c>
      <c r="I701" t="n">
        <v>9</v>
      </c>
      <c r="J701" t="n">
        <v>243.35</v>
      </c>
      <c r="K701" t="n">
        <v>56.13</v>
      </c>
      <c r="L701" t="n">
        <v>18.75</v>
      </c>
      <c r="M701" t="n">
        <v>7</v>
      </c>
      <c r="N701" t="n">
        <v>58.47</v>
      </c>
      <c r="O701" t="n">
        <v>30247.53</v>
      </c>
      <c r="P701" t="n">
        <v>209.01</v>
      </c>
      <c r="Q701" t="n">
        <v>467.08</v>
      </c>
      <c r="R701" t="n">
        <v>57.39</v>
      </c>
      <c r="S701" t="n">
        <v>39.61</v>
      </c>
      <c r="T701" t="n">
        <v>3940.78</v>
      </c>
      <c r="U701" t="n">
        <v>0.6899999999999999</v>
      </c>
      <c r="V701" t="n">
        <v>0.75</v>
      </c>
      <c r="W701" t="n">
        <v>2.62</v>
      </c>
      <c r="X701" t="n">
        <v>0.23</v>
      </c>
      <c r="Y701" t="n">
        <v>1</v>
      </c>
      <c r="Z701" t="n">
        <v>10</v>
      </c>
    </row>
    <row r="702">
      <c r="A702" t="n">
        <v>72</v>
      </c>
      <c r="B702" t="n">
        <v>110</v>
      </c>
      <c r="C702" t="inlineStr">
        <is>
          <t xml:space="preserve">CONCLUIDO	</t>
        </is>
      </c>
      <c r="D702" t="n">
        <v>5.3899</v>
      </c>
      <c r="E702" t="n">
        <v>18.55</v>
      </c>
      <c r="F702" t="n">
        <v>15.56</v>
      </c>
      <c r="G702" t="n">
        <v>103.74</v>
      </c>
      <c r="H702" t="n">
        <v>1.39</v>
      </c>
      <c r="I702" t="n">
        <v>9</v>
      </c>
      <c r="J702" t="n">
        <v>243.79</v>
      </c>
      <c r="K702" t="n">
        <v>56.13</v>
      </c>
      <c r="L702" t="n">
        <v>19</v>
      </c>
      <c r="M702" t="n">
        <v>7</v>
      </c>
      <c r="N702" t="n">
        <v>58.67</v>
      </c>
      <c r="O702" t="n">
        <v>30301.87</v>
      </c>
      <c r="P702" t="n">
        <v>208.88</v>
      </c>
      <c r="Q702" t="n">
        <v>467.07</v>
      </c>
      <c r="R702" t="n">
        <v>57.33</v>
      </c>
      <c r="S702" t="n">
        <v>39.61</v>
      </c>
      <c r="T702" t="n">
        <v>3912.77</v>
      </c>
      <c r="U702" t="n">
        <v>0.6899999999999999</v>
      </c>
      <c r="V702" t="n">
        <v>0.75</v>
      </c>
      <c r="W702" t="n">
        <v>2.62</v>
      </c>
      <c r="X702" t="n">
        <v>0.23</v>
      </c>
      <c r="Y702" t="n">
        <v>1</v>
      </c>
      <c r="Z702" t="n">
        <v>10</v>
      </c>
    </row>
    <row r="703">
      <c r="A703" t="n">
        <v>73</v>
      </c>
      <c r="B703" t="n">
        <v>110</v>
      </c>
      <c r="C703" t="inlineStr">
        <is>
          <t xml:space="preserve">CONCLUIDO	</t>
        </is>
      </c>
      <c r="D703" t="n">
        <v>5.3911</v>
      </c>
      <c r="E703" t="n">
        <v>18.55</v>
      </c>
      <c r="F703" t="n">
        <v>15.56</v>
      </c>
      <c r="G703" t="n">
        <v>103.71</v>
      </c>
      <c r="H703" t="n">
        <v>1.4</v>
      </c>
      <c r="I703" t="n">
        <v>9</v>
      </c>
      <c r="J703" t="n">
        <v>244.23</v>
      </c>
      <c r="K703" t="n">
        <v>56.13</v>
      </c>
      <c r="L703" t="n">
        <v>19.25</v>
      </c>
      <c r="M703" t="n">
        <v>7</v>
      </c>
      <c r="N703" t="n">
        <v>58.86</v>
      </c>
      <c r="O703" t="n">
        <v>30356.29</v>
      </c>
      <c r="P703" t="n">
        <v>209.3</v>
      </c>
      <c r="Q703" t="n">
        <v>467.07</v>
      </c>
      <c r="R703" t="n">
        <v>57.23</v>
      </c>
      <c r="S703" t="n">
        <v>39.61</v>
      </c>
      <c r="T703" t="n">
        <v>3861.22</v>
      </c>
      <c r="U703" t="n">
        <v>0.6899999999999999</v>
      </c>
      <c r="V703" t="n">
        <v>0.75</v>
      </c>
      <c r="W703" t="n">
        <v>2.62</v>
      </c>
      <c r="X703" t="n">
        <v>0.22</v>
      </c>
      <c r="Y703" t="n">
        <v>1</v>
      </c>
      <c r="Z703" t="n">
        <v>10</v>
      </c>
    </row>
    <row r="704">
      <c r="A704" t="n">
        <v>74</v>
      </c>
      <c r="B704" t="n">
        <v>110</v>
      </c>
      <c r="C704" t="inlineStr">
        <is>
          <t xml:space="preserve">CONCLUIDO	</t>
        </is>
      </c>
      <c r="D704" t="n">
        <v>5.3918</v>
      </c>
      <c r="E704" t="n">
        <v>18.55</v>
      </c>
      <c r="F704" t="n">
        <v>15.55</v>
      </c>
      <c r="G704" t="n">
        <v>103.69</v>
      </c>
      <c r="H704" t="n">
        <v>1.42</v>
      </c>
      <c r="I704" t="n">
        <v>9</v>
      </c>
      <c r="J704" t="n">
        <v>244.68</v>
      </c>
      <c r="K704" t="n">
        <v>56.13</v>
      </c>
      <c r="L704" t="n">
        <v>19.5</v>
      </c>
      <c r="M704" t="n">
        <v>7</v>
      </c>
      <c r="N704" t="n">
        <v>59.05</v>
      </c>
      <c r="O704" t="n">
        <v>30410.77</v>
      </c>
      <c r="P704" t="n">
        <v>209.43</v>
      </c>
      <c r="Q704" t="n">
        <v>467.07</v>
      </c>
      <c r="R704" t="n">
        <v>57.09</v>
      </c>
      <c r="S704" t="n">
        <v>39.61</v>
      </c>
      <c r="T704" t="n">
        <v>3793.23</v>
      </c>
      <c r="U704" t="n">
        <v>0.6899999999999999</v>
      </c>
      <c r="V704" t="n">
        <v>0.75</v>
      </c>
      <c r="W704" t="n">
        <v>2.62</v>
      </c>
      <c r="X704" t="n">
        <v>0.22</v>
      </c>
      <c r="Y704" t="n">
        <v>1</v>
      </c>
      <c r="Z704" t="n">
        <v>10</v>
      </c>
    </row>
    <row r="705">
      <c r="A705" t="n">
        <v>75</v>
      </c>
      <c r="B705" t="n">
        <v>110</v>
      </c>
      <c r="C705" t="inlineStr">
        <is>
          <t xml:space="preserve">CONCLUIDO	</t>
        </is>
      </c>
      <c r="D705" t="n">
        <v>5.3887</v>
      </c>
      <c r="E705" t="n">
        <v>18.56</v>
      </c>
      <c r="F705" t="n">
        <v>15.56</v>
      </c>
      <c r="G705" t="n">
        <v>103.76</v>
      </c>
      <c r="H705" t="n">
        <v>1.43</v>
      </c>
      <c r="I705" t="n">
        <v>9</v>
      </c>
      <c r="J705" t="n">
        <v>245.12</v>
      </c>
      <c r="K705" t="n">
        <v>56.13</v>
      </c>
      <c r="L705" t="n">
        <v>19.75</v>
      </c>
      <c r="M705" t="n">
        <v>7</v>
      </c>
      <c r="N705" t="n">
        <v>59.24</v>
      </c>
      <c r="O705" t="n">
        <v>30465.32</v>
      </c>
      <c r="P705" t="n">
        <v>209.69</v>
      </c>
      <c r="Q705" t="n">
        <v>467.07</v>
      </c>
      <c r="R705" t="n">
        <v>57.4</v>
      </c>
      <c r="S705" t="n">
        <v>39.61</v>
      </c>
      <c r="T705" t="n">
        <v>3947.76</v>
      </c>
      <c r="U705" t="n">
        <v>0.6899999999999999</v>
      </c>
      <c r="V705" t="n">
        <v>0.75</v>
      </c>
      <c r="W705" t="n">
        <v>2.63</v>
      </c>
      <c r="X705" t="n">
        <v>0.23</v>
      </c>
      <c r="Y705" t="n">
        <v>1</v>
      </c>
      <c r="Z705" t="n">
        <v>10</v>
      </c>
    </row>
    <row r="706">
      <c r="A706" t="n">
        <v>76</v>
      </c>
      <c r="B706" t="n">
        <v>110</v>
      </c>
      <c r="C706" t="inlineStr">
        <is>
          <t xml:space="preserve">CONCLUIDO	</t>
        </is>
      </c>
      <c r="D706" t="n">
        <v>5.3887</v>
      </c>
      <c r="E706" t="n">
        <v>18.56</v>
      </c>
      <c r="F706" t="n">
        <v>15.56</v>
      </c>
      <c r="G706" t="n">
        <v>103.76</v>
      </c>
      <c r="H706" t="n">
        <v>1.45</v>
      </c>
      <c r="I706" t="n">
        <v>9</v>
      </c>
      <c r="J706" t="n">
        <v>245.56</v>
      </c>
      <c r="K706" t="n">
        <v>56.13</v>
      </c>
      <c r="L706" t="n">
        <v>20</v>
      </c>
      <c r="M706" t="n">
        <v>7</v>
      </c>
      <c r="N706" t="n">
        <v>59.43</v>
      </c>
      <c r="O706" t="n">
        <v>30519.94</v>
      </c>
      <c r="P706" t="n">
        <v>209.38</v>
      </c>
      <c r="Q706" t="n">
        <v>467.07</v>
      </c>
      <c r="R706" t="n">
        <v>57.62</v>
      </c>
      <c r="S706" t="n">
        <v>39.61</v>
      </c>
      <c r="T706" t="n">
        <v>4058.07</v>
      </c>
      <c r="U706" t="n">
        <v>0.6899999999999999</v>
      </c>
      <c r="V706" t="n">
        <v>0.75</v>
      </c>
      <c r="W706" t="n">
        <v>2.62</v>
      </c>
      <c r="X706" t="n">
        <v>0.23</v>
      </c>
      <c r="Y706" t="n">
        <v>1</v>
      </c>
      <c r="Z706" t="n">
        <v>10</v>
      </c>
    </row>
    <row r="707">
      <c r="A707" t="n">
        <v>77</v>
      </c>
      <c r="B707" t="n">
        <v>110</v>
      </c>
      <c r="C707" t="inlineStr">
        <is>
          <t xml:space="preserve">CONCLUIDO	</t>
        </is>
      </c>
      <c r="D707" t="n">
        <v>5.3904</v>
      </c>
      <c r="E707" t="n">
        <v>18.55</v>
      </c>
      <c r="F707" t="n">
        <v>15.56</v>
      </c>
      <c r="G707" t="n">
        <v>103.72</v>
      </c>
      <c r="H707" t="n">
        <v>1.46</v>
      </c>
      <c r="I707" t="n">
        <v>9</v>
      </c>
      <c r="J707" t="n">
        <v>246</v>
      </c>
      <c r="K707" t="n">
        <v>56.13</v>
      </c>
      <c r="L707" t="n">
        <v>20.25</v>
      </c>
      <c r="M707" t="n">
        <v>7</v>
      </c>
      <c r="N707" t="n">
        <v>59.63</v>
      </c>
      <c r="O707" t="n">
        <v>30574.64</v>
      </c>
      <c r="P707" t="n">
        <v>208.64</v>
      </c>
      <c r="Q707" t="n">
        <v>467.07</v>
      </c>
      <c r="R707" t="n">
        <v>57.37</v>
      </c>
      <c r="S707" t="n">
        <v>39.61</v>
      </c>
      <c r="T707" t="n">
        <v>3931.83</v>
      </c>
      <c r="U707" t="n">
        <v>0.6899999999999999</v>
      </c>
      <c r="V707" t="n">
        <v>0.75</v>
      </c>
      <c r="W707" t="n">
        <v>2.62</v>
      </c>
      <c r="X707" t="n">
        <v>0.23</v>
      </c>
      <c r="Y707" t="n">
        <v>1</v>
      </c>
      <c r="Z707" t="n">
        <v>10</v>
      </c>
    </row>
    <row r="708">
      <c r="A708" t="n">
        <v>78</v>
      </c>
      <c r="B708" t="n">
        <v>110</v>
      </c>
      <c r="C708" t="inlineStr">
        <is>
          <t xml:space="preserve">CONCLUIDO	</t>
        </is>
      </c>
      <c r="D708" t="n">
        <v>5.3854</v>
      </c>
      <c r="E708" t="n">
        <v>18.57</v>
      </c>
      <c r="F708" t="n">
        <v>15.58</v>
      </c>
      <c r="G708" t="n">
        <v>103.84</v>
      </c>
      <c r="H708" t="n">
        <v>1.48</v>
      </c>
      <c r="I708" t="n">
        <v>9</v>
      </c>
      <c r="J708" t="n">
        <v>246.45</v>
      </c>
      <c r="K708" t="n">
        <v>56.13</v>
      </c>
      <c r="L708" t="n">
        <v>20.5</v>
      </c>
      <c r="M708" t="n">
        <v>7</v>
      </c>
      <c r="N708" t="n">
        <v>59.82</v>
      </c>
      <c r="O708" t="n">
        <v>30629.4</v>
      </c>
      <c r="P708" t="n">
        <v>208.17</v>
      </c>
      <c r="Q708" t="n">
        <v>467.07</v>
      </c>
      <c r="R708" t="n">
        <v>57.85</v>
      </c>
      <c r="S708" t="n">
        <v>39.61</v>
      </c>
      <c r="T708" t="n">
        <v>4171.16</v>
      </c>
      <c r="U708" t="n">
        <v>0.68</v>
      </c>
      <c r="V708" t="n">
        <v>0.75</v>
      </c>
      <c r="W708" t="n">
        <v>2.62</v>
      </c>
      <c r="X708" t="n">
        <v>0.24</v>
      </c>
      <c r="Y708" t="n">
        <v>1</v>
      </c>
      <c r="Z708" t="n">
        <v>10</v>
      </c>
    </row>
    <row r="709">
      <c r="A709" t="n">
        <v>79</v>
      </c>
      <c r="B709" t="n">
        <v>110</v>
      </c>
      <c r="C709" t="inlineStr">
        <is>
          <t xml:space="preserve">CONCLUIDO	</t>
        </is>
      </c>
      <c r="D709" t="n">
        <v>5.3861</v>
      </c>
      <c r="E709" t="n">
        <v>18.57</v>
      </c>
      <c r="F709" t="n">
        <v>15.57</v>
      </c>
      <c r="G709" t="n">
        <v>103.82</v>
      </c>
      <c r="H709" t="n">
        <v>1.49</v>
      </c>
      <c r="I709" t="n">
        <v>9</v>
      </c>
      <c r="J709" t="n">
        <v>246.89</v>
      </c>
      <c r="K709" t="n">
        <v>56.13</v>
      </c>
      <c r="L709" t="n">
        <v>20.75</v>
      </c>
      <c r="M709" t="n">
        <v>7</v>
      </c>
      <c r="N709" t="n">
        <v>60.02</v>
      </c>
      <c r="O709" t="n">
        <v>30684.23</v>
      </c>
      <c r="P709" t="n">
        <v>207.66</v>
      </c>
      <c r="Q709" t="n">
        <v>467.08</v>
      </c>
      <c r="R709" t="n">
        <v>57.75</v>
      </c>
      <c r="S709" t="n">
        <v>39.61</v>
      </c>
      <c r="T709" t="n">
        <v>4121.7</v>
      </c>
      <c r="U709" t="n">
        <v>0.6899999999999999</v>
      </c>
      <c r="V709" t="n">
        <v>0.75</v>
      </c>
      <c r="W709" t="n">
        <v>2.63</v>
      </c>
      <c r="X709" t="n">
        <v>0.24</v>
      </c>
      <c r="Y709" t="n">
        <v>1</v>
      </c>
      <c r="Z709" t="n">
        <v>10</v>
      </c>
    </row>
    <row r="710">
      <c r="A710" t="n">
        <v>80</v>
      </c>
      <c r="B710" t="n">
        <v>110</v>
      </c>
      <c r="C710" t="inlineStr">
        <is>
          <t xml:space="preserve">CONCLUIDO	</t>
        </is>
      </c>
      <c r="D710" t="n">
        <v>5.3882</v>
      </c>
      <c r="E710" t="n">
        <v>18.56</v>
      </c>
      <c r="F710" t="n">
        <v>15.57</v>
      </c>
      <c r="G710" t="n">
        <v>103.78</v>
      </c>
      <c r="H710" t="n">
        <v>1.51</v>
      </c>
      <c r="I710" t="n">
        <v>9</v>
      </c>
      <c r="J710" t="n">
        <v>247.34</v>
      </c>
      <c r="K710" t="n">
        <v>56.13</v>
      </c>
      <c r="L710" t="n">
        <v>21</v>
      </c>
      <c r="M710" t="n">
        <v>7</v>
      </c>
      <c r="N710" t="n">
        <v>60.21</v>
      </c>
      <c r="O710" t="n">
        <v>30739.14</v>
      </c>
      <c r="P710" t="n">
        <v>207</v>
      </c>
      <c r="Q710" t="n">
        <v>467.07</v>
      </c>
      <c r="R710" t="n">
        <v>57.39</v>
      </c>
      <c r="S710" t="n">
        <v>39.61</v>
      </c>
      <c r="T710" t="n">
        <v>3940.1</v>
      </c>
      <c r="U710" t="n">
        <v>0.6899999999999999</v>
      </c>
      <c r="V710" t="n">
        <v>0.75</v>
      </c>
      <c r="W710" t="n">
        <v>2.63</v>
      </c>
      <c r="X710" t="n">
        <v>0.23</v>
      </c>
      <c r="Y710" t="n">
        <v>1</v>
      </c>
      <c r="Z710" t="n">
        <v>10</v>
      </c>
    </row>
    <row r="711">
      <c r="A711" t="n">
        <v>81</v>
      </c>
      <c r="B711" t="n">
        <v>110</v>
      </c>
      <c r="C711" t="inlineStr">
        <is>
          <t xml:space="preserve">CONCLUIDO	</t>
        </is>
      </c>
      <c r="D711" t="n">
        <v>5.413</v>
      </c>
      <c r="E711" t="n">
        <v>18.47</v>
      </c>
      <c r="F711" t="n">
        <v>15.52</v>
      </c>
      <c r="G711" t="n">
        <v>116.42</v>
      </c>
      <c r="H711" t="n">
        <v>1.53</v>
      </c>
      <c r="I711" t="n">
        <v>8</v>
      </c>
      <c r="J711" t="n">
        <v>247.78</v>
      </c>
      <c r="K711" t="n">
        <v>56.13</v>
      </c>
      <c r="L711" t="n">
        <v>21.25</v>
      </c>
      <c r="M711" t="n">
        <v>6</v>
      </c>
      <c r="N711" t="n">
        <v>60.41</v>
      </c>
      <c r="O711" t="n">
        <v>30794.11</v>
      </c>
      <c r="P711" t="n">
        <v>205.78</v>
      </c>
      <c r="Q711" t="n">
        <v>467.07</v>
      </c>
      <c r="R711" t="n">
        <v>56.03</v>
      </c>
      <c r="S711" t="n">
        <v>39.61</v>
      </c>
      <c r="T711" t="n">
        <v>3266.63</v>
      </c>
      <c r="U711" t="n">
        <v>0.71</v>
      </c>
      <c r="V711" t="n">
        <v>0.75</v>
      </c>
      <c r="W711" t="n">
        <v>2.62</v>
      </c>
      <c r="X711" t="n">
        <v>0.19</v>
      </c>
      <c r="Y711" t="n">
        <v>1</v>
      </c>
      <c r="Z711" t="n">
        <v>10</v>
      </c>
    </row>
    <row r="712">
      <c r="A712" t="n">
        <v>82</v>
      </c>
      <c r="B712" t="n">
        <v>110</v>
      </c>
      <c r="C712" t="inlineStr">
        <is>
          <t xml:space="preserve">CONCLUIDO	</t>
        </is>
      </c>
      <c r="D712" t="n">
        <v>5.4104</v>
      </c>
      <c r="E712" t="n">
        <v>18.48</v>
      </c>
      <c r="F712" t="n">
        <v>15.53</v>
      </c>
      <c r="G712" t="n">
        <v>116.49</v>
      </c>
      <c r="H712" t="n">
        <v>1.54</v>
      </c>
      <c r="I712" t="n">
        <v>8</v>
      </c>
      <c r="J712" t="n">
        <v>248.23</v>
      </c>
      <c r="K712" t="n">
        <v>56.13</v>
      </c>
      <c r="L712" t="n">
        <v>21.5</v>
      </c>
      <c r="M712" t="n">
        <v>6</v>
      </c>
      <c r="N712" t="n">
        <v>60.6</v>
      </c>
      <c r="O712" t="n">
        <v>30849.16</v>
      </c>
      <c r="P712" t="n">
        <v>206.1</v>
      </c>
      <c r="Q712" t="n">
        <v>467.07</v>
      </c>
      <c r="R712" t="n">
        <v>56.44</v>
      </c>
      <c r="S712" t="n">
        <v>39.61</v>
      </c>
      <c r="T712" t="n">
        <v>3469.75</v>
      </c>
      <c r="U712" t="n">
        <v>0.7</v>
      </c>
      <c r="V712" t="n">
        <v>0.75</v>
      </c>
      <c r="W712" t="n">
        <v>2.62</v>
      </c>
      <c r="X712" t="n">
        <v>0.2</v>
      </c>
      <c r="Y712" t="n">
        <v>1</v>
      </c>
      <c r="Z712" t="n">
        <v>10</v>
      </c>
    </row>
    <row r="713">
      <c r="A713" t="n">
        <v>83</v>
      </c>
      <c r="B713" t="n">
        <v>110</v>
      </c>
      <c r="C713" t="inlineStr">
        <is>
          <t xml:space="preserve">CONCLUIDO	</t>
        </is>
      </c>
      <c r="D713" t="n">
        <v>5.4112</v>
      </c>
      <c r="E713" t="n">
        <v>18.48</v>
      </c>
      <c r="F713" t="n">
        <v>15.53</v>
      </c>
      <c r="G713" t="n">
        <v>116.47</v>
      </c>
      <c r="H713" t="n">
        <v>1.56</v>
      </c>
      <c r="I713" t="n">
        <v>8</v>
      </c>
      <c r="J713" t="n">
        <v>248.68</v>
      </c>
      <c r="K713" t="n">
        <v>56.13</v>
      </c>
      <c r="L713" t="n">
        <v>21.75</v>
      </c>
      <c r="M713" t="n">
        <v>6</v>
      </c>
      <c r="N713" t="n">
        <v>60.8</v>
      </c>
      <c r="O713" t="n">
        <v>30904.28</v>
      </c>
      <c r="P713" t="n">
        <v>206.08</v>
      </c>
      <c r="Q713" t="n">
        <v>467.08</v>
      </c>
      <c r="R713" t="n">
        <v>56.23</v>
      </c>
      <c r="S713" t="n">
        <v>39.61</v>
      </c>
      <c r="T713" t="n">
        <v>3368.26</v>
      </c>
      <c r="U713" t="n">
        <v>0.7</v>
      </c>
      <c r="V713" t="n">
        <v>0.75</v>
      </c>
      <c r="W713" t="n">
        <v>2.62</v>
      </c>
      <c r="X713" t="n">
        <v>0.2</v>
      </c>
      <c r="Y713" t="n">
        <v>1</v>
      </c>
      <c r="Z713" t="n">
        <v>10</v>
      </c>
    </row>
    <row r="714">
      <c r="A714" t="n">
        <v>84</v>
      </c>
      <c r="B714" t="n">
        <v>110</v>
      </c>
      <c r="C714" t="inlineStr">
        <is>
          <t xml:space="preserve">CONCLUIDO	</t>
        </is>
      </c>
      <c r="D714" t="n">
        <v>5.4108</v>
      </c>
      <c r="E714" t="n">
        <v>18.48</v>
      </c>
      <c r="F714" t="n">
        <v>15.53</v>
      </c>
      <c r="G714" t="n">
        <v>116.48</v>
      </c>
      <c r="H714" t="n">
        <v>1.57</v>
      </c>
      <c r="I714" t="n">
        <v>8</v>
      </c>
      <c r="J714" t="n">
        <v>249.12</v>
      </c>
      <c r="K714" t="n">
        <v>56.13</v>
      </c>
      <c r="L714" t="n">
        <v>22</v>
      </c>
      <c r="M714" t="n">
        <v>6</v>
      </c>
      <c r="N714" t="n">
        <v>61</v>
      </c>
      <c r="O714" t="n">
        <v>30959.46</v>
      </c>
      <c r="P714" t="n">
        <v>205.93</v>
      </c>
      <c r="Q714" t="n">
        <v>467.07</v>
      </c>
      <c r="R714" t="n">
        <v>56.4</v>
      </c>
      <c r="S714" t="n">
        <v>39.61</v>
      </c>
      <c r="T714" t="n">
        <v>3452.59</v>
      </c>
      <c r="U714" t="n">
        <v>0.7</v>
      </c>
      <c r="V714" t="n">
        <v>0.75</v>
      </c>
      <c r="W714" t="n">
        <v>2.62</v>
      </c>
      <c r="X714" t="n">
        <v>0.2</v>
      </c>
      <c r="Y714" t="n">
        <v>1</v>
      </c>
      <c r="Z714" t="n">
        <v>10</v>
      </c>
    </row>
    <row r="715">
      <c r="A715" t="n">
        <v>85</v>
      </c>
      <c r="B715" t="n">
        <v>110</v>
      </c>
      <c r="C715" t="inlineStr">
        <is>
          <t xml:space="preserve">CONCLUIDO	</t>
        </is>
      </c>
      <c r="D715" t="n">
        <v>5.4138</v>
      </c>
      <c r="E715" t="n">
        <v>18.47</v>
      </c>
      <c r="F715" t="n">
        <v>15.52</v>
      </c>
      <c r="G715" t="n">
        <v>116.41</v>
      </c>
      <c r="H715" t="n">
        <v>1.59</v>
      </c>
      <c r="I715" t="n">
        <v>8</v>
      </c>
      <c r="J715" t="n">
        <v>249.57</v>
      </c>
      <c r="K715" t="n">
        <v>56.13</v>
      </c>
      <c r="L715" t="n">
        <v>22.25</v>
      </c>
      <c r="M715" t="n">
        <v>6</v>
      </c>
      <c r="N715" t="n">
        <v>61.2</v>
      </c>
      <c r="O715" t="n">
        <v>31014.73</v>
      </c>
      <c r="P715" t="n">
        <v>205.75</v>
      </c>
      <c r="Q715" t="n">
        <v>467.07</v>
      </c>
      <c r="R715" t="n">
        <v>56.04</v>
      </c>
      <c r="S715" t="n">
        <v>39.61</v>
      </c>
      <c r="T715" t="n">
        <v>3268.69</v>
      </c>
      <c r="U715" t="n">
        <v>0.71</v>
      </c>
      <c r="V715" t="n">
        <v>0.75</v>
      </c>
      <c r="W715" t="n">
        <v>2.62</v>
      </c>
      <c r="X715" t="n">
        <v>0.19</v>
      </c>
      <c r="Y715" t="n">
        <v>1</v>
      </c>
      <c r="Z715" t="n">
        <v>10</v>
      </c>
    </row>
    <row r="716">
      <c r="A716" t="n">
        <v>86</v>
      </c>
      <c r="B716" t="n">
        <v>110</v>
      </c>
      <c r="C716" t="inlineStr">
        <is>
          <t xml:space="preserve">CONCLUIDO	</t>
        </is>
      </c>
      <c r="D716" t="n">
        <v>5.4125</v>
      </c>
      <c r="E716" t="n">
        <v>18.48</v>
      </c>
      <c r="F716" t="n">
        <v>15.53</v>
      </c>
      <c r="G716" t="n">
        <v>116.44</v>
      </c>
      <c r="H716" t="n">
        <v>1.6</v>
      </c>
      <c r="I716" t="n">
        <v>8</v>
      </c>
      <c r="J716" t="n">
        <v>250.02</v>
      </c>
      <c r="K716" t="n">
        <v>56.13</v>
      </c>
      <c r="L716" t="n">
        <v>22.5</v>
      </c>
      <c r="M716" t="n">
        <v>6</v>
      </c>
      <c r="N716" t="n">
        <v>61.39</v>
      </c>
      <c r="O716" t="n">
        <v>31070.06</v>
      </c>
      <c r="P716" t="n">
        <v>205.78</v>
      </c>
      <c r="Q716" t="n">
        <v>467.07</v>
      </c>
      <c r="R716" t="n">
        <v>56.26</v>
      </c>
      <c r="S716" t="n">
        <v>39.61</v>
      </c>
      <c r="T716" t="n">
        <v>3378.8</v>
      </c>
      <c r="U716" t="n">
        <v>0.7</v>
      </c>
      <c r="V716" t="n">
        <v>0.75</v>
      </c>
      <c r="W716" t="n">
        <v>2.62</v>
      </c>
      <c r="X716" t="n">
        <v>0.19</v>
      </c>
      <c r="Y716" t="n">
        <v>1</v>
      </c>
      <c r="Z716" t="n">
        <v>10</v>
      </c>
    </row>
    <row r="717">
      <c r="A717" t="n">
        <v>87</v>
      </c>
      <c r="B717" t="n">
        <v>110</v>
      </c>
      <c r="C717" t="inlineStr">
        <is>
          <t xml:space="preserve">CONCLUIDO	</t>
        </is>
      </c>
      <c r="D717" t="n">
        <v>5.4097</v>
      </c>
      <c r="E717" t="n">
        <v>18.49</v>
      </c>
      <c r="F717" t="n">
        <v>15.53</v>
      </c>
      <c r="G717" t="n">
        <v>116.51</v>
      </c>
      <c r="H717" t="n">
        <v>1.62</v>
      </c>
      <c r="I717" t="n">
        <v>8</v>
      </c>
      <c r="J717" t="n">
        <v>250.47</v>
      </c>
      <c r="K717" t="n">
        <v>56.13</v>
      </c>
      <c r="L717" t="n">
        <v>22.75</v>
      </c>
      <c r="M717" t="n">
        <v>6</v>
      </c>
      <c r="N717" t="n">
        <v>61.59</v>
      </c>
      <c r="O717" t="n">
        <v>31125.47</v>
      </c>
      <c r="P717" t="n">
        <v>205.37</v>
      </c>
      <c r="Q717" t="n">
        <v>467.07</v>
      </c>
      <c r="R717" t="n">
        <v>56.54</v>
      </c>
      <c r="S717" t="n">
        <v>39.61</v>
      </c>
      <c r="T717" t="n">
        <v>3520.58</v>
      </c>
      <c r="U717" t="n">
        <v>0.7</v>
      </c>
      <c r="V717" t="n">
        <v>0.75</v>
      </c>
      <c r="W717" t="n">
        <v>2.62</v>
      </c>
      <c r="X717" t="n">
        <v>0.2</v>
      </c>
      <c r="Y717" t="n">
        <v>1</v>
      </c>
      <c r="Z717" t="n">
        <v>10</v>
      </c>
    </row>
    <row r="718">
      <c r="A718" t="n">
        <v>88</v>
      </c>
      <c r="B718" t="n">
        <v>110</v>
      </c>
      <c r="C718" t="inlineStr">
        <is>
          <t xml:space="preserve">CONCLUIDO	</t>
        </is>
      </c>
      <c r="D718" t="n">
        <v>5.4106</v>
      </c>
      <c r="E718" t="n">
        <v>18.48</v>
      </c>
      <c r="F718" t="n">
        <v>15.53</v>
      </c>
      <c r="G718" t="n">
        <v>116.49</v>
      </c>
      <c r="H718" t="n">
        <v>1.63</v>
      </c>
      <c r="I718" t="n">
        <v>8</v>
      </c>
      <c r="J718" t="n">
        <v>250.92</v>
      </c>
      <c r="K718" t="n">
        <v>56.13</v>
      </c>
      <c r="L718" t="n">
        <v>23</v>
      </c>
      <c r="M718" t="n">
        <v>6</v>
      </c>
      <c r="N718" t="n">
        <v>61.79</v>
      </c>
      <c r="O718" t="n">
        <v>31180.95</v>
      </c>
      <c r="P718" t="n">
        <v>204.45</v>
      </c>
      <c r="Q718" t="n">
        <v>467.07</v>
      </c>
      <c r="R718" t="n">
        <v>56.52</v>
      </c>
      <c r="S718" t="n">
        <v>39.61</v>
      </c>
      <c r="T718" t="n">
        <v>3510.57</v>
      </c>
      <c r="U718" t="n">
        <v>0.7</v>
      </c>
      <c r="V718" t="n">
        <v>0.75</v>
      </c>
      <c r="W718" t="n">
        <v>2.62</v>
      </c>
      <c r="X718" t="n">
        <v>0.2</v>
      </c>
      <c r="Y718" t="n">
        <v>1</v>
      </c>
      <c r="Z718" t="n">
        <v>10</v>
      </c>
    </row>
    <row r="719">
      <c r="A719" t="n">
        <v>89</v>
      </c>
      <c r="B719" t="n">
        <v>110</v>
      </c>
      <c r="C719" t="inlineStr">
        <is>
          <t xml:space="preserve">CONCLUIDO	</t>
        </is>
      </c>
      <c r="D719" t="n">
        <v>5.4102</v>
      </c>
      <c r="E719" t="n">
        <v>18.48</v>
      </c>
      <c r="F719" t="n">
        <v>15.53</v>
      </c>
      <c r="G719" t="n">
        <v>116.5</v>
      </c>
      <c r="H719" t="n">
        <v>1.65</v>
      </c>
      <c r="I719" t="n">
        <v>8</v>
      </c>
      <c r="J719" t="n">
        <v>251.37</v>
      </c>
      <c r="K719" t="n">
        <v>56.13</v>
      </c>
      <c r="L719" t="n">
        <v>23.25</v>
      </c>
      <c r="M719" t="n">
        <v>6</v>
      </c>
      <c r="N719" t="n">
        <v>61.99</v>
      </c>
      <c r="O719" t="n">
        <v>31236.5</v>
      </c>
      <c r="P719" t="n">
        <v>203.91</v>
      </c>
      <c r="Q719" t="n">
        <v>467.09</v>
      </c>
      <c r="R719" t="n">
        <v>56.56</v>
      </c>
      <c r="S719" t="n">
        <v>39.61</v>
      </c>
      <c r="T719" t="n">
        <v>3531.05</v>
      </c>
      <c r="U719" t="n">
        <v>0.7</v>
      </c>
      <c r="V719" t="n">
        <v>0.75</v>
      </c>
      <c r="W719" t="n">
        <v>2.62</v>
      </c>
      <c r="X719" t="n">
        <v>0.2</v>
      </c>
      <c r="Y719" t="n">
        <v>1</v>
      </c>
      <c r="Z719" t="n">
        <v>10</v>
      </c>
    </row>
    <row r="720">
      <c r="A720" t="n">
        <v>90</v>
      </c>
      <c r="B720" t="n">
        <v>110</v>
      </c>
      <c r="C720" t="inlineStr">
        <is>
          <t xml:space="preserve">CONCLUIDO	</t>
        </is>
      </c>
      <c r="D720" t="n">
        <v>5.4107</v>
      </c>
      <c r="E720" t="n">
        <v>18.48</v>
      </c>
      <c r="F720" t="n">
        <v>15.53</v>
      </c>
      <c r="G720" t="n">
        <v>116.49</v>
      </c>
      <c r="H720" t="n">
        <v>1.66</v>
      </c>
      <c r="I720" t="n">
        <v>8</v>
      </c>
      <c r="J720" t="n">
        <v>251.82</v>
      </c>
      <c r="K720" t="n">
        <v>56.13</v>
      </c>
      <c r="L720" t="n">
        <v>23.5</v>
      </c>
      <c r="M720" t="n">
        <v>6</v>
      </c>
      <c r="N720" t="n">
        <v>62.19</v>
      </c>
      <c r="O720" t="n">
        <v>31292.13</v>
      </c>
      <c r="P720" t="n">
        <v>203.87</v>
      </c>
      <c r="Q720" t="n">
        <v>467.07</v>
      </c>
      <c r="R720" t="n">
        <v>56.43</v>
      </c>
      <c r="S720" t="n">
        <v>39.61</v>
      </c>
      <c r="T720" t="n">
        <v>3466.68</v>
      </c>
      <c r="U720" t="n">
        <v>0.7</v>
      </c>
      <c r="V720" t="n">
        <v>0.75</v>
      </c>
      <c r="W720" t="n">
        <v>2.62</v>
      </c>
      <c r="X720" t="n">
        <v>0.2</v>
      </c>
      <c r="Y720" t="n">
        <v>1</v>
      </c>
      <c r="Z720" t="n">
        <v>10</v>
      </c>
    </row>
    <row r="721">
      <c r="A721" t="n">
        <v>91</v>
      </c>
      <c r="B721" t="n">
        <v>110</v>
      </c>
      <c r="C721" t="inlineStr">
        <is>
          <t xml:space="preserve">CONCLUIDO	</t>
        </is>
      </c>
      <c r="D721" t="n">
        <v>5.4107</v>
      </c>
      <c r="E721" t="n">
        <v>18.48</v>
      </c>
      <c r="F721" t="n">
        <v>15.53</v>
      </c>
      <c r="G721" t="n">
        <v>116.49</v>
      </c>
      <c r="H721" t="n">
        <v>1.67</v>
      </c>
      <c r="I721" t="n">
        <v>8</v>
      </c>
      <c r="J721" t="n">
        <v>252.27</v>
      </c>
      <c r="K721" t="n">
        <v>56.13</v>
      </c>
      <c r="L721" t="n">
        <v>23.75</v>
      </c>
      <c r="M721" t="n">
        <v>6</v>
      </c>
      <c r="N721" t="n">
        <v>62.4</v>
      </c>
      <c r="O721" t="n">
        <v>31347.83</v>
      </c>
      <c r="P721" t="n">
        <v>203.2</v>
      </c>
      <c r="Q721" t="n">
        <v>467.08</v>
      </c>
      <c r="R721" t="n">
        <v>56.44</v>
      </c>
      <c r="S721" t="n">
        <v>39.61</v>
      </c>
      <c r="T721" t="n">
        <v>3470.7</v>
      </c>
      <c r="U721" t="n">
        <v>0.7</v>
      </c>
      <c r="V721" t="n">
        <v>0.75</v>
      </c>
      <c r="W721" t="n">
        <v>2.62</v>
      </c>
      <c r="X721" t="n">
        <v>0.2</v>
      </c>
      <c r="Y721" t="n">
        <v>1</v>
      </c>
      <c r="Z721" t="n">
        <v>10</v>
      </c>
    </row>
    <row r="722">
      <c r="A722" t="n">
        <v>92</v>
      </c>
      <c r="B722" t="n">
        <v>110</v>
      </c>
      <c r="C722" t="inlineStr">
        <is>
          <t xml:space="preserve">CONCLUIDO	</t>
        </is>
      </c>
      <c r="D722" t="n">
        <v>5.4068</v>
      </c>
      <c r="E722" t="n">
        <v>18.5</v>
      </c>
      <c r="F722" t="n">
        <v>15.54</v>
      </c>
      <c r="G722" t="n">
        <v>116.59</v>
      </c>
      <c r="H722" t="n">
        <v>1.69</v>
      </c>
      <c r="I722" t="n">
        <v>8</v>
      </c>
      <c r="J722" t="n">
        <v>252.73</v>
      </c>
      <c r="K722" t="n">
        <v>56.13</v>
      </c>
      <c r="L722" t="n">
        <v>24</v>
      </c>
      <c r="M722" t="n">
        <v>6</v>
      </c>
      <c r="N722" t="n">
        <v>62.6</v>
      </c>
      <c r="O722" t="n">
        <v>31403.6</v>
      </c>
      <c r="P722" t="n">
        <v>201.94</v>
      </c>
      <c r="Q722" t="n">
        <v>467.07</v>
      </c>
      <c r="R722" t="n">
        <v>56.95</v>
      </c>
      <c r="S722" t="n">
        <v>39.61</v>
      </c>
      <c r="T722" t="n">
        <v>3728.19</v>
      </c>
      <c r="U722" t="n">
        <v>0.7</v>
      </c>
      <c r="V722" t="n">
        <v>0.75</v>
      </c>
      <c r="W722" t="n">
        <v>2.62</v>
      </c>
      <c r="X722" t="n">
        <v>0.21</v>
      </c>
      <c r="Y722" t="n">
        <v>1</v>
      </c>
      <c r="Z722" t="n">
        <v>10</v>
      </c>
    </row>
    <row r="723">
      <c r="A723" t="n">
        <v>93</v>
      </c>
      <c r="B723" t="n">
        <v>110</v>
      </c>
      <c r="C723" t="inlineStr">
        <is>
          <t xml:space="preserve">CONCLUIDO	</t>
        </is>
      </c>
      <c r="D723" t="n">
        <v>5.4285</v>
      </c>
      <c r="E723" t="n">
        <v>18.42</v>
      </c>
      <c r="F723" t="n">
        <v>15.51</v>
      </c>
      <c r="G723" t="n">
        <v>132.97</v>
      </c>
      <c r="H723" t="n">
        <v>1.7</v>
      </c>
      <c r="I723" t="n">
        <v>7</v>
      </c>
      <c r="J723" t="n">
        <v>253.18</v>
      </c>
      <c r="K723" t="n">
        <v>56.13</v>
      </c>
      <c r="L723" t="n">
        <v>24.25</v>
      </c>
      <c r="M723" t="n">
        <v>5</v>
      </c>
      <c r="N723" t="n">
        <v>62.8</v>
      </c>
      <c r="O723" t="n">
        <v>31459.45</v>
      </c>
      <c r="P723" t="n">
        <v>201.71</v>
      </c>
      <c r="Q723" t="n">
        <v>467.07</v>
      </c>
      <c r="R723" t="n">
        <v>55.86</v>
      </c>
      <c r="S723" t="n">
        <v>39.61</v>
      </c>
      <c r="T723" t="n">
        <v>3183.54</v>
      </c>
      <c r="U723" t="n">
        <v>0.71</v>
      </c>
      <c r="V723" t="n">
        <v>0.75</v>
      </c>
      <c r="W723" t="n">
        <v>2.62</v>
      </c>
      <c r="X723" t="n">
        <v>0.18</v>
      </c>
      <c r="Y723" t="n">
        <v>1</v>
      </c>
      <c r="Z723" t="n">
        <v>10</v>
      </c>
    </row>
    <row r="724">
      <c r="A724" t="n">
        <v>94</v>
      </c>
      <c r="B724" t="n">
        <v>110</v>
      </c>
      <c r="C724" t="inlineStr">
        <is>
          <t xml:space="preserve">CONCLUIDO	</t>
        </is>
      </c>
      <c r="D724" t="n">
        <v>5.4281</v>
      </c>
      <c r="E724" t="n">
        <v>18.42</v>
      </c>
      <c r="F724" t="n">
        <v>15.51</v>
      </c>
      <c r="G724" t="n">
        <v>132.98</v>
      </c>
      <c r="H724" t="n">
        <v>1.72</v>
      </c>
      <c r="I724" t="n">
        <v>7</v>
      </c>
      <c r="J724" t="n">
        <v>253.63</v>
      </c>
      <c r="K724" t="n">
        <v>56.13</v>
      </c>
      <c r="L724" t="n">
        <v>24.5</v>
      </c>
      <c r="M724" t="n">
        <v>5</v>
      </c>
      <c r="N724" t="n">
        <v>63</v>
      </c>
      <c r="O724" t="n">
        <v>31515.37</v>
      </c>
      <c r="P724" t="n">
        <v>202.21</v>
      </c>
      <c r="Q724" t="n">
        <v>467.07</v>
      </c>
      <c r="R724" t="n">
        <v>55.98</v>
      </c>
      <c r="S724" t="n">
        <v>39.61</v>
      </c>
      <c r="T724" t="n">
        <v>3243.75</v>
      </c>
      <c r="U724" t="n">
        <v>0.71</v>
      </c>
      <c r="V724" t="n">
        <v>0.75</v>
      </c>
      <c r="W724" t="n">
        <v>2.62</v>
      </c>
      <c r="X724" t="n">
        <v>0.18</v>
      </c>
      <c r="Y724" t="n">
        <v>1</v>
      </c>
      <c r="Z724" t="n">
        <v>10</v>
      </c>
    </row>
    <row r="725">
      <c r="A725" t="n">
        <v>95</v>
      </c>
      <c r="B725" t="n">
        <v>110</v>
      </c>
      <c r="C725" t="inlineStr">
        <is>
          <t xml:space="preserve">CONCLUIDO	</t>
        </is>
      </c>
      <c r="D725" t="n">
        <v>5.4278</v>
      </c>
      <c r="E725" t="n">
        <v>18.42</v>
      </c>
      <c r="F725" t="n">
        <v>15.52</v>
      </c>
      <c r="G725" t="n">
        <v>132.99</v>
      </c>
      <c r="H725" t="n">
        <v>1.73</v>
      </c>
      <c r="I725" t="n">
        <v>7</v>
      </c>
      <c r="J725" t="n">
        <v>254.09</v>
      </c>
      <c r="K725" t="n">
        <v>56.13</v>
      </c>
      <c r="L725" t="n">
        <v>24.75</v>
      </c>
      <c r="M725" t="n">
        <v>5</v>
      </c>
      <c r="N725" t="n">
        <v>63.21</v>
      </c>
      <c r="O725" t="n">
        <v>31571.37</v>
      </c>
      <c r="P725" t="n">
        <v>202.72</v>
      </c>
      <c r="Q725" t="n">
        <v>467.07</v>
      </c>
      <c r="R725" t="n">
        <v>55.86</v>
      </c>
      <c r="S725" t="n">
        <v>39.61</v>
      </c>
      <c r="T725" t="n">
        <v>3186.11</v>
      </c>
      <c r="U725" t="n">
        <v>0.71</v>
      </c>
      <c r="V725" t="n">
        <v>0.75</v>
      </c>
      <c r="W725" t="n">
        <v>2.62</v>
      </c>
      <c r="X725" t="n">
        <v>0.18</v>
      </c>
      <c r="Y725" t="n">
        <v>1</v>
      </c>
      <c r="Z725" t="n">
        <v>10</v>
      </c>
    </row>
    <row r="726">
      <c r="A726" t="n">
        <v>96</v>
      </c>
      <c r="B726" t="n">
        <v>110</v>
      </c>
      <c r="C726" t="inlineStr">
        <is>
          <t xml:space="preserve">CONCLUIDO	</t>
        </is>
      </c>
      <c r="D726" t="n">
        <v>5.4291</v>
      </c>
      <c r="E726" t="n">
        <v>18.42</v>
      </c>
      <c r="F726" t="n">
        <v>15.51</v>
      </c>
      <c r="G726" t="n">
        <v>132.95</v>
      </c>
      <c r="H726" t="n">
        <v>1.75</v>
      </c>
      <c r="I726" t="n">
        <v>7</v>
      </c>
      <c r="J726" t="n">
        <v>254.54</v>
      </c>
      <c r="K726" t="n">
        <v>56.13</v>
      </c>
      <c r="L726" t="n">
        <v>25</v>
      </c>
      <c r="M726" t="n">
        <v>5</v>
      </c>
      <c r="N726" t="n">
        <v>63.41</v>
      </c>
      <c r="O726" t="n">
        <v>31627.44</v>
      </c>
      <c r="P726" t="n">
        <v>202.41</v>
      </c>
      <c r="Q726" t="n">
        <v>467.07</v>
      </c>
      <c r="R726" t="n">
        <v>55.8</v>
      </c>
      <c r="S726" t="n">
        <v>39.61</v>
      </c>
      <c r="T726" t="n">
        <v>3155.85</v>
      </c>
      <c r="U726" t="n">
        <v>0.71</v>
      </c>
      <c r="V726" t="n">
        <v>0.75</v>
      </c>
      <c r="W726" t="n">
        <v>2.62</v>
      </c>
      <c r="X726" t="n">
        <v>0.18</v>
      </c>
      <c r="Y726" t="n">
        <v>1</v>
      </c>
      <c r="Z726" t="n">
        <v>10</v>
      </c>
    </row>
    <row r="727">
      <c r="A727" t="n">
        <v>97</v>
      </c>
      <c r="B727" t="n">
        <v>110</v>
      </c>
      <c r="C727" t="inlineStr">
        <is>
          <t xml:space="preserve">CONCLUIDO	</t>
        </is>
      </c>
      <c r="D727" t="n">
        <v>5.4271</v>
      </c>
      <c r="E727" t="n">
        <v>18.43</v>
      </c>
      <c r="F727" t="n">
        <v>15.52</v>
      </c>
      <c r="G727" t="n">
        <v>133.01</v>
      </c>
      <c r="H727" t="n">
        <v>1.76</v>
      </c>
      <c r="I727" t="n">
        <v>7</v>
      </c>
      <c r="J727" t="n">
        <v>255</v>
      </c>
      <c r="K727" t="n">
        <v>56.13</v>
      </c>
      <c r="L727" t="n">
        <v>25.25</v>
      </c>
      <c r="M727" t="n">
        <v>5</v>
      </c>
      <c r="N727" t="n">
        <v>63.62</v>
      </c>
      <c r="O727" t="n">
        <v>31683.59</v>
      </c>
      <c r="P727" t="n">
        <v>203.25</v>
      </c>
      <c r="Q727" t="n">
        <v>467.07</v>
      </c>
      <c r="R727" t="n">
        <v>55.96</v>
      </c>
      <c r="S727" t="n">
        <v>39.61</v>
      </c>
      <c r="T727" t="n">
        <v>3236.99</v>
      </c>
      <c r="U727" t="n">
        <v>0.71</v>
      </c>
      <c r="V727" t="n">
        <v>0.75</v>
      </c>
      <c r="W727" t="n">
        <v>2.62</v>
      </c>
      <c r="X727" t="n">
        <v>0.18</v>
      </c>
      <c r="Y727" t="n">
        <v>1</v>
      </c>
      <c r="Z727" t="n">
        <v>10</v>
      </c>
    </row>
    <row r="728">
      <c r="A728" t="n">
        <v>98</v>
      </c>
      <c r="B728" t="n">
        <v>110</v>
      </c>
      <c r="C728" t="inlineStr">
        <is>
          <t xml:space="preserve">CONCLUIDO	</t>
        </is>
      </c>
      <c r="D728" t="n">
        <v>5.4304</v>
      </c>
      <c r="E728" t="n">
        <v>18.41</v>
      </c>
      <c r="F728" t="n">
        <v>15.51</v>
      </c>
      <c r="G728" t="n">
        <v>132.91</v>
      </c>
      <c r="H728" t="n">
        <v>1.78</v>
      </c>
      <c r="I728" t="n">
        <v>7</v>
      </c>
      <c r="J728" t="n">
        <v>255.45</v>
      </c>
      <c r="K728" t="n">
        <v>56.13</v>
      </c>
      <c r="L728" t="n">
        <v>25.5</v>
      </c>
      <c r="M728" t="n">
        <v>5</v>
      </c>
      <c r="N728" t="n">
        <v>63.82</v>
      </c>
      <c r="O728" t="n">
        <v>31739.82</v>
      </c>
      <c r="P728" t="n">
        <v>202.88</v>
      </c>
      <c r="Q728" t="n">
        <v>467.08</v>
      </c>
      <c r="R728" t="n">
        <v>55.56</v>
      </c>
      <c r="S728" t="n">
        <v>39.61</v>
      </c>
      <c r="T728" t="n">
        <v>3037.81</v>
      </c>
      <c r="U728" t="n">
        <v>0.71</v>
      </c>
      <c r="V728" t="n">
        <v>0.75</v>
      </c>
      <c r="W728" t="n">
        <v>2.62</v>
      </c>
      <c r="X728" t="n">
        <v>0.17</v>
      </c>
      <c r="Y728" t="n">
        <v>1</v>
      </c>
      <c r="Z728" t="n">
        <v>10</v>
      </c>
    </row>
    <row r="729">
      <c r="A729" t="n">
        <v>99</v>
      </c>
      <c r="B729" t="n">
        <v>110</v>
      </c>
      <c r="C729" t="inlineStr">
        <is>
          <t xml:space="preserve">CONCLUIDO	</t>
        </is>
      </c>
      <c r="D729" t="n">
        <v>5.4282</v>
      </c>
      <c r="E729" t="n">
        <v>18.42</v>
      </c>
      <c r="F729" t="n">
        <v>15.51</v>
      </c>
      <c r="G729" t="n">
        <v>132.98</v>
      </c>
      <c r="H729" t="n">
        <v>1.79</v>
      </c>
      <c r="I729" t="n">
        <v>7</v>
      </c>
      <c r="J729" t="n">
        <v>255.91</v>
      </c>
      <c r="K729" t="n">
        <v>56.13</v>
      </c>
      <c r="L729" t="n">
        <v>25.75</v>
      </c>
      <c r="M729" t="n">
        <v>5</v>
      </c>
      <c r="N729" t="n">
        <v>64.03</v>
      </c>
      <c r="O729" t="n">
        <v>31796.12</v>
      </c>
      <c r="P729" t="n">
        <v>202.48</v>
      </c>
      <c r="Q729" t="n">
        <v>467.07</v>
      </c>
      <c r="R729" t="n">
        <v>55.8</v>
      </c>
      <c r="S729" t="n">
        <v>39.61</v>
      </c>
      <c r="T729" t="n">
        <v>3153.93</v>
      </c>
      <c r="U729" t="n">
        <v>0.71</v>
      </c>
      <c r="V729" t="n">
        <v>0.75</v>
      </c>
      <c r="W729" t="n">
        <v>2.62</v>
      </c>
      <c r="X729" t="n">
        <v>0.18</v>
      </c>
      <c r="Y729" t="n">
        <v>1</v>
      </c>
      <c r="Z729" t="n">
        <v>10</v>
      </c>
    </row>
    <row r="730">
      <c r="A730" t="n">
        <v>100</v>
      </c>
      <c r="B730" t="n">
        <v>110</v>
      </c>
      <c r="C730" t="inlineStr">
        <is>
          <t xml:space="preserve">CONCLUIDO	</t>
        </is>
      </c>
      <c r="D730" t="n">
        <v>5.4344</v>
      </c>
      <c r="E730" t="n">
        <v>18.4</v>
      </c>
      <c r="F730" t="n">
        <v>15.49</v>
      </c>
      <c r="G730" t="n">
        <v>132.8</v>
      </c>
      <c r="H730" t="n">
        <v>1.8</v>
      </c>
      <c r="I730" t="n">
        <v>7</v>
      </c>
      <c r="J730" t="n">
        <v>256.36</v>
      </c>
      <c r="K730" t="n">
        <v>56.13</v>
      </c>
      <c r="L730" t="n">
        <v>26</v>
      </c>
      <c r="M730" t="n">
        <v>5</v>
      </c>
      <c r="N730" t="n">
        <v>64.23999999999999</v>
      </c>
      <c r="O730" t="n">
        <v>31852.5</v>
      </c>
      <c r="P730" t="n">
        <v>201.55</v>
      </c>
      <c r="Q730" t="n">
        <v>467.07</v>
      </c>
      <c r="R730" t="n">
        <v>55.19</v>
      </c>
      <c r="S730" t="n">
        <v>39.61</v>
      </c>
      <c r="T730" t="n">
        <v>2851.47</v>
      </c>
      <c r="U730" t="n">
        <v>0.72</v>
      </c>
      <c r="V730" t="n">
        <v>0.75</v>
      </c>
      <c r="W730" t="n">
        <v>2.62</v>
      </c>
      <c r="X730" t="n">
        <v>0.16</v>
      </c>
      <c r="Y730" t="n">
        <v>1</v>
      </c>
      <c r="Z730" t="n">
        <v>10</v>
      </c>
    </row>
    <row r="731">
      <c r="A731" t="n">
        <v>101</v>
      </c>
      <c r="B731" t="n">
        <v>110</v>
      </c>
      <c r="C731" t="inlineStr">
        <is>
          <t xml:space="preserve">CONCLUIDO	</t>
        </is>
      </c>
      <c r="D731" t="n">
        <v>5.4339</v>
      </c>
      <c r="E731" t="n">
        <v>18.4</v>
      </c>
      <c r="F731" t="n">
        <v>15.49</v>
      </c>
      <c r="G731" t="n">
        <v>132.81</v>
      </c>
      <c r="H731" t="n">
        <v>1.82</v>
      </c>
      <c r="I731" t="n">
        <v>7</v>
      </c>
      <c r="J731" t="n">
        <v>256.82</v>
      </c>
      <c r="K731" t="n">
        <v>56.13</v>
      </c>
      <c r="L731" t="n">
        <v>26.25</v>
      </c>
      <c r="M731" t="n">
        <v>5</v>
      </c>
      <c r="N731" t="n">
        <v>64.45</v>
      </c>
      <c r="O731" t="n">
        <v>31909.08</v>
      </c>
      <c r="P731" t="n">
        <v>201.13</v>
      </c>
      <c r="Q731" t="n">
        <v>467.07</v>
      </c>
      <c r="R731" t="n">
        <v>55.27</v>
      </c>
      <c r="S731" t="n">
        <v>39.61</v>
      </c>
      <c r="T731" t="n">
        <v>2889.62</v>
      </c>
      <c r="U731" t="n">
        <v>0.72</v>
      </c>
      <c r="V731" t="n">
        <v>0.75</v>
      </c>
      <c r="W731" t="n">
        <v>2.62</v>
      </c>
      <c r="X731" t="n">
        <v>0.16</v>
      </c>
      <c r="Y731" t="n">
        <v>1</v>
      </c>
      <c r="Z731" t="n">
        <v>10</v>
      </c>
    </row>
    <row r="732">
      <c r="A732" t="n">
        <v>102</v>
      </c>
      <c r="B732" t="n">
        <v>110</v>
      </c>
      <c r="C732" t="inlineStr">
        <is>
          <t xml:space="preserve">CONCLUIDO	</t>
        </is>
      </c>
      <c r="D732" t="n">
        <v>5.4319</v>
      </c>
      <c r="E732" t="n">
        <v>18.41</v>
      </c>
      <c r="F732" t="n">
        <v>15.5</v>
      </c>
      <c r="G732" t="n">
        <v>132.87</v>
      </c>
      <c r="H732" t="n">
        <v>1.83</v>
      </c>
      <c r="I732" t="n">
        <v>7</v>
      </c>
      <c r="J732" t="n">
        <v>257.28</v>
      </c>
      <c r="K732" t="n">
        <v>56.13</v>
      </c>
      <c r="L732" t="n">
        <v>26.5</v>
      </c>
      <c r="M732" t="n">
        <v>5</v>
      </c>
      <c r="N732" t="n">
        <v>64.66</v>
      </c>
      <c r="O732" t="n">
        <v>31965.61</v>
      </c>
      <c r="P732" t="n">
        <v>201.27</v>
      </c>
      <c r="Q732" t="n">
        <v>467.07</v>
      </c>
      <c r="R732" t="n">
        <v>55.39</v>
      </c>
      <c r="S732" t="n">
        <v>39.61</v>
      </c>
      <c r="T732" t="n">
        <v>2948.81</v>
      </c>
      <c r="U732" t="n">
        <v>0.72</v>
      </c>
      <c r="V732" t="n">
        <v>0.75</v>
      </c>
      <c r="W732" t="n">
        <v>2.62</v>
      </c>
      <c r="X732" t="n">
        <v>0.17</v>
      </c>
      <c r="Y732" t="n">
        <v>1</v>
      </c>
      <c r="Z732" t="n">
        <v>10</v>
      </c>
    </row>
    <row r="733">
      <c r="A733" t="n">
        <v>103</v>
      </c>
      <c r="B733" t="n">
        <v>110</v>
      </c>
      <c r="C733" t="inlineStr">
        <is>
          <t xml:space="preserve">CONCLUIDO	</t>
        </is>
      </c>
      <c r="D733" t="n">
        <v>5.4331</v>
      </c>
      <c r="E733" t="n">
        <v>18.41</v>
      </c>
      <c r="F733" t="n">
        <v>15.5</v>
      </c>
      <c r="G733" t="n">
        <v>132.83</v>
      </c>
      <c r="H733" t="n">
        <v>1.85</v>
      </c>
      <c r="I733" t="n">
        <v>7</v>
      </c>
      <c r="J733" t="n">
        <v>257.74</v>
      </c>
      <c r="K733" t="n">
        <v>56.13</v>
      </c>
      <c r="L733" t="n">
        <v>26.75</v>
      </c>
      <c r="M733" t="n">
        <v>5</v>
      </c>
      <c r="N733" t="n">
        <v>64.86</v>
      </c>
      <c r="O733" t="n">
        <v>32022.22</v>
      </c>
      <c r="P733" t="n">
        <v>200.58</v>
      </c>
      <c r="Q733" t="n">
        <v>467.07</v>
      </c>
      <c r="R733" t="n">
        <v>55.25</v>
      </c>
      <c r="S733" t="n">
        <v>39.61</v>
      </c>
      <c r="T733" t="n">
        <v>2879.9</v>
      </c>
      <c r="U733" t="n">
        <v>0.72</v>
      </c>
      <c r="V733" t="n">
        <v>0.75</v>
      </c>
      <c r="W733" t="n">
        <v>2.62</v>
      </c>
      <c r="X733" t="n">
        <v>0.16</v>
      </c>
      <c r="Y733" t="n">
        <v>1</v>
      </c>
      <c r="Z733" t="n">
        <v>10</v>
      </c>
    </row>
    <row r="734">
      <c r="A734" t="n">
        <v>104</v>
      </c>
      <c r="B734" t="n">
        <v>110</v>
      </c>
      <c r="C734" t="inlineStr">
        <is>
          <t xml:space="preserve">CONCLUIDO	</t>
        </is>
      </c>
      <c r="D734" t="n">
        <v>5.4346</v>
      </c>
      <c r="E734" t="n">
        <v>18.4</v>
      </c>
      <c r="F734" t="n">
        <v>15.49</v>
      </c>
      <c r="G734" t="n">
        <v>132.79</v>
      </c>
      <c r="H734" t="n">
        <v>1.86</v>
      </c>
      <c r="I734" t="n">
        <v>7</v>
      </c>
      <c r="J734" t="n">
        <v>258.2</v>
      </c>
      <c r="K734" t="n">
        <v>56.13</v>
      </c>
      <c r="L734" t="n">
        <v>27</v>
      </c>
      <c r="M734" t="n">
        <v>5</v>
      </c>
      <c r="N734" t="n">
        <v>65.06999999999999</v>
      </c>
      <c r="O734" t="n">
        <v>32078.91</v>
      </c>
      <c r="P734" t="n">
        <v>199.66</v>
      </c>
      <c r="Q734" t="n">
        <v>467.08</v>
      </c>
      <c r="R734" t="n">
        <v>55.13</v>
      </c>
      <c r="S734" t="n">
        <v>39.61</v>
      </c>
      <c r="T734" t="n">
        <v>2818.89</v>
      </c>
      <c r="U734" t="n">
        <v>0.72</v>
      </c>
      <c r="V734" t="n">
        <v>0.75</v>
      </c>
      <c r="W734" t="n">
        <v>2.62</v>
      </c>
      <c r="X734" t="n">
        <v>0.16</v>
      </c>
      <c r="Y734" t="n">
        <v>1</v>
      </c>
      <c r="Z734" t="n">
        <v>10</v>
      </c>
    </row>
    <row r="735">
      <c r="A735" t="n">
        <v>105</v>
      </c>
      <c r="B735" t="n">
        <v>110</v>
      </c>
      <c r="C735" t="inlineStr">
        <is>
          <t xml:space="preserve">CONCLUIDO	</t>
        </is>
      </c>
      <c r="D735" t="n">
        <v>5.4322</v>
      </c>
      <c r="E735" t="n">
        <v>18.41</v>
      </c>
      <c r="F735" t="n">
        <v>15.5</v>
      </c>
      <c r="G735" t="n">
        <v>132.86</v>
      </c>
      <c r="H735" t="n">
        <v>1.87</v>
      </c>
      <c r="I735" t="n">
        <v>7</v>
      </c>
      <c r="J735" t="n">
        <v>258.66</v>
      </c>
      <c r="K735" t="n">
        <v>56.13</v>
      </c>
      <c r="L735" t="n">
        <v>27.25</v>
      </c>
      <c r="M735" t="n">
        <v>5</v>
      </c>
      <c r="N735" t="n">
        <v>65.28</v>
      </c>
      <c r="O735" t="n">
        <v>32135.68</v>
      </c>
      <c r="P735" t="n">
        <v>199.77</v>
      </c>
      <c r="Q735" t="n">
        <v>467.07</v>
      </c>
      <c r="R735" t="n">
        <v>55.33</v>
      </c>
      <c r="S735" t="n">
        <v>39.61</v>
      </c>
      <c r="T735" t="n">
        <v>2918.75</v>
      </c>
      <c r="U735" t="n">
        <v>0.72</v>
      </c>
      <c r="V735" t="n">
        <v>0.75</v>
      </c>
      <c r="W735" t="n">
        <v>2.62</v>
      </c>
      <c r="X735" t="n">
        <v>0.17</v>
      </c>
      <c r="Y735" t="n">
        <v>1</v>
      </c>
      <c r="Z735" t="n">
        <v>10</v>
      </c>
    </row>
    <row r="736">
      <c r="A736" t="n">
        <v>106</v>
      </c>
      <c r="B736" t="n">
        <v>110</v>
      </c>
      <c r="C736" t="inlineStr">
        <is>
          <t xml:space="preserve">CONCLUIDO	</t>
        </is>
      </c>
      <c r="D736" t="n">
        <v>5.4307</v>
      </c>
      <c r="E736" t="n">
        <v>18.41</v>
      </c>
      <c r="F736" t="n">
        <v>15.51</v>
      </c>
      <c r="G736" t="n">
        <v>132.9</v>
      </c>
      <c r="H736" t="n">
        <v>1.89</v>
      </c>
      <c r="I736" t="n">
        <v>7</v>
      </c>
      <c r="J736" t="n">
        <v>259.12</v>
      </c>
      <c r="K736" t="n">
        <v>56.13</v>
      </c>
      <c r="L736" t="n">
        <v>27.5</v>
      </c>
      <c r="M736" t="n">
        <v>5</v>
      </c>
      <c r="N736" t="n">
        <v>65.48999999999999</v>
      </c>
      <c r="O736" t="n">
        <v>32192.53</v>
      </c>
      <c r="P736" t="n">
        <v>199.44</v>
      </c>
      <c r="Q736" t="n">
        <v>467.07</v>
      </c>
      <c r="R736" t="n">
        <v>55.58</v>
      </c>
      <c r="S736" t="n">
        <v>39.61</v>
      </c>
      <c r="T736" t="n">
        <v>3047.96</v>
      </c>
      <c r="U736" t="n">
        <v>0.71</v>
      </c>
      <c r="V736" t="n">
        <v>0.75</v>
      </c>
      <c r="W736" t="n">
        <v>2.62</v>
      </c>
      <c r="X736" t="n">
        <v>0.17</v>
      </c>
      <c r="Y736" t="n">
        <v>1</v>
      </c>
      <c r="Z736" t="n">
        <v>10</v>
      </c>
    </row>
    <row r="737">
      <c r="A737" t="n">
        <v>107</v>
      </c>
      <c r="B737" t="n">
        <v>110</v>
      </c>
      <c r="C737" t="inlineStr">
        <is>
          <t xml:space="preserve">CONCLUIDO	</t>
        </is>
      </c>
      <c r="D737" t="n">
        <v>5.4285</v>
      </c>
      <c r="E737" t="n">
        <v>18.42</v>
      </c>
      <c r="F737" t="n">
        <v>15.51</v>
      </c>
      <c r="G737" t="n">
        <v>132.97</v>
      </c>
      <c r="H737" t="n">
        <v>1.9</v>
      </c>
      <c r="I737" t="n">
        <v>7</v>
      </c>
      <c r="J737" t="n">
        <v>259.58</v>
      </c>
      <c r="K737" t="n">
        <v>56.13</v>
      </c>
      <c r="L737" t="n">
        <v>27.75</v>
      </c>
      <c r="M737" t="n">
        <v>5</v>
      </c>
      <c r="N737" t="n">
        <v>65.70999999999999</v>
      </c>
      <c r="O737" t="n">
        <v>32249.46</v>
      </c>
      <c r="P737" t="n">
        <v>199.29</v>
      </c>
      <c r="Q737" t="n">
        <v>467.07</v>
      </c>
      <c r="R737" t="n">
        <v>55.64</v>
      </c>
      <c r="S737" t="n">
        <v>39.61</v>
      </c>
      <c r="T737" t="n">
        <v>3076.47</v>
      </c>
      <c r="U737" t="n">
        <v>0.71</v>
      </c>
      <c r="V737" t="n">
        <v>0.75</v>
      </c>
      <c r="W737" t="n">
        <v>2.63</v>
      </c>
      <c r="X737" t="n">
        <v>0.18</v>
      </c>
      <c r="Y737" t="n">
        <v>1</v>
      </c>
      <c r="Z737" t="n">
        <v>10</v>
      </c>
    </row>
    <row r="738">
      <c r="A738" t="n">
        <v>108</v>
      </c>
      <c r="B738" t="n">
        <v>110</v>
      </c>
      <c r="C738" t="inlineStr">
        <is>
          <t xml:space="preserve">CONCLUIDO	</t>
        </is>
      </c>
      <c r="D738" t="n">
        <v>5.4325</v>
      </c>
      <c r="E738" t="n">
        <v>18.41</v>
      </c>
      <c r="F738" t="n">
        <v>15.5</v>
      </c>
      <c r="G738" t="n">
        <v>132.85</v>
      </c>
      <c r="H738" t="n">
        <v>1.92</v>
      </c>
      <c r="I738" t="n">
        <v>7</v>
      </c>
      <c r="J738" t="n">
        <v>260.05</v>
      </c>
      <c r="K738" t="n">
        <v>56.13</v>
      </c>
      <c r="L738" t="n">
        <v>28</v>
      </c>
      <c r="M738" t="n">
        <v>5</v>
      </c>
      <c r="N738" t="n">
        <v>65.92</v>
      </c>
      <c r="O738" t="n">
        <v>32306.46</v>
      </c>
      <c r="P738" t="n">
        <v>198.05</v>
      </c>
      <c r="Q738" t="n">
        <v>467.07</v>
      </c>
      <c r="R738" t="n">
        <v>55.46</v>
      </c>
      <c r="S738" t="n">
        <v>39.61</v>
      </c>
      <c r="T738" t="n">
        <v>2985.95</v>
      </c>
      <c r="U738" t="n">
        <v>0.71</v>
      </c>
      <c r="V738" t="n">
        <v>0.75</v>
      </c>
      <c r="W738" t="n">
        <v>2.62</v>
      </c>
      <c r="X738" t="n">
        <v>0.17</v>
      </c>
      <c r="Y738" t="n">
        <v>1</v>
      </c>
      <c r="Z738" t="n">
        <v>10</v>
      </c>
    </row>
    <row r="739">
      <c r="A739" t="n">
        <v>109</v>
      </c>
      <c r="B739" t="n">
        <v>110</v>
      </c>
      <c r="C739" t="inlineStr">
        <is>
          <t xml:space="preserve">CONCLUIDO	</t>
        </is>
      </c>
      <c r="D739" t="n">
        <v>5.4544</v>
      </c>
      <c r="E739" t="n">
        <v>18.33</v>
      </c>
      <c r="F739" t="n">
        <v>15.47</v>
      </c>
      <c r="G739" t="n">
        <v>154.68</v>
      </c>
      <c r="H739" t="n">
        <v>1.93</v>
      </c>
      <c r="I739" t="n">
        <v>6</v>
      </c>
      <c r="J739" t="n">
        <v>260.51</v>
      </c>
      <c r="K739" t="n">
        <v>56.13</v>
      </c>
      <c r="L739" t="n">
        <v>28.25</v>
      </c>
      <c r="M739" t="n">
        <v>4</v>
      </c>
      <c r="N739" t="n">
        <v>66.13</v>
      </c>
      <c r="O739" t="n">
        <v>32363.54</v>
      </c>
      <c r="P739" t="n">
        <v>196.57</v>
      </c>
      <c r="Q739" t="n">
        <v>467.07</v>
      </c>
      <c r="R739" t="n">
        <v>54.34</v>
      </c>
      <c r="S739" t="n">
        <v>39.61</v>
      </c>
      <c r="T739" t="n">
        <v>2430.18</v>
      </c>
      <c r="U739" t="n">
        <v>0.73</v>
      </c>
      <c r="V739" t="n">
        <v>0.75</v>
      </c>
      <c r="W739" t="n">
        <v>2.62</v>
      </c>
      <c r="X739" t="n">
        <v>0.13</v>
      </c>
      <c r="Y739" t="n">
        <v>1</v>
      </c>
      <c r="Z739" t="n">
        <v>10</v>
      </c>
    </row>
    <row r="740">
      <c r="A740" t="n">
        <v>110</v>
      </c>
      <c r="B740" t="n">
        <v>110</v>
      </c>
      <c r="C740" t="inlineStr">
        <is>
          <t xml:space="preserve">CONCLUIDO	</t>
        </is>
      </c>
      <c r="D740" t="n">
        <v>5.4535</v>
      </c>
      <c r="E740" t="n">
        <v>18.34</v>
      </c>
      <c r="F740" t="n">
        <v>15.47</v>
      </c>
      <c r="G740" t="n">
        <v>154.71</v>
      </c>
      <c r="H740" t="n">
        <v>1.94</v>
      </c>
      <c r="I740" t="n">
        <v>6</v>
      </c>
      <c r="J740" t="n">
        <v>260.97</v>
      </c>
      <c r="K740" t="n">
        <v>56.13</v>
      </c>
      <c r="L740" t="n">
        <v>28.5</v>
      </c>
      <c r="M740" t="n">
        <v>4</v>
      </c>
      <c r="N740" t="n">
        <v>66.34999999999999</v>
      </c>
      <c r="O740" t="n">
        <v>32420.71</v>
      </c>
      <c r="P740" t="n">
        <v>196.56</v>
      </c>
      <c r="Q740" t="n">
        <v>467.07</v>
      </c>
      <c r="R740" t="n">
        <v>54.43</v>
      </c>
      <c r="S740" t="n">
        <v>39.61</v>
      </c>
      <c r="T740" t="n">
        <v>2477.51</v>
      </c>
      <c r="U740" t="n">
        <v>0.73</v>
      </c>
      <c r="V740" t="n">
        <v>0.75</v>
      </c>
      <c r="W740" t="n">
        <v>2.62</v>
      </c>
      <c r="X740" t="n">
        <v>0.14</v>
      </c>
      <c r="Y740" t="n">
        <v>1</v>
      </c>
      <c r="Z740" t="n">
        <v>10</v>
      </c>
    </row>
    <row r="741">
      <c r="A741" t="n">
        <v>111</v>
      </c>
      <c r="B741" t="n">
        <v>110</v>
      </c>
      <c r="C741" t="inlineStr">
        <is>
          <t xml:space="preserve">CONCLUIDO	</t>
        </is>
      </c>
      <c r="D741" t="n">
        <v>5.4523</v>
      </c>
      <c r="E741" t="n">
        <v>18.34</v>
      </c>
      <c r="F741" t="n">
        <v>15.47</v>
      </c>
      <c r="G741" t="n">
        <v>154.75</v>
      </c>
      <c r="H741" t="n">
        <v>1.96</v>
      </c>
      <c r="I741" t="n">
        <v>6</v>
      </c>
      <c r="J741" t="n">
        <v>261.44</v>
      </c>
      <c r="K741" t="n">
        <v>56.13</v>
      </c>
      <c r="L741" t="n">
        <v>28.75</v>
      </c>
      <c r="M741" t="n">
        <v>4</v>
      </c>
      <c r="N741" t="n">
        <v>66.56</v>
      </c>
      <c r="O741" t="n">
        <v>32477.95</v>
      </c>
      <c r="P741" t="n">
        <v>196.91</v>
      </c>
      <c r="Q741" t="n">
        <v>467.07</v>
      </c>
      <c r="R741" t="n">
        <v>54.53</v>
      </c>
      <c r="S741" t="n">
        <v>39.61</v>
      </c>
      <c r="T741" t="n">
        <v>2528.22</v>
      </c>
      <c r="U741" t="n">
        <v>0.73</v>
      </c>
      <c r="V741" t="n">
        <v>0.75</v>
      </c>
      <c r="W741" t="n">
        <v>2.62</v>
      </c>
      <c r="X741" t="n">
        <v>0.14</v>
      </c>
      <c r="Y741" t="n">
        <v>1</v>
      </c>
      <c r="Z741" t="n">
        <v>10</v>
      </c>
    </row>
    <row r="742">
      <c r="A742" t="n">
        <v>112</v>
      </c>
      <c r="B742" t="n">
        <v>110</v>
      </c>
      <c r="C742" t="inlineStr">
        <is>
          <t xml:space="preserve">CONCLUIDO	</t>
        </is>
      </c>
      <c r="D742" t="n">
        <v>5.4501</v>
      </c>
      <c r="E742" t="n">
        <v>18.35</v>
      </c>
      <c r="F742" t="n">
        <v>15.48</v>
      </c>
      <c r="G742" t="n">
        <v>154.82</v>
      </c>
      <c r="H742" t="n">
        <v>1.97</v>
      </c>
      <c r="I742" t="n">
        <v>6</v>
      </c>
      <c r="J742" t="n">
        <v>261.9</v>
      </c>
      <c r="K742" t="n">
        <v>56.13</v>
      </c>
      <c r="L742" t="n">
        <v>29</v>
      </c>
      <c r="M742" t="n">
        <v>4</v>
      </c>
      <c r="N742" t="n">
        <v>66.77</v>
      </c>
      <c r="O742" t="n">
        <v>32535.28</v>
      </c>
      <c r="P742" t="n">
        <v>196.81</v>
      </c>
      <c r="Q742" t="n">
        <v>467.07</v>
      </c>
      <c r="R742" t="n">
        <v>54.87</v>
      </c>
      <c r="S742" t="n">
        <v>39.61</v>
      </c>
      <c r="T742" t="n">
        <v>2694.63</v>
      </c>
      <c r="U742" t="n">
        <v>0.72</v>
      </c>
      <c r="V742" t="n">
        <v>0.75</v>
      </c>
      <c r="W742" t="n">
        <v>2.62</v>
      </c>
      <c r="X742" t="n">
        <v>0.15</v>
      </c>
      <c r="Y742" t="n">
        <v>1</v>
      </c>
      <c r="Z742" t="n">
        <v>10</v>
      </c>
    </row>
    <row r="743">
      <c r="A743" t="n">
        <v>113</v>
      </c>
      <c r="B743" t="n">
        <v>110</v>
      </c>
      <c r="C743" t="inlineStr">
        <is>
          <t xml:space="preserve">CONCLUIDO	</t>
        </is>
      </c>
      <c r="D743" t="n">
        <v>5.4527</v>
      </c>
      <c r="E743" t="n">
        <v>18.34</v>
      </c>
      <c r="F743" t="n">
        <v>15.47</v>
      </c>
      <c r="G743" t="n">
        <v>154.73</v>
      </c>
      <c r="H743" t="n">
        <v>1.98</v>
      </c>
      <c r="I743" t="n">
        <v>6</v>
      </c>
      <c r="J743" t="n">
        <v>262.37</v>
      </c>
      <c r="K743" t="n">
        <v>56.13</v>
      </c>
      <c r="L743" t="n">
        <v>29.25</v>
      </c>
      <c r="M743" t="n">
        <v>4</v>
      </c>
      <c r="N743" t="n">
        <v>66.98999999999999</v>
      </c>
      <c r="O743" t="n">
        <v>32592.68</v>
      </c>
      <c r="P743" t="n">
        <v>196.35</v>
      </c>
      <c r="Q743" t="n">
        <v>467.08</v>
      </c>
      <c r="R743" t="n">
        <v>54.6</v>
      </c>
      <c r="S743" t="n">
        <v>39.61</v>
      </c>
      <c r="T743" t="n">
        <v>2560.98</v>
      </c>
      <c r="U743" t="n">
        <v>0.73</v>
      </c>
      <c r="V743" t="n">
        <v>0.75</v>
      </c>
      <c r="W743" t="n">
        <v>2.62</v>
      </c>
      <c r="X743" t="n">
        <v>0.14</v>
      </c>
      <c r="Y743" t="n">
        <v>1</v>
      </c>
      <c r="Z743" t="n">
        <v>10</v>
      </c>
    </row>
    <row r="744">
      <c r="A744" t="n">
        <v>114</v>
      </c>
      <c r="B744" t="n">
        <v>110</v>
      </c>
      <c r="C744" t="inlineStr">
        <is>
          <t xml:space="preserve">CONCLUIDO	</t>
        </is>
      </c>
      <c r="D744" t="n">
        <v>5.4555</v>
      </c>
      <c r="E744" t="n">
        <v>18.33</v>
      </c>
      <c r="F744" t="n">
        <v>15.46</v>
      </c>
      <c r="G744" t="n">
        <v>154.64</v>
      </c>
      <c r="H744" t="n">
        <v>2</v>
      </c>
      <c r="I744" t="n">
        <v>6</v>
      </c>
      <c r="J744" t="n">
        <v>262.83</v>
      </c>
      <c r="K744" t="n">
        <v>56.13</v>
      </c>
      <c r="L744" t="n">
        <v>29.5</v>
      </c>
      <c r="M744" t="n">
        <v>4</v>
      </c>
      <c r="N744" t="n">
        <v>67.20999999999999</v>
      </c>
      <c r="O744" t="n">
        <v>32650.17</v>
      </c>
      <c r="P744" t="n">
        <v>196.31</v>
      </c>
      <c r="Q744" t="n">
        <v>467.08</v>
      </c>
      <c r="R744" t="n">
        <v>54.24</v>
      </c>
      <c r="S744" t="n">
        <v>39.61</v>
      </c>
      <c r="T744" t="n">
        <v>2383.24</v>
      </c>
      <c r="U744" t="n">
        <v>0.73</v>
      </c>
      <c r="V744" t="n">
        <v>0.75</v>
      </c>
      <c r="W744" t="n">
        <v>2.62</v>
      </c>
      <c r="X744" t="n">
        <v>0.13</v>
      </c>
      <c r="Y744" t="n">
        <v>1</v>
      </c>
      <c r="Z744" t="n">
        <v>10</v>
      </c>
    </row>
    <row r="745">
      <c r="A745" t="n">
        <v>115</v>
      </c>
      <c r="B745" t="n">
        <v>110</v>
      </c>
      <c r="C745" t="inlineStr">
        <is>
          <t xml:space="preserve">CONCLUIDO	</t>
        </is>
      </c>
      <c r="D745" t="n">
        <v>5.4561</v>
      </c>
      <c r="E745" t="n">
        <v>18.33</v>
      </c>
      <c r="F745" t="n">
        <v>15.46</v>
      </c>
      <c r="G745" t="n">
        <v>154.62</v>
      </c>
      <c r="H745" t="n">
        <v>2.01</v>
      </c>
      <c r="I745" t="n">
        <v>6</v>
      </c>
      <c r="J745" t="n">
        <v>263.3</v>
      </c>
      <c r="K745" t="n">
        <v>56.13</v>
      </c>
      <c r="L745" t="n">
        <v>29.75</v>
      </c>
      <c r="M745" t="n">
        <v>4</v>
      </c>
      <c r="N745" t="n">
        <v>67.42</v>
      </c>
      <c r="O745" t="n">
        <v>32707.74</v>
      </c>
      <c r="P745" t="n">
        <v>196.4</v>
      </c>
      <c r="Q745" t="n">
        <v>467.07</v>
      </c>
      <c r="R745" t="n">
        <v>54.08</v>
      </c>
      <c r="S745" t="n">
        <v>39.61</v>
      </c>
      <c r="T745" t="n">
        <v>2302.85</v>
      </c>
      <c r="U745" t="n">
        <v>0.73</v>
      </c>
      <c r="V745" t="n">
        <v>0.75</v>
      </c>
      <c r="W745" t="n">
        <v>2.62</v>
      </c>
      <c r="X745" t="n">
        <v>0.13</v>
      </c>
      <c r="Y745" t="n">
        <v>1</v>
      </c>
      <c r="Z745" t="n">
        <v>10</v>
      </c>
    </row>
    <row r="746">
      <c r="A746" t="n">
        <v>116</v>
      </c>
      <c r="B746" t="n">
        <v>110</v>
      </c>
      <c r="C746" t="inlineStr">
        <is>
          <t xml:space="preserve">CONCLUIDO	</t>
        </is>
      </c>
      <c r="D746" t="n">
        <v>5.4553</v>
      </c>
      <c r="E746" t="n">
        <v>18.33</v>
      </c>
      <c r="F746" t="n">
        <v>15.46</v>
      </c>
      <c r="G746" t="n">
        <v>154.65</v>
      </c>
      <c r="H746" t="n">
        <v>2.02</v>
      </c>
      <c r="I746" t="n">
        <v>6</v>
      </c>
      <c r="J746" t="n">
        <v>263.77</v>
      </c>
      <c r="K746" t="n">
        <v>56.13</v>
      </c>
      <c r="L746" t="n">
        <v>30</v>
      </c>
      <c r="M746" t="n">
        <v>4</v>
      </c>
      <c r="N746" t="n">
        <v>67.64</v>
      </c>
      <c r="O746" t="n">
        <v>32765.39</v>
      </c>
      <c r="P746" t="n">
        <v>195.67</v>
      </c>
      <c r="Q746" t="n">
        <v>467.07</v>
      </c>
      <c r="R746" t="n">
        <v>54.3</v>
      </c>
      <c r="S746" t="n">
        <v>39.61</v>
      </c>
      <c r="T746" t="n">
        <v>2412.4</v>
      </c>
      <c r="U746" t="n">
        <v>0.73</v>
      </c>
      <c r="V746" t="n">
        <v>0.75</v>
      </c>
      <c r="W746" t="n">
        <v>2.62</v>
      </c>
      <c r="X746" t="n">
        <v>0.13</v>
      </c>
      <c r="Y746" t="n">
        <v>1</v>
      </c>
      <c r="Z746" t="n">
        <v>10</v>
      </c>
    </row>
    <row r="747">
      <c r="A747" t="n">
        <v>117</v>
      </c>
      <c r="B747" t="n">
        <v>110</v>
      </c>
      <c r="C747" t="inlineStr">
        <is>
          <t xml:space="preserve">CONCLUIDO	</t>
        </is>
      </c>
      <c r="D747" t="n">
        <v>5.4531</v>
      </c>
      <c r="E747" t="n">
        <v>18.34</v>
      </c>
      <c r="F747" t="n">
        <v>15.47</v>
      </c>
      <c r="G747" t="n">
        <v>154.72</v>
      </c>
      <c r="H747" t="n">
        <v>2.04</v>
      </c>
      <c r="I747" t="n">
        <v>6</v>
      </c>
      <c r="J747" t="n">
        <v>264.23</v>
      </c>
      <c r="K747" t="n">
        <v>56.13</v>
      </c>
      <c r="L747" t="n">
        <v>30.25</v>
      </c>
      <c r="M747" t="n">
        <v>3</v>
      </c>
      <c r="N747" t="n">
        <v>67.86</v>
      </c>
      <c r="O747" t="n">
        <v>32823.12</v>
      </c>
      <c r="P747" t="n">
        <v>195.62</v>
      </c>
      <c r="Q747" t="n">
        <v>467.07</v>
      </c>
      <c r="R747" t="n">
        <v>54.56</v>
      </c>
      <c r="S747" t="n">
        <v>39.61</v>
      </c>
      <c r="T747" t="n">
        <v>2541.68</v>
      </c>
      <c r="U747" t="n">
        <v>0.73</v>
      </c>
      <c r="V747" t="n">
        <v>0.75</v>
      </c>
      <c r="W747" t="n">
        <v>2.62</v>
      </c>
      <c r="X747" t="n">
        <v>0.14</v>
      </c>
      <c r="Y747" t="n">
        <v>1</v>
      </c>
      <c r="Z747" t="n">
        <v>10</v>
      </c>
    </row>
    <row r="748">
      <c r="A748" t="n">
        <v>118</v>
      </c>
      <c r="B748" t="n">
        <v>110</v>
      </c>
      <c r="C748" t="inlineStr">
        <is>
          <t xml:space="preserve">CONCLUIDO	</t>
        </is>
      </c>
      <c r="D748" t="n">
        <v>5.4538</v>
      </c>
      <c r="E748" t="n">
        <v>18.34</v>
      </c>
      <c r="F748" t="n">
        <v>15.47</v>
      </c>
      <c r="G748" t="n">
        <v>154.7</v>
      </c>
      <c r="H748" t="n">
        <v>2.05</v>
      </c>
      <c r="I748" t="n">
        <v>6</v>
      </c>
      <c r="J748" t="n">
        <v>264.7</v>
      </c>
      <c r="K748" t="n">
        <v>56.13</v>
      </c>
      <c r="L748" t="n">
        <v>30.5</v>
      </c>
      <c r="M748" t="n">
        <v>3</v>
      </c>
      <c r="N748" t="n">
        <v>68.08</v>
      </c>
      <c r="O748" t="n">
        <v>32880.94</v>
      </c>
      <c r="P748" t="n">
        <v>195.36</v>
      </c>
      <c r="Q748" t="n">
        <v>467.07</v>
      </c>
      <c r="R748" t="n">
        <v>54.4</v>
      </c>
      <c r="S748" t="n">
        <v>39.61</v>
      </c>
      <c r="T748" t="n">
        <v>2458.77</v>
      </c>
      <c r="U748" t="n">
        <v>0.73</v>
      </c>
      <c r="V748" t="n">
        <v>0.75</v>
      </c>
      <c r="W748" t="n">
        <v>2.62</v>
      </c>
      <c r="X748" t="n">
        <v>0.14</v>
      </c>
      <c r="Y748" t="n">
        <v>1</v>
      </c>
      <c r="Z748" t="n">
        <v>10</v>
      </c>
    </row>
    <row r="749">
      <c r="A749" t="n">
        <v>119</v>
      </c>
      <c r="B749" t="n">
        <v>110</v>
      </c>
      <c r="C749" t="inlineStr">
        <is>
          <t xml:space="preserve">CONCLUIDO	</t>
        </is>
      </c>
      <c r="D749" t="n">
        <v>5.4545</v>
      </c>
      <c r="E749" t="n">
        <v>18.33</v>
      </c>
      <c r="F749" t="n">
        <v>15.47</v>
      </c>
      <c r="G749" t="n">
        <v>154.67</v>
      </c>
      <c r="H749" t="n">
        <v>2.06</v>
      </c>
      <c r="I749" t="n">
        <v>6</v>
      </c>
      <c r="J749" t="n">
        <v>265.17</v>
      </c>
      <c r="K749" t="n">
        <v>56.13</v>
      </c>
      <c r="L749" t="n">
        <v>30.75</v>
      </c>
      <c r="M749" t="n">
        <v>3</v>
      </c>
      <c r="N749" t="n">
        <v>68.3</v>
      </c>
      <c r="O749" t="n">
        <v>32938.83</v>
      </c>
      <c r="P749" t="n">
        <v>195.04</v>
      </c>
      <c r="Q749" t="n">
        <v>467.07</v>
      </c>
      <c r="R749" t="n">
        <v>54.32</v>
      </c>
      <c r="S749" t="n">
        <v>39.61</v>
      </c>
      <c r="T749" t="n">
        <v>2421.35</v>
      </c>
      <c r="U749" t="n">
        <v>0.73</v>
      </c>
      <c r="V749" t="n">
        <v>0.75</v>
      </c>
      <c r="W749" t="n">
        <v>2.62</v>
      </c>
      <c r="X749" t="n">
        <v>0.13</v>
      </c>
      <c r="Y749" t="n">
        <v>1</v>
      </c>
      <c r="Z749" t="n">
        <v>10</v>
      </c>
    </row>
    <row r="750">
      <c r="A750" t="n">
        <v>120</v>
      </c>
      <c r="B750" t="n">
        <v>110</v>
      </c>
      <c r="C750" t="inlineStr">
        <is>
          <t xml:space="preserve">CONCLUIDO	</t>
        </is>
      </c>
      <c r="D750" t="n">
        <v>5.4526</v>
      </c>
      <c r="E750" t="n">
        <v>18.34</v>
      </c>
      <c r="F750" t="n">
        <v>15.47</v>
      </c>
      <c r="G750" t="n">
        <v>154.74</v>
      </c>
      <c r="H750" t="n">
        <v>2.08</v>
      </c>
      <c r="I750" t="n">
        <v>6</v>
      </c>
      <c r="J750" t="n">
        <v>265.64</v>
      </c>
      <c r="K750" t="n">
        <v>56.13</v>
      </c>
      <c r="L750" t="n">
        <v>31</v>
      </c>
      <c r="M750" t="n">
        <v>3</v>
      </c>
      <c r="N750" t="n">
        <v>68.52</v>
      </c>
      <c r="O750" t="n">
        <v>32996.81</v>
      </c>
      <c r="P750" t="n">
        <v>194.61</v>
      </c>
      <c r="Q750" t="n">
        <v>467.07</v>
      </c>
      <c r="R750" t="n">
        <v>54.44</v>
      </c>
      <c r="S750" t="n">
        <v>39.61</v>
      </c>
      <c r="T750" t="n">
        <v>2482.71</v>
      </c>
      <c r="U750" t="n">
        <v>0.73</v>
      </c>
      <c r="V750" t="n">
        <v>0.75</v>
      </c>
      <c r="W750" t="n">
        <v>2.62</v>
      </c>
      <c r="X750" t="n">
        <v>0.14</v>
      </c>
      <c r="Y750" t="n">
        <v>1</v>
      </c>
      <c r="Z750" t="n">
        <v>10</v>
      </c>
    </row>
    <row r="751">
      <c r="A751" t="n">
        <v>121</v>
      </c>
      <c r="B751" t="n">
        <v>110</v>
      </c>
      <c r="C751" t="inlineStr">
        <is>
          <t xml:space="preserve">CONCLUIDO	</t>
        </is>
      </c>
      <c r="D751" t="n">
        <v>5.4521</v>
      </c>
      <c r="E751" t="n">
        <v>18.34</v>
      </c>
      <c r="F751" t="n">
        <v>15.48</v>
      </c>
      <c r="G751" t="n">
        <v>154.76</v>
      </c>
      <c r="H751" t="n">
        <v>2.09</v>
      </c>
      <c r="I751" t="n">
        <v>6</v>
      </c>
      <c r="J751" t="n">
        <v>266.11</v>
      </c>
      <c r="K751" t="n">
        <v>56.13</v>
      </c>
      <c r="L751" t="n">
        <v>31.25</v>
      </c>
      <c r="M751" t="n">
        <v>2</v>
      </c>
      <c r="N751" t="n">
        <v>68.73999999999999</v>
      </c>
      <c r="O751" t="n">
        <v>33054.88</v>
      </c>
      <c r="P751" t="n">
        <v>194.44</v>
      </c>
      <c r="Q751" t="n">
        <v>467.07</v>
      </c>
      <c r="R751" t="n">
        <v>54.54</v>
      </c>
      <c r="S751" t="n">
        <v>39.61</v>
      </c>
      <c r="T751" t="n">
        <v>2532.56</v>
      </c>
      <c r="U751" t="n">
        <v>0.73</v>
      </c>
      <c r="V751" t="n">
        <v>0.75</v>
      </c>
      <c r="W751" t="n">
        <v>2.62</v>
      </c>
      <c r="X751" t="n">
        <v>0.14</v>
      </c>
      <c r="Y751" t="n">
        <v>1</v>
      </c>
      <c r="Z751" t="n">
        <v>10</v>
      </c>
    </row>
    <row r="752">
      <c r="A752" t="n">
        <v>122</v>
      </c>
      <c r="B752" t="n">
        <v>110</v>
      </c>
      <c r="C752" t="inlineStr">
        <is>
          <t xml:space="preserve">CONCLUIDO	</t>
        </is>
      </c>
      <c r="D752" t="n">
        <v>5.4532</v>
      </c>
      <c r="E752" t="n">
        <v>18.34</v>
      </c>
      <c r="F752" t="n">
        <v>15.47</v>
      </c>
      <c r="G752" t="n">
        <v>154.72</v>
      </c>
      <c r="H752" t="n">
        <v>2.1</v>
      </c>
      <c r="I752" t="n">
        <v>6</v>
      </c>
      <c r="J752" t="n">
        <v>266.59</v>
      </c>
      <c r="K752" t="n">
        <v>56.13</v>
      </c>
      <c r="L752" t="n">
        <v>31.5</v>
      </c>
      <c r="M752" t="n">
        <v>3</v>
      </c>
      <c r="N752" t="n">
        <v>68.95999999999999</v>
      </c>
      <c r="O752" t="n">
        <v>33113.03</v>
      </c>
      <c r="P752" t="n">
        <v>194.35</v>
      </c>
      <c r="Q752" t="n">
        <v>467.07</v>
      </c>
      <c r="R752" t="n">
        <v>54.4</v>
      </c>
      <c r="S752" t="n">
        <v>39.61</v>
      </c>
      <c r="T752" t="n">
        <v>2459.88</v>
      </c>
      <c r="U752" t="n">
        <v>0.73</v>
      </c>
      <c r="V752" t="n">
        <v>0.75</v>
      </c>
      <c r="W752" t="n">
        <v>2.62</v>
      </c>
      <c r="X752" t="n">
        <v>0.14</v>
      </c>
      <c r="Y752" t="n">
        <v>1</v>
      </c>
      <c r="Z752" t="n">
        <v>10</v>
      </c>
    </row>
    <row r="753">
      <c r="A753" t="n">
        <v>123</v>
      </c>
      <c r="B753" t="n">
        <v>110</v>
      </c>
      <c r="C753" t="inlineStr">
        <is>
          <t xml:space="preserve">CONCLUIDO	</t>
        </is>
      </c>
      <c r="D753" t="n">
        <v>5.4518</v>
      </c>
      <c r="E753" t="n">
        <v>18.34</v>
      </c>
      <c r="F753" t="n">
        <v>15.48</v>
      </c>
      <c r="G753" t="n">
        <v>154.76</v>
      </c>
      <c r="H753" t="n">
        <v>2.12</v>
      </c>
      <c r="I753" t="n">
        <v>6</v>
      </c>
      <c r="J753" t="n">
        <v>267.06</v>
      </c>
      <c r="K753" t="n">
        <v>56.13</v>
      </c>
      <c r="L753" t="n">
        <v>31.75</v>
      </c>
      <c r="M753" t="n">
        <v>2</v>
      </c>
      <c r="N753" t="n">
        <v>69.18000000000001</v>
      </c>
      <c r="O753" t="n">
        <v>33171.26</v>
      </c>
      <c r="P753" t="n">
        <v>194.3</v>
      </c>
      <c r="Q753" t="n">
        <v>467.07</v>
      </c>
      <c r="R753" t="n">
        <v>54.48</v>
      </c>
      <c r="S753" t="n">
        <v>39.61</v>
      </c>
      <c r="T753" t="n">
        <v>2500.36</v>
      </c>
      <c r="U753" t="n">
        <v>0.73</v>
      </c>
      <c r="V753" t="n">
        <v>0.75</v>
      </c>
      <c r="W753" t="n">
        <v>2.62</v>
      </c>
      <c r="X753" t="n">
        <v>0.14</v>
      </c>
      <c r="Y753" t="n">
        <v>1</v>
      </c>
      <c r="Z753" t="n">
        <v>10</v>
      </c>
    </row>
    <row r="754">
      <c r="A754" t="n">
        <v>124</v>
      </c>
      <c r="B754" t="n">
        <v>110</v>
      </c>
      <c r="C754" t="inlineStr">
        <is>
          <t xml:space="preserve">CONCLUIDO	</t>
        </is>
      </c>
      <c r="D754" t="n">
        <v>5.455</v>
      </c>
      <c r="E754" t="n">
        <v>18.33</v>
      </c>
      <c r="F754" t="n">
        <v>15.47</v>
      </c>
      <c r="G754" t="n">
        <v>154.66</v>
      </c>
      <c r="H754" t="n">
        <v>2.13</v>
      </c>
      <c r="I754" t="n">
        <v>6</v>
      </c>
      <c r="J754" t="n">
        <v>267.53</v>
      </c>
      <c r="K754" t="n">
        <v>56.13</v>
      </c>
      <c r="L754" t="n">
        <v>32</v>
      </c>
      <c r="M754" t="n">
        <v>2</v>
      </c>
      <c r="N754" t="n">
        <v>69.40000000000001</v>
      </c>
      <c r="O754" t="n">
        <v>33229.58</v>
      </c>
      <c r="P754" t="n">
        <v>193.85</v>
      </c>
      <c r="Q754" t="n">
        <v>467.07</v>
      </c>
      <c r="R754" t="n">
        <v>54.24</v>
      </c>
      <c r="S754" t="n">
        <v>39.61</v>
      </c>
      <c r="T754" t="n">
        <v>2378.99</v>
      </c>
      <c r="U754" t="n">
        <v>0.73</v>
      </c>
      <c r="V754" t="n">
        <v>0.75</v>
      </c>
      <c r="W754" t="n">
        <v>2.62</v>
      </c>
      <c r="X754" t="n">
        <v>0.13</v>
      </c>
      <c r="Y754" t="n">
        <v>1</v>
      </c>
      <c r="Z754" t="n">
        <v>10</v>
      </c>
    </row>
    <row r="755">
      <c r="A755" t="n">
        <v>125</v>
      </c>
      <c r="B755" t="n">
        <v>110</v>
      </c>
      <c r="C755" t="inlineStr">
        <is>
          <t xml:space="preserve">CONCLUIDO	</t>
        </is>
      </c>
      <c r="D755" t="n">
        <v>5.4525</v>
      </c>
      <c r="E755" t="n">
        <v>18.34</v>
      </c>
      <c r="F755" t="n">
        <v>15.47</v>
      </c>
      <c r="G755" t="n">
        <v>154.74</v>
      </c>
      <c r="H755" t="n">
        <v>2.14</v>
      </c>
      <c r="I755" t="n">
        <v>6</v>
      </c>
      <c r="J755" t="n">
        <v>268</v>
      </c>
      <c r="K755" t="n">
        <v>56.13</v>
      </c>
      <c r="L755" t="n">
        <v>32.25</v>
      </c>
      <c r="M755" t="n">
        <v>1</v>
      </c>
      <c r="N755" t="n">
        <v>69.63</v>
      </c>
      <c r="O755" t="n">
        <v>33287.98</v>
      </c>
      <c r="P755" t="n">
        <v>193.98</v>
      </c>
      <c r="Q755" t="n">
        <v>467.07</v>
      </c>
      <c r="R755" t="n">
        <v>54.37</v>
      </c>
      <c r="S755" t="n">
        <v>39.61</v>
      </c>
      <c r="T755" t="n">
        <v>2443.78</v>
      </c>
      <c r="U755" t="n">
        <v>0.73</v>
      </c>
      <c r="V755" t="n">
        <v>0.75</v>
      </c>
      <c r="W755" t="n">
        <v>2.62</v>
      </c>
      <c r="X755" t="n">
        <v>0.14</v>
      </c>
      <c r="Y755" t="n">
        <v>1</v>
      </c>
      <c r="Z755" t="n">
        <v>10</v>
      </c>
    </row>
    <row r="756">
      <c r="A756" t="n">
        <v>126</v>
      </c>
      <c r="B756" t="n">
        <v>110</v>
      </c>
      <c r="C756" t="inlineStr">
        <is>
          <t xml:space="preserve">CONCLUIDO	</t>
        </is>
      </c>
      <c r="D756" t="n">
        <v>5.4531</v>
      </c>
      <c r="E756" t="n">
        <v>18.34</v>
      </c>
      <c r="F756" t="n">
        <v>15.47</v>
      </c>
      <c r="G756" t="n">
        <v>154.72</v>
      </c>
      <c r="H756" t="n">
        <v>2.15</v>
      </c>
      <c r="I756" t="n">
        <v>6</v>
      </c>
      <c r="J756" t="n">
        <v>268.48</v>
      </c>
      <c r="K756" t="n">
        <v>56.13</v>
      </c>
      <c r="L756" t="n">
        <v>32.5</v>
      </c>
      <c r="M756" t="n">
        <v>1</v>
      </c>
      <c r="N756" t="n">
        <v>69.84999999999999</v>
      </c>
      <c r="O756" t="n">
        <v>33346.47</v>
      </c>
      <c r="P756" t="n">
        <v>193.88</v>
      </c>
      <c r="Q756" t="n">
        <v>467.08</v>
      </c>
      <c r="R756" t="n">
        <v>54.39</v>
      </c>
      <c r="S756" t="n">
        <v>39.61</v>
      </c>
      <c r="T756" t="n">
        <v>2456.62</v>
      </c>
      <c r="U756" t="n">
        <v>0.73</v>
      </c>
      <c r="V756" t="n">
        <v>0.75</v>
      </c>
      <c r="W756" t="n">
        <v>2.62</v>
      </c>
      <c r="X756" t="n">
        <v>0.14</v>
      </c>
      <c r="Y756" t="n">
        <v>1</v>
      </c>
      <c r="Z756" t="n">
        <v>10</v>
      </c>
    </row>
    <row r="757">
      <c r="A757" t="n">
        <v>127</v>
      </c>
      <c r="B757" t="n">
        <v>110</v>
      </c>
      <c r="C757" t="inlineStr">
        <is>
          <t xml:space="preserve">CONCLUIDO	</t>
        </is>
      </c>
      <c r="D757" t="n">
        <v>5.4517</v>
      </c>
      <c r="E757" t="n">
        <v>18.34</v>
      </c>
      <c r="F757" t="n">
        <v>15.48</v>
      </c>
      <c r="G757" t="n">
        <v>154.77</v>
      </c>
      <c r="H757" t="n">
        <v>2.17</v>
      </c>
      <c r="I757" t="n">
        <v>6</v>
      </c>
      <c r="J757" t="n">
        <v>268.95</v>
      </c>
      <c r="K757" t="n">
        <v>56.13</v>
      </c>
      <c r="L757" t="n">
        <v>32.75</v>
      </c>
      <c r="M757" t="n">
        <v>1</v>
      </c>
      <c r="N757" t="n">
        <v>70.08</v>
      </c>
      <c r="O757" t="n">
        <v>33405.04</v>
      </c>
      <c r="P757" t="n">
        <v>193.91</v>
      </c>
      <c r="Q757" t="n">
        <v>467.07</v>
      </c>
      <c r="R757" t="n">
        <v>54.45</v>
      </c>
      <c r="S757" t="n">
        <v>39.61</v>
      </c>
      <c r="T757" t="n">
        <v>2485.01</v>
      </c>
      <c r="U757" t="n">
        <v>0.73</v>
      </c>
      <c r="V757" t="n">
        <v>0.75</v>
      </c>
      <c r="W757" t="n">
        <v>2.62</v>
      </c>
      <c r="X757" t="n">
        <v>0.14</v>
      </c>
      <c r="Y757" t="n">
        <v>1</v>
      </c>
      <c r="Z757" t="n">
        <v>10</v>
      </c>
    </row>
    <row r="758">
      <c r="A758" t="n">
        <v>128</v>
      </c>
      <c r="B758" t="n">
        <v>110</v>
      </c>
      <c r="C758" t="inlineStr">
        <is>
          <t xml:space="preserve">CONCLUIDO	</t>
        </is>
      </c>
      <c r="D758" t="n">
        <v>5.4517</v>
      </c>
      <c r="E758" t="n">
        <v>18.34</v>
      </c>
      <c r="F758" t="n">
        <v>15.48</v>
      </c>
      <c r="G758" t="n">
        <v>154.77</v>
      </c>
      <c r="H758" t="n">
        <v>2.18</v>
      </c>
      <c r="I758" t="n">
        <v>6</v>
      </c>
      <c r="J758" t="n">
        <v>269.43</v>
      </c>
      <c r="K758" t="n">
        <v>56.13</v>
      </c>
      <c r="L758" t="n">
        <v>33</v>
      </c>
      <c r="M758" t="n">
        <v>0</v>
      </c>
      <c r="N758" t="n">
        <v>70.3</v>
      </c>
      <c r="O758" t="n">
        <v>33463.7</v>
      </c>
      <c r="P758" t="n">
        <v>194.22</v>
      </c>
      <c r="Q758" t="n">
        <v>467.07</v>
      </c>
      <c r="R758" t="n">
        <v>54.45</v>
      </c>
      <c r="S758" t="n">
        <v>39.61</v>
      </c>
      <c r="T758" t="n">
        <v>2487.86</v>
      </c>
      <c r="U758" t="n">
        <v>0.73</v>
      </c>
      <c r="V758" t="n">
        <v>0.75</v>
      </c>
      <c r="W758" t="n">
        <v>2.62</v>
      </c>
      <c r="X758" t="n">
        <v>0.14</v>
      </c>
      <c r="Y758" t="n">
        <v>1</v>
      </c>
      <c r="Z758" t="n">
        <v>10</v>
      </c>
    </row>
    <row r="759">
      <c r="A759" t="n">
        <v>0</v>
      </c>
      <c r="B759" t="n">
        <v>150</v>
      </c>
      <c r="C759" t="inlineStr">
        <is>
          <t xml:space="preserve">CONCLUIDO	</t>
        </is>
      </c>
      <c r="D759" t="n">
        <v>2.0836</v>
      </c>
      <c r="E759" t="n">
        <v>47.99</v>
      </c>
      <c r="F759" t="n">
        <v>25.89</v>
      </c>
      <c r="G759" t="n">
        <v>4.51</v>
      </c>
      <c r="H759" t="n">
        <v>0.06</v>
      </c>
      <c r="I759" t="n">
        <v>344</v>
      </c>
      <c r="J759" t="n">
        <v>296.65</v>
      </c>
      <c r="K759" t="n">
        <v>61.82</v>
      </c>
      <c r="L759" t="n">
        <v>1</v>
      </c>
      <c r="M759" t="n">
        <v>342</v>
      </c>
      <c r="N759" t="n">
        <v>83.83</v>
      </c>
      <c r="O759" t="n">
        <v>36821.52</v>
      </c>
      <c r="P759" t="n">
        <v>472.16</v>
      </c>
      <c r="Q759" t="n">
        <v>467.41</v>
      </c>
      <c r="R759" t="n">
        <v>395.12</v>
      </c>
      <c r="S759" t="n">
        <v>39.61</v>
      </c>
      <c r="T759" t="n">
        <v>171131</v>
      </c>
      <c r="U759" t="n">
        <v>0.1</v>
      </c>
      <c r="V759" t="n">
        <v>0.45</v>
      </c>
      <c r="W759" t="n">
        <v>3.18</v>
      </c>
      <c r="X759" t="n">
        <v>10.54</v>
      </c>
      <c r="Y759" t="n">
        <v>1</v>
      </c>
      <c r="Z759" t="n">
        <v>10</v>
      </c>
    </row>
    <row r="760">
      <c r="A760" t="n">
        <v>1</v>
      </c>
      <c r="B760" t="n">
        <v>150</v>
      </c>
      <c r="C760" t="inlineStr">
        <is>
          <t xml:space="preserve">CONCLUIDO	</t>
        </is>
      </c>
      <c r="D760" t="n">
        <v>2.585</v>
      </c>
      <c r="E760" t="n">
        <v>38.69</v>
      </c>
      <c r="F760" t="n">
        <v>22.47</v>
      </c>
      <c r="G760" t="n">
        <v>5.66</v>
      </c>
      <c r="H760" t="n">
        <v>0.07000000000000001</v>
      </c>
      <c r="I760" t="n">
        <v>238</v>
      </c>
      <c r="J760" t="n">
        <v>297.17</v>
      </c>
      <c r="K760" t="n">
        <v>61.82</v>
      </c>
      <c r="L760" t="n">
        <v>1.25</v>
      </c>
      <c r="M760" t="n">
        <v>236</v>
      </c>
      <c r="N760" t="n">
        <v>84.09999999999999</v>
      </c>
      <c r="O760" t="n">
        <v>36885.7</v>
      </c>
      <c r="P760" t="n">
        <v>409.64</v>
      </c>
      <c r="Q760" t="n">
        <v>467.38</v>
      </c>
      <c r="R760" t="n">
        <v>282.58</v>
      </c>
      <c r="S760" t="n">
        <v>39.61</v>
      </c>
      <c r="T760" t="n">
        <v>115392.64</v>
      </c>
      <c r="U760" t="n">
        <v>0.14</v>
      </c>
      <c r="V760" t="n">
        <v>0.52</v>
      </c>
      <c r="W760" t="n">
        <v>3.01</v>
      </c>
      <c r="X760" t="n">
        <v>7.13</v>
      </c>
      <c r="Y760" t="n">
        <v>1</v>
      </c>
      <c r="Z760" t="n">
        <v>10</v>
      </c>
    </row>
    <row r="761">
      <c r="A761" t="n">
        <v>2</v>
      </c>
      <c r="B761" t="n">
        <v>150</v>
      </c>
      <c r="C761" t="inlineStr">
        <is>
          <t xml:space="preserve">CONCLUIDO	</t>
        </is>
      </c>
      <c r="D761" t="n">
        <v>2.9466</v>
      </c>
      <c r="E761" t="n">
        <v>33.94</v>
      </c>
      <c r="F761" t="n">
        <v>20.77</v>
      </c>
      <c r="G761" t="n">
        <v>6.81</v>
      </c>
      <c r="H761" t="n">
        <v>0.09</v>
      </c>
      <c r="I761" t="n">
        <v>183</v>
      </c>
      <c r="J761" t="n">
        <v>297.7</v>
      </c>
      <c r="K761" t="n">
        <v>61.82</v>
      </c>
      <c r="L761" t="n">
        <v>1.5</v>
      </c>
      <c r="M761" t="n">
        <v>181</v>
      </c>
      <c r="N761" t="n">
        <v>84.37</v>
      </c>
      <c r="O761" t="n">
        <v>36949.99</v>
      </c>
      <c r="P761" t="n">
        <v>378.64</v>
      </c>
      <c r="Q761" t="n">
        <v>467.25</v>
      </c>
      <c r="R761" t="n">
        <v>226.95</v>
      </c>
      <c r="S761" t="n">
        <v>39.61</v>
      </c>
      <c r="T761" t="n">
        <v>87849.37</v>
      </c>
      <c r="U761" t="n">
        <v>0.17</v>
      </c>
      <c r="V761" t="n">
        <v>0.5600000000000001</v>
      </c>
      <c r="W761" t="n">
        <v>2.93</v>
      </c>
      <c r="X761" t="n">
        <v>5.44</v>
      </c>
      <c r="Y761" t="n">
        <v>1</v>
      </c>
      <c r="Z761" t="n">
        <v>10</v>
      </c>
    </row>
    <row r="762">
      <c r="A762" t="n">
        <v>3</v>
      </c>
      <c r="B762" t="n">
        <v>150</v>
      </c>
      <c r="C762" t="inlineStr">
        <is>
          <t xml:space="preserve">CONCLUIDO	</t>
        </is>
      </c>
      <c r="D762" t="n">
        <v>3.2262</v>
      </c>
      <c r="E762" t="n">
        <v>31</v>
      </c>
      <c r="F762" t="n">
        <v>19.72</v>
      </c>
      <c r="G762" t="n">
        <v>7.94</v>
      </c>
      <c r="H762" t="n">
        <v>0.1</v>
      </c>
      <c r="I762" t="n">
        <v>149</v>
      </c>
      <c r="J762" t="n">
        <v>298.22</v>
      </c>
      <c r="K762" t="n">
        <v>61.82</v>
      </c>
      <c r="L762" t="n">
        <v>1.75</v>
      </c>
      <c r="M762" t="n">
        <v>147</v>
      </c>
      <c r="N762" t="n">
        <v>84.65000000000001</v>
      </c>
      <c r="O762" t="n">
        <v>37014.39</v>
      </c>
      <c r="P762" t="n">
        <v>359.32</v>
      </c>
      <c r="Q762" t="n">
        <v>467.17</v>
      </c>
      <c r="R762" t="n">
        <v>193.01</v>
      </c>
      <c r="S762" t="n">
        <v>39.61</v>
      </c>
      <c r="T762" t="n">
        <v>71050.55</v>
      </c>
      <c r="U762" t="n">
        <v>0.21</v>
      </c>
      <c r="V762" t="n">
        <v>0.59</v>
      </c>
      <c r="W762" t="n">
        <v>2.86</v>
      </c>
      <c r="X762" t="n">
        <v>4.38</v>
      </c>
      <c r="Y762" t="n">
        <v>1</v>
      </c>
      <c r="Z762" t="n">
        <v>10</v>
      </c>
    </row>
    <row r="763">
      <c r="A763" t="n">
        <v>4</v>
      </c>
      <c r="B763" t="n">
        <v>150</v>
      </c>
      <c r="C763" t="inlineStr">
        <is>
          <t xml:space="preserve">CONCLUIDO	</t>
        </is>
      </c>
      <c r="D763" t="n">
        <v>3.4494</v>
      </c>
      <c r="E763" t="n">
        <v>28.99</v>
      </c>
      <c r="F763" t="n">
        <v>18.99</v>
      </c>
      <c r="G763" t="n">
        <v>9.039999999999999</v>
      </c>
      <c r="H763" t="n">
        <v>0.12</v>
      </c>
      <c r="I763" t="n">
        <v>126</v>
      </c>
      <c r="J763" t="n">
        <v>298.74</v>
      </c>
      <c r="K763" t="n">
        <v>61.82</v>
      </c>
      <c r="L763" t="n">
        <v>2</v>
      </c>
      <c r="M763" t="n">
        <v>124</v>
      </c>
      <c r="N763" t="n">
        <v>84.92</v>
      </c>
      <c r="O763" t="n">
        <v>37078.91</v>
      </c>
      <c r="P763" t="n">
        <v>345.91</v>
      </c>
      <c r="Q763" t="n">
        <v>467.19</v>
      </c>
      <c r="R763" t="n">
        <v>169.39</v>
      </c>
      <c r="S763" t="n">
        <v>39.61</v>
      </c>
      <c r="T763" t="n">
        <v>59355.11</v>
      </c>
      <c r="U763" t="n">
        <v>0.23</v>
      </c>
      <c r="V763" t="n">
        <v>0.61</v>
      </c>
      <c r="W763" t="n">
        <v>2.81</v>
      </c>
      <c r="X763" t="n">
        <v>3.66</v>
      </c>
      <c r="Y763" t="n">
        <v>1</v>
      </c>
      <c r="Z763" t="n">
        <v>10</v>
      </c>
    </row>
    <row r="764">
      <c r="A764" t="n">
        <v>5</v>
      </c>
      <c r="B764" t="n">
        <v>150</v>
      </c>
      <c r="C764" t="inlineStr">
        <is>
          <t xml:space="preserve">CONCLUIDO	</t>
        </is>
      </c>
      <c r="D764" t="n">
        <v>3.6293</v>
      </c>
      <c r="E764" t="n">
        <v>27.55</v>
      </c>
      <c r="F764" t="n">
        <v>18.5</v>
      </c>
      <c r="G764" t="n">
        <v>10.18</v>
      </c>
      <c r="H764" t="n">
        <v>0.13</v>
      </c>
      <c r="I764" t="n">
        <v>109</v>
      </c>
      <c r="J764" t="n">
        <v>299.26</v>
      </c>
      <c r="K764" t="n">
        <v>61.82</v>
      </c>
      <c r="L764" t="n">
        <v>2.25</v>
      </c>
      <c r="M764" t="n">
        <v>107</v>
      </c>
      <c r="N764" t="n">
        <v>85.19</v>
      </c>
      <c r="O764" t="n">
        <v>37143.54</v>
      </c>
      <c r="P764" t="n">
        <v>336.85</v>
      </c>
      <c r="Q764" t="n">
        <v>467.23</v>
      </c>
      <c r="R764" t="n">
        <v>153.16</v>
      </c>
      <c r="S764" t="n">
        <v>39.61</v>
      </c>
      <c r="T764" t="n">
        <v>51325.92</v>
      </c>
      <c r="U764" t="n">
        <v>0.26</v>
      </c>
      <c r="V764" t="n">
        <v>0.63</v>
      </c>
      <c r="W764" t="n">
        <v>2.79</v>
      </c>
      <c r="X764" t="n">
        <v>3.16</v>
      </c>
      <c r="Y764" t="n">
        <v>1</v>
      </c>
      <c r="Z764" t="n">
        <v>10</v>
      </c>
    </row>
    <row r="765">
      <c r="A765" t="n">
        <v>6</v>
      </c>
      <c r="B765" t="n">
        <v>150</v>
      </c>
      <c r="C765" t="inlineStr">
        <is>
          <t xml:space="preserve">CONCLUIDO	</t>
        </is>
      </c>
      <c r="D765" t="n">
        <v>3.7823</v>
      </c>
      <c r="E765" t="n">
        <v>26.44</v>
      </c>
      <c r="F765" t="n">
        <v>18.11</v>
      </c>
      <c r="G765" t="n">
        <v>11.32</v>
      </c>
      <c r="H765" t="n">
        <v>0.15</v>
      </c>
      <c r="I765" t="n">
        <v>96</v>
      </c>
      <c r="J765" t="n">
        <v>299.79</v>
      </c>
      <c r="K765" t="n">
        <v>61.82</v>
      </c>
      <c r="L765" t="n">
        <v>2.5</v>
      </c>
      <c r="M765" t="n">
        <v>94</v>
      </c>
      <c r="N765" t="n">
        <v>85.47</v>
      </c>
      <c r="O765" t="n">
        <v>37208.42</v>
      </c>
      <c r="P765" t="n">
        <v>329.54</v>
      </c>
      <c r="Q765" t="n">
        <v>467.08</v>
      </c>
      <c r="R765" t="n">
        <v>139.92</v>
      </c>
      <c r="S765" t="n">
        <v>39.61</v>
      </c>
      <c r="T765" t="n">
        <v>44772.94</v>
      </c>
      <c r="U765" t="n">
        <v>0.28</v>
      </c>
      <c r="V765" t="n">
        <v>0.64</v>
      </c>
      <c r="W765" t="n">
        <v>2.78</v>
      </c>
      <c r="X765" t="n">
        <v>2.77</v>
      </c>
      <c r="Y765" t="n">
        <v>1</v>
      </c>
      <c r="Z765" t="n">
        <v>10</v>
      </c>
    </row>
    <row r="766">
      <c r="A766" t="n">
        <v>7</v>
      </c>
      <c r="B766" t="n">
        <v>150</v>
      </c>
      <c r="C766" t="inlineStr">
        <is>
          <t xml:space="preserve">CONCLUIDO	</t>
        </is>
      </c>
      <c r="D766" t="n">
        <v>3.9053</v>
      </c>
      <c r="E766" t="n">
        <v>25.61</v>
      </c>
      <c r="F766" t="n">
        <v>17.83</v>
      </c>
      <c r="G766" t="n">
        <v>12.44</v>
      </c>
      <c r="H766" t="n">
        <v>0.16</v>
      </c>
      <c r="I766" t="n">
        <v>86</v>
      </c>
      <c r="J766" t="n">
        <v>300.32</v>
      </c>
      <c r="K766" t="n">
        <v>61.82</v>
      </c>
      <c r="L766" t="n">
        <v>2.75</v>
      </c>
      <c r="M766" t="n">
        <v>84</v>
      </c>
      <c r="N766" t="n">
        <v>85.73999999999999</v>
      </c>
      <c r="O766" t="n">
        <v>37273.29</v>
      </c>
      <c r="P766" t="n">
        <v>324.44</v>
      </c>
      <c r="Q766" t="n">
        <v>467.12</v>
      </c>
      <c r="R766" t="n">
        <v>130.97</v>
      </c>
      <c r="S766" t="n">
        <v>39.61</v>
      </c>
      <c r="T766" t="n">
        <v>40348.12</v>
      </c>
      <c r="U766" t="n">
        <v>0.3</v>
      </c>
      <c r="V766" t="n">
        <v>0.65</v>
      </c>
      <c r="W766" t="n">
        <v>2.76</v>
      </c>
      <c r="X766" t="n">
        <v>2.5</v>
      </c>
      <c r="Y766" t="n">
        <v>1</v>
      </c>
      <c r="Z766" t="n">
        <v>10</v>
      </c>
    </row>
    <row r="767">
      <c r="A767" t="n">
        <v>8</v>
      </c>
      <c r="B767" t="n">
        <v>150</v>
      </c>
      <c r="C767" t="inlineStr">
        <is>
          <t xml:space="preserve">CONCLUIDO	</t>
        </is>
      </c>
      <c r="D767" t="n">
        <v>4.0123</v>
      </c>
      <c r="E767" t="n">
        <v>24.92</v>
      </c>
      <c r="F767" t="n">
        <v>17.59</v>
      </c>
      <c r="G767" t="n">
        <v>13.53</v>
      </c>
      <c r="H767" t="n">
        <v>0.18</v>
      </c>
      <c r="I767" t="n">
        <v>78</v>
      </c>
      <c r="J767" t="n">
        <v>300.84</v>
      </c>
      <c r="K767" t="n">
        <v>61.82</v>
      </c>
      <c r="L767" t="n">
        <v>3</v>
      </c>
      <c r="M767" t="n">
        <v>76</v>
      </c>
      <c r="N767" t="n">
        <v>86.02</v>
      </c>
      <c r="O767" t="n">
        <v>37338.27</v>
      </c>
      <c r="P767" t="n">
        <v>319.97</v>
      </c>
      <c r="Q767" t="n">
        <v>467.16</v>
      </c>
      <c r="R767" t="n">
        <v>123.41</v>
      </c>
      <c r="S767" t="n">
        <v>39.61</v>
      </c>
      <c r="T767" t="n">
        <v>36608.09</v>
      </c>
      <c r="U767" t="n">
        <v>0.32</v>
      </c>
      <c r="V767" t="n">
        <v>0.66</v>
      </c>
      <c r="W767" t="n">
        <v>2.74</v>
      </c>
      <c r="X767" t="n">
        <v>2.26</v>
      </c>
      <c r="Y767" t="n">
        <v>1</v>
      </c>
      <c r="Z767" t="n">
        <v>10</v>
      </c>
    </row>
    <row r="768">
      <c r="A768" t="n">
        <v>9</v>
      </c>
      <c r="B768" t="n">
        <v>150</v>
      </c>
      <c r="C768" t="inlineStr">
        <is>
          <t xml:space="preserve">CONCLUIDO	</t>
        </is>
      </c>
      <c r="D768" t="n">
        <v>4.1137</v>
      </c>
      <c r="E768" t="n">
        <v>24.31</v>
      </c>
      <c r="F768" t="n">
        <v>17.37</v>
      </c>
      <c r="G768" t="n">
        <v>14.68</v>
      </c>
      <c r="H768" t="n">
        <v>0.19</v>
      </c>
      <c r="I768" t="n">
        <v>71</v>
      </c>
      <c r="J768" t="n">
        <v>301.37</v>
      </c>
      <c r="K768" t="n">
        <v>61.82</v>
      </c>
      <c r="L768" t="n">
        <v>3.25</v>
      </c>
      <c r="M768" t="n">
        <v>69</v>
      </c>
      <c r="N768" t="n">
        <v>86.3</v>
      </c>
      <c r="O768" t="n">
        <v>37403.38</v>
      </c>
      <c r="P768" t="n">
        <v>315.76</v>
      </c>
      <c r="Q768" t="n">
        <v>467.11</v>
      </c>
      <c r="R768" t="n">
        <v>115.9</v>
      </c>
      <c r="S768" t="n">
        <v>39.61</v>
      </c>
      <c r="T768" t="n">
        <v>32885.86</v>
      </c>
      <c r="U768" t="n">
        <v>0.34</v>
      </c>
      <c r="V768" t="n">
        <v>0.67</v>
      </c>
      <c r="W768" t="n">
        <v>2.73</v>
      </c>
      <c r="X768" t="n">
        <v>2.03</v>
      </c>
      <c r="Y768" t="n">
        <v>1</v>
      </c>
      <c r="Z768" t="n">
        <v>10</v>
      </c>
    </row>
    <row r="769">
      <c r="A769" t="n">
        <v>10</v>
      </c>
      <c r="B769" t="n">
        <v>150</v>
      </c>
      <c r="C769" t="inlineStr">
        <is>
          <t xml:space="preserve">CONCLUIDO	</t>
        </is>
      </c>
      <c r="D769" t="n">
        <v>4.1805</v>
      </c>
      <c r="E769" t="n">
        <v>23.92</v>
      </c>
      <c r="F769" t="n">
        <v>17.26</v>
      </c>
      <c r="G769" t="n">
        <v>15.69</v>
      </c>
      <c r="H769" t="n">
        <v>0.21</v>
      </c>
      <c r="I769" t="n">
        <v>66</v>
      </c>
      <c r="J769" t="n">
        <v>301.9</v>
      </c>
      <c r="K769" t="n">
        <v>61.82</v>
      </c>
      <c r="L769" t="n">
        <v>3.5</v>
      </c>
      <c r="M769" t="n">
        <v>64</v>
      </c>
      <c r="N769" t="n">
        <v>86.58</v>
      </c>
      <c r="O769" t="n">
        <v>37468.6</v>
      </c>
      <c r="P769" t="n">
        <v>313.53</v>
      </c>
      <c r="Q769" t="n">
        <v>467.15</v>
      </c>
      <c r="R769" t="n">
        <v>112.23</v>
      </c>
      <c r="S769" t="n">
        <v>39.61</v>
      </c>
      <c r="T769" t="n">
        <v>31075.77</v>
      </c>
      <c r="U769" t="n">
        <v>0.35</v>
      </c>
      <c r="V769" t="n">
        <v>0.68</v>
      </c>
      <c r="W769" t="n">
        <v>2.73</v>
      </c>
      <c r="X769" t="n">
        <v>1.92</v>
      </c>
      <c r="Y769" t="n">
        <v>1</v>
      </c>
      <c r="Z769" t="n">
        <v>10</v>
      </c>
    </row>
    <row r="770">
      <c r="A770" t="n">
        <v>11</v>
      </c>
      <c r="B770" t="n">
        <v>150</v>
      </c>
      <c r="C770" t="inlineStr">
        <is>
          <t xml:space="preserve">CONCLUIDO	</t>
        </is>
      </c>
      <c r="D770" t="n">
        <v>4.2604</v>
      </c>
      <c r="E770" t="n">
        <v>23.47</v>
      </c>
      <c r="F770" t="n">
        <v>17.09</v>
      </c>
      <c r="G770" t="n">
        <v>16.81</v>
      </c>
      <c r="H770" t="n">
        <v>0.22</v>
      </c>
      <c r="I770" t="n">
        <v>61</v>
      </c>
      <c r="J770" t="n">
        <v>302.43</v>
      </c>
      <c r="K770" t="n">
        <v>61.82</v>
      </c>
      <c r="L770" t="n">
        <v>3.75</v>
      </c>
      <c r="M770" t="n">
        <v>59</v>
      </c>
      <c r="N770" t="n">
        <v>86.86</v>
      </c>
      <c r="O770" t="n">
        <v>37533.94</v>
      </c>
      <c r="P770" t="n">
        <v>310.33</v>
      </c>
      <c r="Q770" t="n">
        <v>467.13</v>
      </c>
      <c r="R770" t="n">
        <v>107.14</v>
      </c>
      <c r="S770" t="n">
        <v>39.61</v>
      </c>
      <c r="T770" t="n">
        <v>28556.69</v>
      </c>
      <c r="U770" t="n">
        <v>0.37</v>
      </c>
      <c r="V770" t="n">
        <v>0.68</v>
      </c>
      <c r="W770" t="n">
        <v>2.71</v>
      </c>
      <c r="X770" t="n">
        <v>1.75</v>
      </c>
      <c r="Y770" t="n">
        <v>1</v>
      </c>
      <c r="Z770" t="n">
        <v>10</v>
      </c>
    </row>
    <row r="771">
      <c r="A771" t="n">
        <v>12</v>
      </c>
      <c r="B771" t="n">
        <v>150</v>
      </c>
      <c r="C771" t="inlineStr">
        <is>
          <t xml:space="preserve">CONCLUIDO	</t>
        </is>
      </c>
      <c r="D771" t="n">
        <v>4.3256</v>
      </c>
      <c r="E771" t="n">
        <v>23.12</v>
      </c>
      <c r="F771" t="n">
        <v>16.95</v>
      </c>
      <c r="G771" t="n">
        <v>17.85</v>
      </c>
      <c r="H771" t="n">
        <v>0.24</v>
      </c>
      <c r="I771" t="n">
        <v>57</v>
      </c>
      <c r="J771" t="n">
        <v>302.96</v>
      </c>
      <c r="K771" t="n">
        <v>61.82</v>
      </c>
      <c r="L771" t="n">
        <v>4</v>
      </c>
      <c r="M771" t="n">
        <v>55</v>
      </c>
      <c r="N771" t="n">
        <v>87.14</v>
      </c>
      <c r="O771" t="n">
        <v>37599.4</v>
      </c>
      <c r="P771" t="n">
        <v>307.75</v>
      </c>
      <c r="Q771" t="n">
        <v>467.1</v>
      </c>
      <c r="R771" t="n">
        <v>102.83</v>
      </c>
      <c r="S771" t="n">
        <v>39.61</v>
      </c>
      <c r="T771" t="n">
        <v>26419.01</v>
      </c>
      <c r="U771" t="n">
        <v>0.39</v>
      </c>
      <c r="V771" t="n">
        <v>0.6899999999999999</v>
      </c>
      <c r="W771" t="n">
        <v>2.7</v>
      </c>
      <c r="X771" t="n">
        <v>1.62</v>
      </c>
      <c r="Y771" t="n">
        <v>1</v>
      </c>
      <c r="Z771" t="n">
        <v>10</v>
      </c>
    </row>
    <row r="772">
      <c r="A772" t="n">
        <v>13</v>
      </c>
      <c r="B772" t="n">
        <v>150</v>
      </c>
      <c r="C772" t="inlineStr">
        <is>
          <t xml:space="preserve">CONCLUIDO	</t>
        </is>
      </c>
      <c r="D772" t="n">
        <v>4.3893</v>
      </c>
      <c r="E772" t="n">
        <v>22.78</v>
      </c>
      <c r="F772" t="n">
        <v>16.84</v>
      </c>
      <c r="G772" t="n">
        <v>19.07</v>
      </c>
      <c r="H772" t="n">
        <v>0.25</v>
      </c>
      <c r="I772" t="n">
        <v>53</v>
      </c>
      <c r="J772" t="n">
        <v>303.49</v>
      </c>
      <c r="K772" t="n">
        <v>61.82</v>
      </c>
      <c r="L772" t="n">
        <v>4.25</v>
      </c>
      <c r="M772" t="n">
        <v>51</v>
      </c>
      <c r="N772" t="n">
        <v>87.42</v>
      </c>
      <c r="O772" t="n">
        <v>37664.98</v>
      </c>
      <c r="P772" t="n">
        <v>305.66</v>
      </c>
      <c r="Q772" t="n">
        <v>467.18</v>
      </c>
      <c r="R772" t="n">
        <v>99.28</v>
      </c>
      <c r="S772" t="n">
        <v>39.61</v>
      </c>
      <c r="T772" t="n">
        <v>24665.08</v>
      </c>
      <c r="U772" t="n">
        <v>0.4</v>
      </c>
      <c r="V772" t="n">
        <v>0.6899999999999999</v>
      </c>
      <c r="W772" t="n">
        <v>2.69</v>
      </c>
      <c r="X772" t="n">
        <v>1.51</v>
      </c>
      <c r="Y772" t="n">
        <v>1</v>
      </c>
      <c r="Z772" t="n">
        <v>10</v>
      </c>
    </row>
    <row r="773">
      <c r="A773" t="n">
        <v>14</v>
      </c>
      <c r="B773" t="n">
        <v>150</v>
      </c>
      <c r="C773" t="inlineStr">
        <is>
          <t xml:space="preserve">CONCLUIDO	</t>
        </is>
      </c>
      <c r="D773" t="n">
        <v>4.4389</v>
      </c>
      <c r="E773" t="n">
        <v>22.53</v>
      </c>
      <c r="F773" t="n">
        <v>16.75</v>
      </c>
      <c r="G773" t="n">
        <v>20.1</v>
      </c>
      <c r="H773" t="n">
        <v>0.26</v>
      </c>
      <c r="I773" t="n">
        <v>50</v>
      </c>
      <c r="J773" t="n">
        <v>304.03</v>
      </c>
      <c r="K773" t="n">
        <v>61.82</v>
      </c>
      <c r="L773" t="n">
        <v>4.5</v>
      </c>
      <c r="M773" t="n">
        <v>48</v>
      </c>
      <c r="N773" t="n">
        <v>87.7</v>
      </c>
      <c r="O773" t="n">
        <v>37730.68</v>
      </c>
      <c r="P773" t="n">
        <v>304</v>
      </c>
      <c r="Q773" t="n">
        <v>467.11</v>
      </c>
      <c r="R773" t="n">
        <v>96.23</v>
      </c>
      <c r="S773" t="n">
        <v>39.61</v>
      </c>
      <c r="T773" t="n">
        <v>23155.27</v>
      </c>
      <c r="U773" t="n">
        <v>0.41</v>
      </c>
      <c r="V773" t="n">
        <v>0.7</v>
      </c>
      <c r="W773" t="n">
        <v>2.69</v>
      </c>
      <c r="X773" t="n">
        <v>1.42</v>
      </c>
      <c r="Y773" t="n">
        <v>1</v>
      </c>
      <c r="Z773" t="n">
        <v>10</v>
      </c>
    </row>
    <row r="774">
      <c r="A774" t="n">
        <v>15</v>
      </c>
      <c r="B774" t="n">
        <v>150</v>
      </c>
      <c r="C774" t="inlineStr">
        <is>
          <t xml:space="preserve">CONCLUIDO	</t>
        </is>
      </c>
      <c r="D774" t="n">
        <v>4.4902</v>
      </c>
      <c r="E774" t="n">
        <v>22.27</v>
      </c>
      <c r="F774" t="n">
        <v>16.66</v>
      </c>
      <c r="G774" t="n">
        <v>21.27</v>
      </c>
      <c r="H774" t="n">
        <v>0.28</v>
      </c>
      <c r="I774" t="n">
        <v>47</v>
      </c>
      <c r="J774" t="n">
        <v>304.56</v>
      </c>
      <c r="K774" t="n">
        <v>61.82</v>
      </c>
      <c r="L774" t="n">
        <v>4.75</v>
      </c>
      <c r="M774" t="n">
        <v>45</v>
      </c>
      <c r="N774" t="n">
        <v>87.98999999999999</v>
      </c>
      <c r="O774" t="n">
        <v>37796.51</v>
      </c>
      <c r="P774" t="n">
        <v>302.17</v>
      </c>
      <c r="Q774" t="n">
        <v>467.2</v>
      </c>
      <c r="R774" t="n">
        <v>93.51000000000001</v>
      </c>
      <c r="S774" t="n">
        <v>39.61</v>
      </c>
      <c r="T774" t="n">
        <v>21813.06</v>
      </c>
      <c r="U774" t="n">
        <v>0.42</v>
      </c>
      <c r="V774" t="n">
        <v>0.7</v>
      </c>
      <c r="W774" t="n">
        <v>2.68</v>
      </c>
      <c r="X774" t="n">
        <v>1.33</v>
      </c>
      <c r="Y774" t="n">
        <v>1</v>
      </c>
      <c r="Z774" t="n">
        <v>10</v>
      </c>
    </row>
    <row r="775">
      <c r="A775" t="n">
        <v>16</v>
      </c>
      <c r="B775" t="n">
        <v>150</v>
      </c>
      <c r="C775" t="inlineStr">
        <is>
          <t xml:space="preserve">CONCLUIDO	</t>
        </is>
      </c>
      <c r="D775" t="n">
        <v>4.5249</v>
      </c>
      <c r="E775" t="n">
        <v>22.1</v>
      </c>
      <c r="F775" t="n">
        <v>16.6</v>
      </c>
      <c r="G775" t="n">
        <v>22.14</v>
      </c>
      <c r="H775" t="n">
        <v>0.29</v>
      </c>
      <c r="I775" t="n">
        <v>45</v>
      </c>
      <c r="J775" t="n">
        <v>305.09</v>
      </c>
      <c r="K775" t="n">
        <v>61.82</v>
      </c>
      <c r="L775" t="n">
        <v>5</v>
      </c>
      <c r="M775" t="n">
        <v>43</v>
      </c>
      <c r="N775" t="n">
        <v>88.27</v>
      </c>
      <c r="O775" t="n">
        <v>37862.45</v>
      </c>
      <c r="P775" t="n">
        <v>300.98</v>
      </c>
      <c r="Q775" t="n">
        <v>467.18</v>
      </c>
      <c r="R775" t="n">
        <v>91.12</v>
      </c>
      <c r="S775" t="n">
        <v>39.61</v>
      </c>
      <c r="T775" t="n">
        <v>20626.7</v>
      </c>
      <c r="U775" t="n">
        <v>0.43</v>
      </c>
      <c r="V775" t="n">
        <v>0.7</v>
      </c>
      <c r="W775" t="n">
        <v>2.69</v>
      </c>
      <c r="X775" t="n">
        <v>1.27</v>
      </c>
      <c r="Y775" t="n">
        <v>1</v>
      </c>
      <c r="Z775" t="n">
        <v>10</v>
      </c>
    </row>
    <row r="776">
      <c r="A776" t="n">
        <v>17</v>
      </c>
      <c r="B776" t="n">
        <v>150</v>
      </c>
      <c r="C776" t="inlineStr">
        <is>
          <t xml:space="preserve">CONCLUIDO	</t>
        </is>
      </c>
      <c r="D776" t="n">
        <v>4.5763</v>
      </c>
      <c r="E776" t="n">
        <v>21.85</v>
      </c>
      <c r="F776" t="n">
        <v>16.52</v>
      </c>
      <c r="G776" t="n">
        <v>23.6</v>
      </c>
      <c r="H776" t="n">
        <v>0.31</v>
      </c>
      <c r="I776" t="n">
        <v>42</v>
      </c>
      <c r="J776" t="n">
        <v>305.63</v>
      </c>
      <c r="K776" t="n">
        <v>61.82</v>
      </c>
      <c r="L776" t="n">
        <v>5.25</v>
      </c>
      <c r="M776" t="n">
        <v>40</v>
      </c>
      <c r="N776" t="n">
        <v>88.56</v>
      </c>
      <c r="O776" t="n">
        <v>37928.52</v>
      </c>
      <c r="P776" t="n">
        <v>299.44</v>
      </c>
      <c r="Q776" t="n">
        <v>467.07</v>
      </c>
      <c r="R776" t="n">
        <v>88.27</v>
      </c>
      <c r="S776" t="n">
        <v>39.61</v>
      </c>
      <c r="T776" t="n">
        <v>19217</v>
      </c>
      <c r="U776" t="n">
        <v>0.45</v>
      </c>
      <c r="V776" t="n">
        <v>0.71</v>
      </c>
      <c r="W776" t="n">
        <v>2.69</v>
      </c>
      <c r="X776" t="n">
        <v>1.19</v>
      </c>
      <c r="Y776" t="n">
        <v>1</v>
      </c>
      <c r="Z776" t="n">
        <v>10</v>
      </c>
    </row>
    <row r="777">
      <c r="A777" t="n">
        <v>18</v>
      </c>
      <c r="B777" t="n">
        <v>150</v>
      </c>
      <c r="C777" t="inlineStr">
        <is>
          <t xml:space="preserve">CONCLUIDO	</t>
        </is>
      </c>
      <c r="D777" t="n">
        <v>4.6086</v>
      </c>
      <c r="E777" t="n">
        <v>21.7</v>
      </c>
      <c r="F777" t="n">
        <v>16.48</v>
      </c>
      <c r="G777" t="n">
        <v>24.72</v>
      </c>
      <c r="H777" t="n">
        <v>0.32</v>
      </c>
      <c r="I777" t="n">
        <v>40</v>
      </c>
      <c r="J777" t="n">
        <v>306.17</v>
      </c>
      <c r="K777" t="n">
        <v>61.82</v>
      </c>
      <c r="L777" t="n">
        <v>5.5</v>
      </c>
      <c r="M777" t="n">
        <v>38</v>
      </c>
      <c r="N777" t="n">
        <v>88.84</v>
      </c>
      <c r="O777" t="n">
        <v>37994.72</v>
      </c>
      <c r="P777" t="n">
        <v>298.48</v>
      </c>
      <c r="Q777" t="n">
        <v>467.12</v>
      </c>
      <c r="R777" t="n">
        <v>87.2</v>
      </c>
      <c r="S777" t="n">
        <v>39.61</v>
      </c>
      <c r="T777" t="n">
        <v>18690.58</v>
      </c>
      <c r="U777" t="n">
        <v>0.45</v>
      </c>
      <c r="V777" t="n">
        <v>0.71</v>
      </c>
      <c r="W777" t="n">
        <v>2.68</v>
      </c>
      <c r="X777" t="n">
        <v>1.14</v>
      </c>
      <c r="Y777" t="n">
        <v>1</v>
      </c>
      <c r="Z777" t="n">
        <v>10</v>
      </c>
    </row>
    <row r="778">
      <c r="A778" t="n">
        <v>19</v>
      </c>
      <c r="B778" t="n">
        <v>150</v>
      </c>
      <c r="C778" t="inlineStr">
        <is>
          <t xml:space="preserve">CONCLUIDO	</t>
        </is>
      </c>
      <c r="D778" t="n">
        <v>4.6498</v>
      </c>
      <c r="E778" t="n">
        <v>21.51</v>
      </c>
      <c r="F778" t="n">
        <v>16.4</v>
      </c>
      <c r="G778" t="n">
        <v>25.89</v>
      </c>
      <c r="H778" t="n">
        <v>0.33</v>
      </c>
      <c r="I778" t="n">
        <v>38</v>
      </c>
      <c r="J778" t="n">
        <v>306.7</v>
      </c>
      <c r="K778" t="n">
        <v>61.82</v>
      </c>
      <c r="L778" t="n">
        <v>5.75</v>
      </c>
      <c r="M778" t="n">
        <v>36</v>
      </c>
      <c r="N778" t="n">
        <v>89.13</v>
      </c>
      <c r="O778" t="n">
        <v>38061.04</v>
      </c>
      <c r="P778" t="n">
        <v>296.71</v>
      </c>
      <c r="Q778" t="n">
        <v>467.14</v>
      </c>
      <c r="R778" t="n">
        <v>84.58</v>
      </c>
      <c r="S778" t="n">
        <v>39.61</v>
      </c>
      <c r="T778" t="n">
        <v>17391.19</v>
      </c>
      <c r="U778" t="n">
        <v>0.47</v>
      </c>
      <c r="V778" t="n">
        <v>0.71</v>
      </c>
      <c r="W778" t="n">
        <v>2.67</v>
      </c>
      <c r="X778" t="n">
        <v>1.06</v>
      </c>
      <c r="Y778" t="n">
        <v>1</v>
      </c>
      <c r="Z778" t="n">
        <v>10</v>
      </c>
    </row>
    <row r="779">
      <c r="A779" t="n">
        <v>20</v>
      </c>
      <c r="B779" t="n">
        <v>150</v>
      </c>
      <c r="C779" t="inlineStr">
        <is>
          <t xml:space="preserve">CONCLUIDO	</t>
        </is>
      </c>
      <c r="D779" t="n">
        <v>4.6666</v>
      </c>
      <c r="E779" t="n">
        <v>21.43</v>
      </c>
      <c r="F779" t="n">
        <v>16.38</v>
      </c>
      <c r="G779" t="n">
        <v>26.56</v>
      </c>
      <c r="H779" t="n">
        <v>0.35</v>
      </c>
      <c r="I779" t="n">
        <v>37</v>
      </c>
      <c r="J779" t="n">
        <v>307.24</v>
      </c>
      <c r="K779" t="n">
        <v>61.82</v>
      </c>
      <c r="L779" t="n">
        <v>6</v>
      </c>
      <c r="M779" t="n">
        <v>35</v>
      </c>
      <c r="N779" t="n">
        <v>89.42</v>
      </c>
      <c r="O779" t="n">
        <v>38127.48</v>
      </c>
      <c r="P779" t="n">
        <v>296.69</v>
      </c>
      <c r="Q779" t="n">
        <v>467.09</v>
      </c>
      <c r="R779" t="n">
        <v>83.7</v>
      </c>
      <c r="S779" t="n">
        <v>39.61</v>
      </c>
      <c r="T779" t="n">
        <v>16956.25</v>
      </c>
      <c r="U779" t="n">
        <v>0.47</v>
      </c>
      <c r="V779" t="n">
        <v>0.71</v>
      </c>
      <c r="W779" t="n">
        <v>2.67</v>
      </c>
      <c r="X779" t="n">
        <v>1.04</v>
      </c>
      <c r="Y779" t="n">
        <v>1</v>
      </c>
      <c r="Z779" t="n">
        <v>10</v>
      </c>
    </row>
    <row r="780">
      <c r="A780" t="n">
        <v>21</v>
      </c>
      <c r="B780" t="n">
        <v>150</v>
      </c>
      <c r="C780" t="inlineStr">
        <is>
          <t xml:space="preserve">CONCLUIDO	</t>
        </is>
      </c>
      <c r="D780" t="n">
        <v>4.7018</v>
      </c>
      <c r="E780" t="n">
        <v>21.27</v>
      </c>
      <c r="F780" t="n">
        <v>16.33</v>
      </c>
      <c r="G780" t="n">
        <v>27.99</v>
      </c>
      <c r="H780" t="n">
        <v>0.36</v>
      </c>
      <c r="I780" t="n">
        <v>35</v>
      </c>
      <c r="J780" t="n">
        <v>307.78</v>
      </c>
      <c r="K780" t="n">
        <v>61.82</v>
      </c>
      <c r="L780" t="n">
        <v>6.25</v>
      </c>
      <c r="M780" t="n">
        <v>33</v>
      </c>
      <c r="N780" t="n">
        <v>89.70999999999999</v>
      </c>
      <c r="O780" t="n">
        <v>38194.05</v>
      </c>
      <c r="P780" t="n">
        <v>295.38</v>
      </c>
      <c r="Q780" t="n">
        <v>467.07</v>
      </c>
      <c r="R780" t="n">
        <v>82.28</v>
      </c>
      <c r="S780" t="n">
        <v>39.61</v>
      </c>
      <c r="T780" t="n">
        <v>16256.48</v>
      </c>
      <c r="U780" t="n">
        <v>0.48</v>
      </c>
      <c r="V780" t="n">
        <v>0.71</v>
      </c>
      <c r="W780" t="n">
        <v>2.67</v>
      </c>
      <c r="X780" t="n">
        <v>0.99</v>
      </c>
      <c r="Y780" t="n">
        <v>1</v>
      </c>
      <c r="Z780" t="n">
        <v>10</v>
      </c>
    </row>
    <row r="781">
      <c r="A781" t="n">
        <v>22</v>
      </c>
      <c r="B781" t="n">
        <v>150</v>
      </c>
      <c r="C781" t="inlineStr">
        <is>
          <t xml:space="preserve">CONCLUIDO	</t>
        </is>
      </c>
      <c r="D781" t="n">
        <v>4.7258</v>
      </c>
      <c r="E781" t="n">
        <v>21.16</v>
      </c>
      <c r="F781" t="n">
        <v>16.27</v>
      </c>
      <c r="G781" t="n">
        <v>28.72</v>
      </c>
      <c r="H781" t="n">
        <v>0.38</v>
      </c>
      <c r="I781" t="n">
        <v>34</v>
      </c>
      <c r="J781" t="n">
        <v>308.32</v>
      </c>
      <c r="K781" t="n">
        <v>61.82</v>
      </c>
      <c r="L781" t="n">
        <v>6.5</v>
      </c>
      <c r="M781" t="n">
        <v>32</v>
      </c>
      <c r="N781" t="n">
        <v>90</v>
      </c>
      <c r="O781" t="n">
        <v>38260.74</v>
      </c>
      <c r="P781" t="n">
        <v>294.42</v>
      </c>
      <c r="Q781" t="n">
        <v>467.11</v>
      </c>
      <c r="R781" t="n">
        <v>80.58</v>
      </c>
      <c r="S781" t="n">
        <v>39.61</v>
      </c>
      <c r="T781" t="n">
        <v>15411.5</v>
      </c>
      <c r="U781" t="n">
        <v>0.49</v>
      </c>
      <c r="V781" t="n">
        <v>0.72</v>
      </c>
      <c r="W781" t="n">
        <v>2.66</v>
      </c>
      <c r="X781" t="n">
        <v>0.9399999999999999</v>
      </c>
      <c r="Y781" t="n">
        <v>1</v>
      </c>
      <c r="Z781" t="n">
        <v>10</v>
      </c>
    </row>
    <row r="782">
      <c r="A782" t="n">
        <v>23</v>
      </c>
      <c r="B782" t="n">
        <v>150</v>
      </c>
      <c r="C782" t="inlineStr">
        <is>
          <t xml:space="preserve">CONCLUIDO	</t>
        </is>
      </c>
      <c r="D782" t="n">
        <v>4.7421</v>
      </c>
      <c r="E782" t="n">
        <v>21.09</v>
      </c>
      <c r="F782" t="n">
        <v>16.26</v>
      </c>
      <c r="G782" t="n">
        <v>29.56</v>
      </c>
      <c r="H782" t="n">
        <v>0.39</v>
      </c>
      <c r="I782" t="n">
        <v>33</v>
      </c>
      <c r="J782" t="n">
        <v>308.86</v>
      </c>
      <c r="K782" t="n">
        <v>61.82</v>
      </c>
      <c r="L782" t="n">
        <v>6.75</v>
      </c>
      <c r="M782" t="n">
        <v>31</v>
      </c>
      <c r="N782" t="n">
        <v>90.29000000000001</v>
      </c>
      <c r="O782" t="n">
        <v>38327.57</v>
      </c>
      <c r="P782" t="n">
        <v>293.75</v>
      </c>
      <c r="Q782" t="n">
        <v>467.1</v>
      </c>
      <c r="R782" t="n">
        <v>79.89</v>
      </c>
      <c r="S782" t="n">
        <v>39.61</v>
      </c>
      <c r="T782" t="n">
        <v>15072.66</v>
      </c>
      <c r="U782" t="n">
        <v>0.5</v>
      </c>
      <c r="V782" t="n">
        <v>0.72</v>
      </c>
      <c r="W782" t="n">
        <v>2.67</v>
      </c>
      <c r="X782" t="n">
        <v>0.92</v>
      </c>
      <c r="Y782" t="n">
        <v>1</v>
      </c>
      <c r="Z782" t="n">
        <v>10</v>
      </c>
    </row>
    <row r="783">
      <c r="A783" t="n">
        <v>24</v>
      </c>
      <c r="B783" t="n">
        <v>150</v>
      </c>
      <c r="C783" t="inlineStr">
        <is>
          <t xml:space="preserve">CONCLUIDO	</t>
        </is>
      </c>
      <c r="D783" t="n">
        <v>4.7773</v>
      </c>
      <c r="E783" t="n">
        <v>20.93</v>
      </c>
      <c r="F783" t="n">
        <v>16.21</v>
      </c>
      <c r="G783" t="n">
        <v>31.38</v>
      </c>
      <c r="H783" t="n">
        <v>0.4</v>
      </c>
      <c r="I783" t="n">
        <v>31</v>
      </c>
      <c r="J783" t="n">
        <v>309.41</v>
      </c>
      <c r="K783" t="n">
        <v>61.82</v>
      </c>
      <c r="L783" t="n">
        <v>7</v>
      </c>
      <c r="M783" t="n">
        <v>29</v>
      </c>
      <c r="N783" t="n">
        <v>90.59</v>
      </c>
      <c r="O783" t="n">
        <v>38394.52</v>
      </c>
      <c r="P783" t="n">
        <v>293.09</v>
      </c>
      <c r="Q783" t="n">
        <v>467.09</v>
      </c>
      <c r="R783" t="n">
        <v>78.36</v>
      </c>
      <c r="S783" t="n">
        <v>39.61</v>
      </c>
      <c r="T783" t="n">
        <v>14314.72</v>
      </c>
      <c r="U783" t="n">
        <v>0.51</v>
      </c>
      <c r="V783" t="n">
        <v>0.72</v>
      </c>
      <c r="W783" t="n">
        <v>2.67</v>
      </c>
      <c r="X783" t="n">
        <v>0.88</v>
      </c>
      <c r="Y783" t="n">
        <v>1</v>
      </c>
      <c r="Z783" t="n">
        <v>10</v>
      </c>
    </row>
    <row r="784">
      <c r="A784" t="n">
        <v>25</v>
      </c>
      <c r="B784" t="n">
        <v>150</v>
      </c>
      <c r="C784" t="inlineStr">
        <is>
          <t xml:space="preserve">CONCLUIDO	</t>
        </is>
      </c>
      <c r="D784" t="n">
        <v>4.7996</v>
      </c>
      <c r="E784" t="n">
        <v>20.84</v>
      </c>
      <c r="F784" t="n">
        <v>16.17</v>
      </c>
      <c r="G784" t="n">
        <v>32.34</v>
      </c>
      <c r="H784" t="n">
        <v>0.42</v>
      </c>
      <c r="I784" t="n">
        <v>30</v>
      </c>
      <c r="J784" t="n">
        <v>309.95</v>
      </c>
      <c r="K784" t="n">
        <v>61.82</v>
      </c>
      <c r="L784" t="n">
        <v>7.25</v>
      </c>
      <c r="M784" t="n">
        <v>28</v>
      </c>
      <c r="N784" t="n">
        <v>90.88</v>
      </c>
      <c r="O784" t="n">
        <v>38461.6</v>
      </c>
      <c r="P784" t="n">
        <v>292.14</v>
      </c>
      <c r="Q784" t="n">
        <v>467.08</v>
      </c>
      <c r="R784" t="n">
        <v>77.39</v>
      </c>
      <c r="S784" t="n">
        <v>39.61</v>
      </c>
      <c r="T784" t="n">
        <v>13835.66</v>
      </c>
      <c r="U784" t="n">
        <v>0.51</v>
      </c>
      <c r="V784" t="n">
        <v>0.72</v>
      </c>
      <c r="W784" t="n">
        <v>2.65</v>
      </c>
      <c r="X784" t="n">
        <v>0.84</v>
      </c>
      <c r="Y784" t="n">
        <v>1</v>
      </c>
      <c r="Z784" t="n">
        <v>10</v>
      </c>
    </row>
    <row r="785">
      <c r="A785" t="n">
        <v>26</v>
      </c>
      <c r="B785" t="n">
        <v>150</v>
      </c>
      <c r="C785" t="inlineStr">
        <is>
          <t xml:space="preserve">CONCLUIDO	</t>
        </is>
      </c>
      <c r="D785" t="n">
        <v>4.8202</v>
      </c>
      <c r="E785" t="n">
        <v>20.75</v>
      </c>
      <c r="F785" t="n">
        <v>16.14</v>
      </c>
      <c r="G785" t="n">
        <v>33.39</v>
      </c>
      <c r="H785" t="n">
        <v>0.43</v>
      </c>
      <c r="I785" t="n">
        <v>29</v>
      </c>
      <c r="J785" t="n">
        <v>310.5</v>
      </c>
      <c r="K785" t="n">
        <v>61.82</v>
      </c>
      <c r="L785" t="n">
        <v>7.5</v>
      </c>
      <c r="M785" t="n">
        <v>27</v>
      </c>
      <c r="N785" t="n">
        <v>91.18000000000001</v>
      </c>
      <c r="O785" t="n">
        <v>38528.81</v>
      </c>
      <c r="P785" t="n">
        <v>291.38</v>
      </c>
      <c r="Q785" t="n">
        <v>467.1</v>
      </c>
      <c r="R785" t="n">
        <v>76.2</v>
      </c>
      <c r="S785" t="n">
        <v>39.61</v>
      </c>
      <c r="T785" t="n">
        <v>13247.23</v>
      </c>
      <c r="U785" t="n">
        <v>0.52</v>
      </c>
      <c r="V785" t="n">
        <v>0.72</v>
      </c>
      <c r="W785" t="n">
        <v>2.65</v>
      </c>
      <c r="X785" t="n">
        <v>0.8</v>
      </c>
      <c r="Y785" t="n">
        <v>1</v>
      </c>
      <c r="Z785" t="n">
        <v>10</v>
      </c>
    </row>
    <row r="786">
      <c r="A786" t="n">
        <v>27</v>
      </c>
      <c r="B786" t="n">
        <v>150</v>
      </c>
      <c r="C786" t="inlineStr">
        <is>
          <t xml:space="preserve">CONCLUIDO	</t>
        </is>
      </c>
      <c r="D786" t="n">
        <v>4.8418</v>
      </c>
      <c r="E786" t="n">
        <v>20.65</v>
      </c>
      <c r="F786" t="n">
        <v>16.1</v>
      </c>
      <c r="G786" t="n">
        <v>34.5</v>
      </c>
      <c r="H786" t="n">
        <v>0.44</v>
      </c>
      <c r="I786" t="n">
        <v>28</v>
      </c>
      <c r="J786" t="n">
        <v>311.04</v>
      </c>
      <c r="K786" t="n">
        <v>61.82</v>
      </c>
      <c r="L786" t="n">
        <v>7.75</v>
      </c>
      <c r="M786" t="n">
        <v>26</v>
      </c>
      <c r="N786" t="n">
        <v>91.47</v>
      </c>
      <c r="O786" t="n">
        <v>38596.15</v>
      </c>
      <c r="P786" t="n">
        <v>290.7</v>
      </c>
      <c r="Q786" t="n">
        <v>467.09</v>
      </c>
      <c r="R786" t="n">
        <v>74.56999999999999</v>
      </c>
      <c r="S786" t="n">
        <v>39.61</v>
      </c>
      <c r="T786" t="n">
        <v>12434.67</v>
      </c>
      <c r="U786" t="n">
        <v>0.53</v>
      </c>
      <c r="V786" t="n">
        <v>0.72</v>
      </c>
      <c r="W786" t="n">
        <v>2.66</v>
      </c>
      <c r="X786" t="n">
        <v>0.77</v>
      </c>
      <c r="Y786" t="n">
        <v>1</v>
      </c>
      <c r="Z786" t="n">
        <v>10</v>
      </c>
    </row>
    <row r="787">
      <c r="A787" t="n">
        <v>28</v>
      </c>
      <c r="B787" t="n">
        <v>150</v>
      </c>
      <c r="C787" t="inlineStr">
        <is>
          <t xml:space="preserve">CONCLUIDO	</t>
        </is>
      </c>
      <c r="D787" t="n">
        <v>4.8604</v>
      </c>
      <c r="E787" t="n">
        <v>20.57</v>
      </c>
      <c r="F787" t="n">
        <v>16.08</v>
      </c>
      <c r="G787" t="n">
        <v>35.73</v>
      </c>
      <c r="H787" t="n">
        <v>0.46</v>
      </c>
      <c r="I787" t="n">
        <v>27</v>
      </c>
      <c r="J787" t="n">
        <v>311.59</v>
      </c>
      <c r="K787" t="n">
        <v>61.82</v>
      </c>
      <c r="L787" t="n">
        <v>8</v>
      </c>
      <c r="M787" t="n">
        <v>25</v>
      </c>
      <c r="N787" t="n">
        <v>91.77</v>
      </c>
      <c r="O787" t="n">
        <v>38663.62</v>
      </c>
      <c r="P787" t="n">
        <v>290.05</v>
      </c>
      <c r="Q787" t="n">
        <v>467.07</v>
      </c>
      <c r="R787" t="n">
        <v>74.29000000000001</v>
      </c>
      <c r="S787" t="n">
        <v>39.61</v>
      </c>
      <c r="T787" t="n">
        <v>12301.54</v>
      </c>
      <c r="U787" t="n">
        <v>0.53</v>
      </c>
      <c r="V787" t="n">
        <v>0.73</v>
      </c>
      <c r="W787" t="n">
        <v>2.65</v>
      </c>
      <c r="X787" t="n">
        <v>0.74</v>
      </c>
      <c r="Y787" t="n">
        <v>1</v>
      </c>
      <c r="Z787" t="n">
        <v>10</v>
      </c>
    </row>
    <row r="788">
      <c r="A788" t="n">
        <v>29</v>
      </c>
      <c r="B788" t="n">
        <v>150</v>
      </c>
      <c r="C788" t="inlineStr">
        <is>
          <t xml:space="preserve">CONCLUIDO	</t>
        </is>
      </c>
      <c r="D788" t="n">
        <v>4.8582</v>
      </c>
      <c r="E788" t="n">
        <v>20.58</v>
      </c>
      <c r="F788" t="n">
        <v>16.09</v>
      </c>
      <c r="G788" t="n">
        <v>35.75</v>
      </c>
      <c r="H788" t="n">
        <v>0.47</v>
      </c>
      <c r="I788" t="n">
        <v>27</v>
      </c>
      <c r="J788" t="n">
        <v>312.14</v>
      </c>
      <c r="K788" t="n">
        <v>61.82</v>
      </c>
      <c r="L788" t="n">
        <v>8.25</v>
      </c>
      <c r="M788" t="n">
        <v>25</v>
      </c>
      <c r="N788" t="n">
        <v>92.06999999999999</v>
      </c>
      <c r="O788" t="n">
        <v>38731.35</v>
      </c>
      <c r="P788" t="n">
        <v>290.2</v>
      </c>
      <c r="Q788" t="n">
        <v>467.11</v>
      </c>
      <c r="R788" t="n">
        <v>74.43000000000001</v>
      </c>
      <c r="S788" t="n">
        <v>39.61</v>
      </c>
      <c r="T788" t="n">
        <v>12371.97</v>
      </c>
      <c r="U788" t="n">
        <v>0.53</v>
      </c>
      <c r="V788" t="n">
        <v>0.73</v>
      </c>
      <c r="W788" t="n">
        <v>2.65</v>
      </c>
      <c r="X788" t="n">
        <v>0.75</v>
      </c>
      <c r="Y788" t="n">
        <v>1</v>
      </c>
      <c r="Z788" t="n">
        <v>10</v>
      </c>
    </row>
    <row r="789">
      <c r="A789" t="n">
        <v>30</v>
      </c>
      <c r="B789" t="n">
        <v>150</v>
      </c>
      <c r="C789" t="inlineStr">
        <is>
          <t xml:space="preserve">CONCLUIDO	</t>
        </is>
      </c>
      <c r="D789" t="n">
        <v>4.8804</v>
      </c>
      <c r="E789" t="n">
        <v>20.49</v>
      </c>
      <c r="F789" t="n">
        <v>16.05</v>
      </c>
      <c r="G789" t="n">
        <v>37.04</v>
      </c>
      <c r="H789" t="n">
        <v>0.48</v>
      </c>
      <c r="I789" t="n">
        <v>26</v>
      </c>
      <c r="J789" t="n">
        <v>312.69</v>
      </c>
      <c r="K789" t="n">
        <v>61.82</v>
      </c>
      <c r="L789" t="n">
        <v>8.5</v>
      </c>
      <c r="M789" t="n">
        <v>24</v>
      </c>
      <c r="N789" t="n">
        <v>92.37</v>
      </c>
      <c r="O789" t="n">
        <v>38799.09</v>
      </c>
      <c r="P789" t="n">
        <v>289.56</v>
      </c>
      <c r="Q789" t="n">
        <v>467.11</v>
      </c>
      <c r="R789" t="n">
        <v>73.03</v>
      </c>
      <c r="S789" t="n">
        <v>39.61</v>
      </c>
      <c r="T789" t="n">
        <v>11675.05</v>
      </c>
      <c r="U789" t="n">
        <v>0.54</v>
      </c>
      <c r="V789" t="n">
        <v>0.73</v>
      </c>
      <c r="W789" t="n">
        <v>2.66</v>
      </c>
      <c r="X789" t="n">
        <v>0.71</v>
      </c>
      <c r="Y789" t="n">
        <v>1</v>
      </c>
      <c r="Z789" t="n">
        <v>10</v>
      </c>
    </row>
    <row r="790">
      <c r="A790" t="n">
        <v>31</v>
      </c>
      <c r="B790" t="n">
        <v>150</v>
      </c>
      <c r="C790" t="inlineStr">
        <is>
          <t xml:space="preserve">CONCLUIDO	</t>
        </is>
      </c>
      <c r="D790" t="n">
        <v>4.8987</v>
      </c>
      <c r="E790" t="n">
        <v>20.41</v>
      </c>
      <c r="F790" t="n">
        <v>16.03</v>
      </c>
      <c r="G790" t="n">
        <v>38.47</v>
      </c>
      <c r="H790" t="n">
        <v>0.5</v>
      </c>
      <c r="I790" t="n">
        <v>25</v>
      </c>
      <c r="J790" t="n">
        <v>313.24</v>
      </c>
      <c r="K790" t="n">
        <v>61.82</v>
      </c>
      <c r="L790" t="n">
        <v>8.75</v>
      </c>
      <c r="M790" t="n">
        <v>23</v>
      </c>
      <c r="N790" t="n">
        <v>92.67</v>
      </c>
      <c r="O790" t="n">
        <v>38866.96</v>
      </c>
      <c r="P790" t="n">
        <v>288.79</v>
      </c>
      <c r="Q790" t="n">
        <v>467.09</v>
      </c>
      <c r="R790" t="n">
        <v>72.36</v>
      </c>
      <c r="S790" t="n">
        <v>39.61</v>
      </c>
      <c r="T790" t="n">
        <v>11344</v>
      </c>
      <c r="U790" t="n">
        <v>0.55</v>
      </c>
      <c r="V790" t="n">
        <v>0.73</v>
      </c>
      <c r="W790" t="n">
        <v>2.65</v>
      </c>
      <c r="X790" t="n">
        <v>0.6899999999999999</v>
      </c>
      <c r="Y790" t="n">
        <v>1</v>
      </c>
      <c r="Z790" t="n">
        <v>10</v>
      </c>
    </row>
    <row r="791">
      <c r="A791" t="n">
        <v>32</v>
      </c>
      <c r="B791" t="n">
        <v>150</v>
      </c>
      <c r="C791" t="inlineStr">
        <is>
          <t xml:space="preserve">CONCLUIDO	</t>
        </is>
      </c>
      <c r="D791" t="n">
        <v>4.9232</v>
      </c>
      <c r="E791" t="n">
        <v>20.31</v>
      </c>
      <c r="F791" t="n">
        <v>15.98</v>
      </c>
      <c r="G791" t="n">
        <v>39.95</v>
      </c>
      <c r="H791" t="n">
        <v>0.51</v>
      </c>
      <c r="I791" t="n">
        <v>24</v>
      </c>
      <c r="J791" t="n">
        <v>313.79</v>
      </c>
      <c r="K791" t="n">
        <v>61.82</v>
      </c>
      <c r="L791" t="n">
        <v>9</v>
      </c>
      <c r="M791" t="n">
        <v>22</v>
      </c>
      <c r="N791" t="n">
        <v>92.97</v>
      </c>
      <c r="O791" t="n">
        <v>38934.97</v>
      </c>
      <c r="P791" t="n">
        <v>287.99</v>
      </c>
      <c r="Q791" t="n">
        <v>467.1</v>
      </c>
      <c r="R791" t="n">
        <v>71.09</v>
      </c>
      <c r="S791" t="n">
        <v>39.61</v>
      </c>
      <c r="T791" t="n">
        <v>10717.88</v>
      </c>
      <c r="U791" t="n">
        <v>0.5600000000000001</v>
      </c>
      <c r="V791" t="n">
        <v>0.73</v>
      </c>
      <c r="W791" t="n">
        <v>2.64</v>
      </c>
      <c r="X791" t="n">
        <v>0.65</v>
      </c>
      <c r="Y791" t="n">
        <v>1</v>
      </c>
      <c r="Z791" t="n">
        <v>10</v>
      </c>
    </row>
    <row r="792">
      <c r="A792" t="n">
        <v>33</v>
      </c>
      <c r="B792" t="n">
        <v>150</v>
      </c>
      <c r="C792" t="inlineStr">
        <is>
          <t xml:space="preserve">CONCLUIDO	</t>
        </is>
      </c>
      <c r="D792" t="n">
        <v>4.9215</v>
      </c>
      <c r="E792" t="n">
        <v>20.32</v>
      </c>
      <c r="F792" t="n">
        <v>15.99</v>
      </c>
      <c r="G792" t="n">
        <v>39.97</v>
      </c>
      <c r="H792" t="n">
        <v>0.52</v>
      </c>
      <c r="I792" t="n">
        <v>24</v>
      </c>
      <c r="J792" t="n">
        <v>314.34</v>
      </c>
      <c r="K792" t="n">
        <v>61.82</v>
      </c>
      <c r="L792" t="n">
        <v>9.25</v>
      </c>
      <c r="M792" t="n">
        <v>22</v>
      </c>
      <c r="N792" t="n">
        <v>93.27</v>
      </c>
      <c r="O792" t="n">
        <v>39003.11</v>
      </c>
      <c r="P792" t="n">
        <v>287.9</v>
      </c>
      <c r="Q792" t="n">
        <v>467.07</v>
      </c>
      <c r="R792" t="n">
        <v>71.31999999999999</v>
      </c>
      <c r="S792" t="n">
        <v>39.61</v>
      </c>
      <c r="T792" t="n">
        <v>10833.23</v>
      </c>
      <c r="U792" t="n">
        <v>0.5600000000000001</v>
      </c>
      <c r="V792" t="n">
        <v>0.73</v>
      </c>
      <c r="W792" t="n">
        <v>2.65</v>
      </c>
      <c r="X792" t="n">
        <v>0.66</v>
      </c>
      <c r="Y792" t="n">
        <v>1</v>
      </c>
      <c r="Z792" t="n">
        <v>10</v>
      </c>
    </row>
    <row r="793">
      <c r="A793" t="n">
        <v>34</v>
      </c>
      <c r="B793" t="n">
        <v>150</v>
      </c>
      <c r="C793" t="inlineStr">
        <is>
          <t xml:space="preserve">CONCLUIDO	</t>
        </is>
      </c>
      <c r="D793" t="n">
        <v>4.9387</v>
      </c>
      <c r="E793" t="n">
        <v>20.25</v>
      </c>
      <c r="F793" t="n">
        <v>15.97</v>
      </c>
      <c r="G793" t="n">
        <v>41.67</v>
      </c>
      <c r="H793" t="n">
        <v>0.54</v>
      </c>
      <c r="I793" t="n">
        <v>23</v>
      </c>
      <c r="J793" t="n">
        <v>314.9</v>
      </c>
      <c r="K793" t="n">
        <v>61.82</v>
      </c>
      <c r="L793" t="n">
        <v>9.5</v>
      </c>
      <c r="M793" t="n">
        <v>21</v>
      </c>
      <c r="N793" t="n">
        <v>93.56999999999999</v>
      </c>
      <c r="O793" t="n">
        <v>39071.38</v>
      </c>
      <c r="P793" t="n">
        <v>287.76</v>
      </c>
      <c r="Q793" t="n">
        <v>467.11</v>
      </c>
      <c r="R793" t="n">
        <v>70.70999999999999</v>
      </c>
      <c r="S793" t="n">
        <v>39.61</v>
      </c>
      <c r="T793" t="n">
        <v>10531.24</v>
      </c>
      <c r="U793" t="n">
        <v>0.5600000000000001</v>
      </c>
      <c r="V793" t="n">
        <v>0.73</v>
      </c>
      <c r="W793" t="n">
        <v>2.65</v>
      </c>
      <c r="X793" t="n">
        <v>0.64</v>
      </c>
      <c r="Y793" t="n">
        <v>1</v>
      </c>
      <c r="Z793" t="n">
        <v>10</v>
      </c>
    </row>
    <row r="794">
      <c r="A794" t="n">
        <v>35</v>
      </c>
      <c r="B794" t="n">
        <v>150</v>
      </c>
      <c r="C794" t="inlineStr">
        <is>
          <t xml:space="preserve">CONCLUIDO	</t>
        </is>
      </c>
      <c r="D794" t="n">
        <v>4.94</v>
      </c>
      <c r="E794" t="n">
        <v>20.24</v>
      </c>
      <c r="F794" t="n">
        <v>15.97</v>
      </c>
      <c r="G794" t="n">
        <v>41.66</v>
      </c>
      <c r="H794" t="n">
        <v>0.55</v>
      </c>
      <c r="I794" t="n">
        <v>23</v>
      </c>
      <c r="J794" t="n">
        <v>315.45</v>
      </c>
      <c r="K794" t="n">
        <v>61.82</v>
      </c>
      <c r="L794" t="n">
        <v>9.75</v>
      </c>
      <c r="M794" t="n">
        <v>21</v>
      </c>
      <c r="N794" t="n">
        <v>93.88</v>
      </c>
      <c r="O794" t="n">
        <v>39139.8</v>
      </c>
      <c r="P794" t="n">
        <v>287.43</v>
      </c>
      <c r="Q794" t="n">
        <v>467.15</v>
      </c>
      <c r="R794" t="n">
        <v>70.47</v>
      </c>
      <c r="S794" t="n">
        <v>39.61</v>
      </c>
      <c r="T794" t="n">
        <v>10409.94</v>
      </c>
      <c r="U794" t="n">
        <v>0.5600000000000001</v>
      </c>
      <c r="V794" t="n">
        <v>0.73</v>
      </c>
      <c r="W794" t="n">
        <v>2.65</v>
      </c>
      <c r="X794" t="n">
        <v>0.63</v>
      </c>
      <c r="Y794" t="n">
        <v>1</v>
      </c>
      <c r="Z794" t="n">
        <v>10</v>
      </c>
    </row>
    <row r="795">
      <c r="A795" t="n">
        <v>36</v>
      </c>
      <c r="B795" t="n">
        <v>150</v>
      </c>
      <c r="C795" t="inlineStr">
        <is>
          <t xml:space="preserve">CONCLUIDO	</t>
        </is>
      </c>
      <c r="D795" t="n">
        <v>4.9593</v>
      </c>
      <c r="E795" t="n">
        <v>20.16</v>
      </c>
      <c r="F795" t="n">
        <v>15.94</v>
      </c>
      <c r="G795" t="n">
        <v>43.49</v>
      </c>
      <c r="H795" t="n">
        <v>0.5600000000000001</v>
      </c>
      <c r="I795" t="n">
        <v>22</v>
      </c>
      <c r="J795" t="n">
        <v>316.01</v>
      </c>
      <c r="K795" t="n">
        <v>61.82</v>
      </c>
      <c r="L795" t="n">
        <v>10</v>
      </c>
      <c r="M795" t="n">
        <v>20</v>
      </c>
      <c r="N795" t="n">
        <v>94.18000000000001</v>
      </c>
      <c r="O795" t="n">
        <v>39208.35</v>
      </c>
      <c r="P795" t="n">
        <v>287.07</v>
      </c>
      <c r="Q795" t="n">
        <v>467.09</v>
      </c>
      <c r="R795" t="n">
        <v>69.73999999999999</v>
      </c>
      <c r="S795" t="n">
        <v>39.61</v>
      </c>
      <c r="T795" t="n">
        <v>10053.09</v>
      </c>
      <c r="U795" t="n">
        <v>0.57</v>
      </c>
      <c r="V795" t="n">
        <v>0.73</v>
      </c>
      <c r="W795" t="n">
        <v>2.65</v>
      </c>
      <c r="X795" t="n">
        <v>0.61</v>
      </c>
      <c r="Y795" t="n">
        <v>1</v>
      </c>
      <c r="Z795" t="n">
        <v>10</v>
      </c>
    </row>
    <row r="796">
      <c r="A796" t="n">
        <v>37</v>
      </c>
      <c r="B796" t="n">
        <v>150</v>
      </c>
      <c r="C796" t="inlineStr">
        <is>
          <t xml:space="preserve">CONCLUIDO	</t>
        </is>
      </c>
      <c r="D796" t="n">
        <v>4.9826</v>
      </c>
      <c r="E796" t="n">
        <v>20.07</v>
      </c>
      <c r="F796" t="n">
        <v>15.91</v>
      </c>
      <c r="G796" t="n">
        <v>45.45</v>
      </c>
      <c r="H796" t="n">
        <v>0.58</v>
      </c>
      <c r="I796" t="n">
        <v>21</v>
      </c>
      <c r="J796" t="n">
        <v>316.56</v>
      </c>
      <c r="K796" t="n">
        <v>61.82</v>
      </c>
      <c r="L796" t="n">
        <v>10.25</v>
      </c>
      <c r="M796" t="n">
        <v>19</v>
      </c>
      <c r="N796" t="n">
        <v>94.48999999999999</v>
      </c>
      <c r="O796" t="n">
        <v>39277.04</v>
      </c>
      <c r="P796" t="n">
        <v>285.97</v>
      </c>
      <c r="Q796" t="n">
        <v>467.09</v>
      </c>
      <c r="R796" t="n">
        <v>68.66</v>
      </c>
      <c r="S796" t="n">
        <v>39.61</v>
      </c>
      <c r="T796" t="n">
        <v>9516.92</v>
      </c>
      <c r="U796" t="n">
        <v>0.58</v>
      </c>
      <c r="V796" t="n">
        <v>0.73</v>
      </c>
      <c r="W796" t="n">
        <v>2.64</v>
      </c>
      <c r="X796" t="n">
        <v>0.57</v>
      </c>
      <c r="Y796" t="n">
        <v>1</v>
      </c>
      <c r="Z796" t="n">
        <v>10</v>
      </c>
    </row>
    <row r="797">
      <c r="A797" t="n">
        <v>38</v>
      </c>
      <c r="B797" t="n">
        <v>150</v>
      </c>
      <c r="C797" t="inlineStr">
        <is>
          <t xml:space="preserve">CONCLUIDO	</t>
        </is>
      </c>
      <c r="D797" t="n">
        <v>4.9834</v>
      </c>
      <c r="E797" t="n">
        <v>20.07</v>
      </c>
      <c r="F797" t="n">
        <v>15.9</v>
      </c>
      <c r="G797" t="n">
        <v>45.44</v>
      </c>
      <c r="H797" t="n">
        <v>0.59</v>
      </c>
      <c r="I797" t="n">
        <v>21</v>
      </c>
      <c r="J797" t="n">
        <v>317.12</v>
      </c>
      <c r="K797" t="n">
        <v>61.82</v>
      </c>
      <c r="L797" t="n">
        <v>10.5</v>
      </c>
      <c r="M797" t="n">
        <v>19</v>
      </c>
      <c r="N797" t="n">
        <v>94.8</v>
      </c>
      <c r="O797" t="n">
        <v>39345.87</v>
      </c>
      <c r="P797" t="n">
        <v>285.83</v>
      </c>
      <c r="Q797" t="n">
        <v>467.07</v>
      </c>
      <c r="R797" t="n">
        <v>68.44</v>
      </c>
      <c r="S797" t="n">
        <v>39.61</v>
      </c>
      <c r="T797" t="n">
        <v>9408.23</v>
      </c>
      <c r="U797" t="n">
        <v>0.58</v>
      </c>
      <c r="V797" t="n">
        <v>0.73</v>
      </c>
      <c r="W797" t="n">
        <v>2.64</v>
      </c>
      <c r="X797" t="n">
        <v>0.57</v>
      </c>
      <c r="Y797" t="n">
        <v>1</v>
      </c>
      <c r="Z797" t="n">
        <v>10</v>
      </c>
    </row>
    <row r="798">
      <c r="A798" t="n">
        <v>39</v>
      </c>
      <c r="B798" t="n">
        <v>150</v>
      </c>
      <c r="C798" t="inlineStr">
        <is>
          <t xml:space="preserve">CONCLUIDO	</t>
        </is>
      </c>
      <c r="D798" t="n">
        <v>5.0038</v>
      </c>
      <c r="E798" t="n">
        <v>19.98</v>
      </c>
      <c r="F798" t="n">
        <v>15.88</v>
      </c>
      <c r="G798" t="n">
        <v>47.63</v>
      </c>
      <c r="H798" t="n">
        <v>0.6</v>
      </c>
      <c r="I798" t="n">
        <v>20</v>
      </c>
      <c r="J798" t="n">
        <v>317.68</v>
      </c>
      <c r="K798" t="n">
        <v>61.82</v>
      </c>
      <c r="L798" t="n">
        <v>10.75</v>
      </c>
      <c r="M798" t="n">
        <v>18</v>
      </c>
      <c r="N798" t="n">
        <v>95.11</v>
      </c>
      <c r="O798" t="n">
        <v>39414.84</v>
      </c>
      <c r="P798" t="n">
        <v>284.97</v>
      </c>
      <c r="Q798" t="n">
        <v>467.07</v>
      </c>
      <c r="R798" t="n">
        <v>67.52</v>
      </c>
      <c r="S798" t="n">
        <v>39.61</v>
      </c>
      <c r="T798" t="n">
        <v>8951.610000000001</v>
      </c>
      <c r="U798" t="n">
        <v>0.59</v>
      </c>
      <c r="V798" t="n">
        <v>0.73</v>
      </c>
      <c r="W798" t="n">
        <v>2.64</v>
      </c>
      <c r="X798" t="n">
        <v>0.54</v>
      </c>
      <c r="Y798" t="n">
        <v>1</v>
      </c>
      <c r="Z798" t="n">
        <v>10</v>
      </c>
    </row>
    <row r="799">
      <c r="A799" t="n">
        <v>40</v>
      </c>
      <c r="B799" t="n">
        <v>150</v>
      </c>
      <c r="C799" t="inlineStr">
        <is>
          <t xml:space="preserve">CONCLUIDO	</t>
        </is>
      </c>
      <c r="D799" t="n">
        <v>5.0044</v>
      </c>
      <c r="E799" t="n">
        <v>19.98</v>
      </c>
      <c r="F799" t="n">
        <v>15.87</v>
      </c>
      <c r="G799" t="n">
        <v>47.62</v>
      </c>
      <c r="H799" t="n">
        <v>0.62</v>
      </c>
      <c r="I799" t="n">
        <v>20</v>
      </c>
      <c r="J799" t="n">
        <v>318.24</v>
      </c>
      <c r="K799" t="n">
        <v>61.82</v>
      </c>
      <c r="L799" t="n">
        <v>11</v>
      </c>
      <c r="M799" t="n">
        <v>18</v>
      </c>
      <c r="N799" t="n">
        <v>95.42</v>
      </c>
      <c r="O799" t="n">
        <v>39483.95</v>
      </c>
      <c r="P799" t="n">
        <v>285.51</v>
      </c>
      <c r="Q799" t="n">
        <v>467.09</v>
      </c>
      <c r="R799" t="n">
        <v>67.48</v>
      </c>
      <c r="S799" t="n">
        <v>39.61</v>
      </c>
      <c r="T799" t="n">
        <v>8932.950000000001</v>
      </c>
      <c r="U799" t="n">
        <v>0.59</v>
      </c>
      <c r="V799" t="n">
        <v>0.73</v>
      </c>
      <c r="W799" t="n">
        <v>2.64</v>
      </c>
      <c r="X799" t="n">
        <v>0.54</v>
      </c>
      <c r="Y799" t="n">
        <v>1</v>
      </c>
      <c r="Z799" t="n">
        <v>10</v>
      </c>
    </row>
    <row r="800">
      <c r="A800" t="n">
        <v>41</v>
      </c>
      <c r="B800" t="n">
        <v>150</v>
      </c>
      <c r="C800" t="inlineStr">
        <is>
          <t xml:space="preserve">CONCLUIDO	</t>
        </is>
      </c>
      <c r="D800" t="n">
        <v>5.0016</v>
      </c>
      <c r="E800" t="n">
        <v>19.99</v>
      </c>
      <c r="F800" t="n">
        <v>15.89</v>
      </c>
      <c r="G800" t="n">
        <v>47.66</v>
      </c>
      <c r="H800" t="n">
        <v>0.63</v>
      </c>
      <c r="I800" t="n">
        <v>20</v>
      </c>
      <c r="J800" t="n">
        <v>318.8</v>
      </c>
      <c r="K800" t="n">
        <v>61.82</v>
      </c>
      <c r="L800" t="n">
        <v>11.25</v>
      </c>
      <c r="M800" t="n">
        <v>18</v>
      </c>
      <c r="N800" t="n">
        <v>95.73</v>
      </c>
      <c r="O800" t="n">
        <v>39553.2</v>
      </c>
      <c r="P800" t="n">
        <v>285.35</v>
      </c>
      <c r="Q800" t="n">
        <v>467.09</v>
      </c>
      <c r="R800" t="n">
        <v>68.11</v>
      </c>
      <c r="S800" t="n">
        <v>39.61</v>
      </c>
      <c r="T800" t="n">
        <v>9246.98</v>
      </c>
      <c r="U800" t="n">
        <v>0.58</v>
      </c>
      <c r="V800" t="n">
        <v>0.73</v>
      </c>
      <c r="W800" t="n">
        <v>2.64</v>
      </c>
      <c r="X800" t="n">
        <v>0.55</v>
      </c>
      <c r="Y800" t="n">
        <v>1</v>
      </c>
      <c r="Z800" t="n">
        <v>10</v>
      </c>
    </row>
    <row r="801">
      <c r="A801" t="n">
        <v>42</v>
      </c>
      <c r="B801" t="n">
        <v>150</v>
      </c>
      <c r="C801" t="inlineStr">
        <is>
          <t xml:space="preserve">CONCLUIDO	</t>
        </is>
      </c>
      <c r="D801" t="n">
        <v>5.0206</v>
      </c>
      <c r="E801" t="n">
        <v>19.92</v>
      </c>
      <c r="F801" t="n">
        <v>15.87</v>
      </c>
      <c r="G801" t="n">
        <v>50.1</v>
      </c>
      <c r="H801" t="n">
        <v>0.64</v>
      </c>
      <c r="I801" t="n">
        <v>19</v>
      </c>
      <c r="J801" t="n">
        <v>319.36</v>
      </c>
      <c r="K801" t="n">
        <v>61.82</v>
      </c>
      <c r="L801" t="n">
        <v>11.5</v>
      </c>
      <c r="M801" t="n">
        <v>17</v>
      </c>
      <c r="N801" t="n">
        <v>96.04000000000001</v>
      </c>
      <c r="O801" t="n">
        <v>39622.59</v>
      </c>
      <c r="P801" t="n">
        <v>285.15</v>
      </c>
      <c r="Q801" t="n">
        <v>467.08</v>
      </c>
      <c r="R801" t="n">
        <v>67.3</v>
      </c>
      <c r="S801" t="n">
        <v>39.61</v>
      </c>
      <c r="T801" t="n">
        <v>8847.32</v>
      </c>
      <c r="U801" t="n">
        <v>0.59</v>
      </c>
      <c r="V801" t="n">
        <v>0.74</v>
      </c>
      <c r="W801" t="n">
        <v>2.64</v>
      </c>
      <c r="X801" t="n">
        <v>0.53</v>
      </c>
      <c r="Y801" t="n">
        <v>1</v>
      </c>
      <c r="Z801" t="n">
        <v>10</v>
      </c>
    </row>
    <row r="802">
      <c r="A802" t="n">
        <v>43</v>
      </c>
      <c r="B802" t="n">
        <v>150</v>
      </c>
      <c r="C802" t="inlineStr">
        <is>
          <t xml:space="preserve">CONCLUIDO	</t>
        </is>
      </c>
      <c r="D802" t="n">
        <v>5.0264</v>
      </c>
      <c r="E802" t="n">
        <v>19.9</v>
      </c>
      <c r="F802" t="n">
        <v>15.84</v>
      </c>
      <c r="G802" t="n">
        <v>50.03</v>
      </c>
      <c r="H802" t="n">
        <v>0.65</v>
      </c>
      <c r="I802" t="n">
        <v>19</v>
      </c>
      <c r="J802" t="n">
        <v>319.93</v>
      </c>
      <c r="K802" t="n">
        <v>61.82</v>
      </c>
      <c r="L802" t="n">
        <v>11.75</v>
      </c>
      <c r="M802" t="n">
        <v>17</v>
      </c>
      <c r="N802" t="n">
        <v>96.36</v>
      </c>
      <c r="O802" t="n">
        <v>39692.13</v>
      </c>
      <c r="P802" t="n">
        <v>284.54</v>
      </c>
      <c r="Q802" t="n">
        <v>467.08</v>
      </c>
      <c r="R802" t="n">
        <v>66.58</v>
      </c>
      <c r="S802" t="n">
        <v>39.61</v>
      </c>
      <c r="T802" t="n">
        <v>8487.98</v>
      </c>
      <c r="U802" t="n">
        <v>0.59</v>
      </c>
      <c r="V802" t="n">
        <v>0.74</v>
      </c>
      <c r="W802" t="n">
        <v>2.64</v>
      </c>
      <c r="X802" t="n">
        <v>0.51</v>
      </c>
      <c r="Y802" t="n">
        <v>1</v>
      </c>
      <c r="Z802" t="n">
        <v>10</v>
      </c>
    </row>
    <row r="803">
      <c r="A803" t="n">
        <v>44</v>
      </c>
      <c r="B803" t="n">
        <v>150</v>
      </c>
      <c r="C803" t="inlineStr">
        <is>
          <t xml:space="preserve">CONCLUIDO	</t>
        </is>
      </c>
      <c r="D803" t="n">
        <v>5.0468</v>
      </c>
      <c r="E803" t="n">
        <v>19.81</v>
      </c>
      <c r="F803" t="n">
        <v>15.82</v>
      </c>
      <c r="G803" t="n">
        <v>52.72</v>
      </c>
      <c r="H803" t="n">
        <v>0.67</v>
      </c>
      <c r="I803" t="n">
        <v>18</v>
      </c>
      <c r="J803" t="n">
        <v>320.49</v>
      </c>
      <c r="K803" t="n">
        <v>61.82</v>
      </c>
      <c r="L803" t="n">
        <v>12</v>
      </c>
      <c r="M803" t="n">
        <v>16</v>
      </c>
      <c r="N803" t="n">
        <v>96.67</v>
      </c>
      <c r="O803" t="n">
        <v>39761.81</v>
      </c>
      <c r="P803" t="n">
        <v>284.08</v>
      </c>
      <c r="Q803" t="n">
        <v>467.1</v>
      </c>
      <c r="R803" t="n">
        <v>65.72</v>
      </c>
      <c r="S803" t="n">
        <v>39.61</v>
      </c>
      <c r="T803" t="n">
        <v>8063.32</v>
      </c>
      <c r="U803" t="n">
        <v>0.6</v>
      </c>
      <c r="V803" t="n">
        <v>0.74</v>
      </c>
      <c r="W803" t="n">
        <v>2.64</v>
      </c>
      <c r="X803" t="n">
        <v>0.48</v>
      </c>
      <c r="Y803" t="n">
        <v>1</v>
      </c>
      <c r="Z803" t="n">
        <v>10</v>
      </c>
    </row>
    <row r="804">
      <c r="A804" t="n">
        <v>45</v>
      </c>
      <c r="B804" t="n">
        <v>150</v>
      </c>
      <c r="C804" t="inlineStr">
        <is>
          <t xml:space="preserve">CONCLUIDO	</t>
        </is>
      </c>
      <c r="D804" t="n">
        <v>5.0461</v>
      </c>
      <c r="E804" t="n">
        <v>19.82</v>
      </c>
      <c r="F804" t="n">
        <v>15.82</v>
      </c>
      <c r="G804" t="n">
        <v>52.73</v>
      </c>
      <c r="H804" t="n">
        <v>0.68</v>
      </c>
      <c r="I804" t="n">
        <v>18</v>
      </c>
      <c r="J804" t="n">
        <v>321.06</v>
      </c>
      <c r="K804" t="n">
        <v>61.82</v>
      </c>
      <c r="L804" t="n">
        <v>12.25</v>
      </c>
      <c r="M804" t="n">
        <v>16</v>
      </c>
      <c r="N804" t="n">
        <v>96.98999999999999</v>
      </c>
      <c r="O804" t="n">
        <v>39831.64</v>
      </c>
      <c r="P804" t="n">
        <v>284.11</v>
      </c>
      <c r="Q804" t="n">
        <v>467.07</v>
      </c>
      <c r="R804" t="n">
        <v>65.92</v>
      </c>
      <c r="S804" t="n">
        <v>39.61</v>
      </c>
      <c r="T804" t="n">
        <v>8163.03</v>
      </c>
      <c r="U804" t="n">
        <v>0.6</v>
      </c>
      <c r="V804" t="n">
        <v>0.74</v>
      </c>
      <c r="W804" t="n">
        <v>2.63</v>
      </c>
      <c r="X804" t="n">
        <v>0.49</v>
      </c>
      <c r="Y804" t="n">
        <v>1</v>
      </c>
      <c r="Z804" t="n">
        <v>10</v>
      </c>
    </row>
    <row r="805">
      <c r="A805" t="n">
        <v>46</v>
      </c>
      <c r="B805" t="n">
        <v>150</v>
      </c>
      <c r="C805" t="inlineStr">
        <is>
          <t xml:space="preserve">CONCLUIDO	</t>
        </is>
      </c>
      <c r="D805" t="n">
        <v>5.0502</v>
      </c>
      <c r="E805" t="n">
        <v>19.8</v>
      </c>
      <c r="F805" t="n">
        <v>15.8</v>
      </c>
      <c r="G805" t="n">
        <v>52.68</v>
      </c>
      <c r="H805" t="n">
        <v>0.6899999999999999</v>
      </c>
      <c r="I805" t="n">
        <v>18</v>
      </c>
      <c r="J805" t="n">
        <v>321.63</v>
      </c>
      <c r="K805" t="n">
        <v>61.82</v>
      </c>
      <c r="L805" t="n">
        <v>12.5</v>
      </c>
      <c r="M805" t="n">
        <v>16</v>
      </c>
      <c r="N805" t="n">
        <v>97.31</v>
      </c>
      <c r="O805" t="n">
        <v>39901.61</v>
      </c>
      <c r="P805" t="n">
        <v>283.31</v>
      </c>
      <c r="Q805" t="n">
        <v>467.07</v>
      </c>
      <c r="R805" t="n">
        <v>65.31</v>
      </c>
      <c r="S805" t="n">
        <v>39.61</v>
      </c>
      <c r="T805" t="n">
        <v>7857.17</v>
      </c>
      <c r="U805" t="n">
        <v>0.61</v>
      </c>
      <c r="V805" t="n">
        <v>0.74</v>
      </c>
      <c r="W805" t="n">
        <v>2.64</v>
      </c>
      <c r="X805" t="n">
        <v>0.47</v>
      </c>
      <c r="Y805" t="n">
        <v>1</v>
      </c>
      <c r="Z805" t="n">
        <v>10</v>
      </c>
    </row>
    <row r="806">
      <c r="A806" t="n">
        <v>47</v>
      </c>
      <c r="B806" t="n">
        <v>150</v>
      </c>
      <c r="C806" t="inlineStr">
        <is>
          <t xml:space="preserve">CONCLUIDO	</t>
        </is>
      </c>
      <c r="D806" t="n">
        <v>5.0712</v>
      </c>
      <c r="E806" t="n">
        <v>19.72</v>
      </c>
      <c r="F806" t="n">
        <v>15.78</v>
      </c>
      <c r="G806" t="n">
        <v>55.69</v>
      </c>
      <c r="H806" t="n">
        <v>0.71</v>
      </c>
      <c r="I806" t="n">
        <v>17</v>
      </c>
      <c r="J806" t="n">
        <v>322.2</v>
      </c>
      <c r="K806" t="n">
        <v>61.82</v>
      </c>
      <c r="L806" t="n">
        <v>12.75</v>
      </c>
      <c r="M806" t="n">
        <v>15</v>
      </c>
      <c r="N806" t="n">
        <v>97.62</v>
      </c>
      <c r="O806" t="n">
        <v>39971.73</v>
      </c>
      <c r="P806" t="n">
        <v>282.62</v>
      </c>
      <c r="Q806" t="n">
        <v>467.07</v>
      </c>
      <c r="R806" t="n">
        <v>64.61</v>
      </c>
      <c r="S806" t="n">
        <v>39.61</v>
      </c>
      <c r="T806" t="n">
        <v>7509.66</v>
      </c>
      <c r="U806" t="n">
        <v>0.61</v>
      </c>
      <c r="V806" t="n">
        <v>0.74</v>
      </c>
      <c r="W806" t="n">
        <v>2.63</v>
      </c>
      <c r="X806" t="n">
        <v>0.44</v>
      </c>
      <c r="Y806" t="n">
        <v>1</v>
      </c>
      <c r="Z806" t="n">
        <v>10</v>
      </c>
    </row>
    <row r="807">
      <c r="A807" t="n">
        <v>48</v>
      </c>
      <c r="B807" t="n">
        <v>150</v>
      </c>
      <c r="C807" t="inlineStr">
        <is>
          <t xml:space="preserve">CONCLUIDO	</t>
        </is>
      </c>
      <c r="D807" t="n">
        <v>5.0669</v>
      </c>
      <c r="E807" t="n">
        <v>19.74</v>
      </c>
      <c r="F807" t="n">
        <v>15.79</v>
      </c>
      <c r="G807" t="n">
        <v>55.75</v>
      </c>
      <c r="H807" t="n">
        <v>0.72</v>
      </c>
      <c r="I807" t="n">
        <v>17</v>
      </c>
      <c r="J807" t="n">
        <v>322.77</v>
      </c>
      <c r="K807" t="n">
        <v>61.82</v>
      </c>
      <c r="L807" t="n">
        <v>13</v>
      </c>
      <c r="M807" t="n">
        <v>15</v>
      </c>
      <c r="N807" t="n">
        <v>97.94</v>
      </c>
      <c r="O807" t="n">
        <v>40042</v>
      </c>
      <c r="P807" t="n">
        <v>283.02</v>
      </c>
      <c r="Q807" t="n">
        <v>467.07</v>
      </c>
      <c r="R807" t="n">
        <v>64.94</v>
      </c>
      <c r="S807" t="n">
        <v>39.61</v>
      </c>
      <c r="T807" t="n">
        <v>7673.89</v>
      </c>
      <c r="U807" t="n">
        <v>0.61</v>
      </c>
      <c r="V807" t="n">
        <v>0.74</v>
      </c>
      <c r="W807" t="n">
        <v>2.64</v>
      </c>
      <c r="X807" t="n">
        <v>0.46</v>
      </c>
      <c r="Y807" t="n">
        <v>1</v>
      </c>
      <c r="Z807" t="n">
        <v>10</v>
      </c>
    </row>
    <row r="808">
      <c r="A808" t="n">
        <v>49</v>
      </c>
      <c r="B808" t="n">
        <v>150</v>
      </c>
      <c r="C808" t="inlineStr">
        <is>
          <t xml:space="preserve">CONCLUIDO	</t>
        </is>
      </c>
      <c r="D808" t="n">
        <v>5.0691</v>
      </c>
      <c r="E808" t="n">
        <v>19.73</v>
      </c>
      <c r="F808" t="n">
        <v>15.79</v>
      </c>
      <c r="G808" t="n">
        <v>55.71</v>
      </c>
      <c r="H808" t="n">
        <v>0.73</v>
      </c>
      <c r="I808" t="n">
        <v>17</v>
      </c>
      <c r="J808" t="n">
        <v>323.34</v>
      </c>
      <c r="K808" t="n">
        <v>61.82</v>
      </c>
      <c r="L808" t="n">
        <v>13.25</v>
      </c>
      <c r="M808" t="n">
        <v>15</v>
      </c>
      <c r="N808" t="n">
        <v>98.27</v>
      </c>
      <c r="O808" t="n">
        <v>40112.54</v>
      </c>
      <c r="P808" t="n">
        <v>283</v>
      </c>
      <c r="Q808" t="n">
        <v>467.08</v>
      </c>
      <c r="R808" t="n">
        <v>64.51000000000001</v>
      </c>
      <c r="S808" t="n">
        <v>39.61</v>
      </c>
      <c r="T808" t="n">
        <v>7461.23</v>
      </c>
      <c r="U808" t="n">
        <v>0.61</v>
      </c>
      <c r="V808" t="n">
        <v>0.74</v>
      </c>
      <c r="W808" t="n">
        <v>2.64</v>
      </c>
      <c r="X808" t="n">
        <v>0.45</v>
      </c>
      <c r="Y808" t="n">
        <v>1</v>
      </c>
      <c r="Z808" t="n">
        <v>10</v>
      </c>
    </row>
    <row r="809">
      <c r="A809" t="n">
        <v>50</v>
      </c>
      <c r="B809" t="n">
        <v>150</v>
      </c>
      <c r="C809" t="inlineStr">
        <is>
          <t xml:space="preserve">CONCLUIDO	</t>
        </is>
      </c>
      <c r="D809" t="n">
        <v>5.0878</v>
      </c>
      <c r="E809" t="n">
        <v>19.66</v>
      </c>
      <c r="F809" t="n">
        <v>15.77</v>
      </c>
      <c r="G809" t="n">
        <v>59.13</v>
      </c>
      <c r="H809" t="n">
        <v>0.74</v>
      </c>
      <c r="I809" t="n">
        <v>16</v>
      </c>
      <c r="J809" t="n">
        <v>323.91</v>
      </c>
      <c r="K809" t="n">
        <v>61.82</v>
      </c>
      <c r="L809" t="n">
        <v>13.5</v>
      </c>
      <c r="M809" t="n">
        <v>14</v>
      </c>
      <c r="N809" t="n">
        <v>98.59</v>
      </c>
      <c r="O809" t="n">
        <v>40183.11</v>
      </c>
      <c r="P809" t="n">
        <v>282.43</v>
      </c>
      <c r="Q809" t="n">
        <v>467.07</v>
      </c>
      <c r="R809" t="n">
        <v>64.3</v>
      </c>
      <c r="S809" t="n">
        <v>39.61</v>
      </c>
      <c r="T809" t="n">
        <v>7361.55</v>
      </c>
      <c r="U809" t="n">
        <v>0.62</v>
      </c>
      <c r="V809" t="n">
        <v>0.74</v>
      </c>
      <c r="W809" t="n">
        <v>2.63</v>
      </c>
      <c r="X809" t="n">
        <v>0.44</v>
      </c>
      <c r="Y809" t="n">
        <v>1</v>
      </c>
      <c r="Z809" t="n">
        <v>10</v>
      </c>
    </row>
    <row r="810">
      <c r="A810" t="n">
        <v>51</v>
      </c>
      <c r="B810" t="n">
        <v>150</v>
      </c>
      <c r="C810" t="inlineStr">
        <is>
          <t xml:space="preserve">CONCLUIDO	</t>
        </is>
      </c>
      <c r="D810" t="n">
        <v>5.0892</v>
      </c>
      <c r="E810" t="n">
        <v>19.65</v>
      </c>
      <c r="F810" t="n">
        <v>15.76</v>
      </c>
      <c r="G810" t="n">
        <v>59.11</v>
      </c>
      <c r="H810" t="n">
        <v>0.76</v>
      </c>
      <c r="I810" t="n">
        <v>16</v>
      </c>
      <c r="J810" t="n">
        <v>324.48</v>
      </c>
      <c r="K810" t="n">
        <v>61.82</v>
      </c>
      <c r="L810" t="n">
        <v>13.75</v>
      </c>
      <c r="M810" t="n">
        <v>14</v>
      </c>
      <c r="N810" t="n">
        <v>98.91</v>
      </c>
      <c r="O810" t="n">
        <v>40253.84</v>
      </c>
      <c r="P810" t="n">
        <v>282.4</v>
      </c>
      <c r="Q810" t="n">
        <v>467.11</v>
      </c>
      <c r="R810" t="n">
        <v>64.02</v>
      </c>
      <c r="S810" t="n">
        <v>39.61</v>
      </c>
      <c r="T810" t="n">
        <v>7221.46</v>
      </c>
      <c r="U810" t="n">
        <v>0.62</v>
      </c>
      <c r="V810" t="n">
        <v>0.74</v>
      </c>
      <c r="W810" t="n">
        <v>2.63</v>
      </c>
      <c r="X810" t="n">
        <v>0.43</v>
      </c>
      <c r="Y810" t="n">
        <v>1</v>
      </c>
      <c r="Z810" t="n">
        <v>10</v>
      </c>
    </row>
    <row r="811">
      <c r="A811" t="n">
        <v>52</v>
      </c>
      <c r="B811" t="n">
        <v>150</v>
      </c>
      <c r="C811" t="inlineStr">
        <is>
          <t xml:space="preserve">CONCLUIDO	</t>
        </is>
      </c>
      <c r="D811" t="n">
        <v>5.0851</v>
      </c>
      <c r="E811" t="n">
        <v>19.67</v>
      </c>
      <c r="F811" t="n">
        <v>15.78</v>
      </c>
      <c r="G811" t="n">
        <v>59.17</v>
      </c>
      <c r="H811" t="n">
        <v>0.77</v>
      </c>
      <c r="I811" t="n">
        <v>16</v>
      </c>
      <c r="J811" t="n">
        <v>325.06</v>
      </c>
      <c r="K811" t="n">
        <v>61.82</v>
      </c>
      <c r="L811" t="n">
        <v>14</v>
      </c>
      <c r="M811" t="n">
        <v>14</v>
      </c>
      <c r="N811" t="n">
        <v>99.23999999999999</v>
      </c>
      <c r="O811" t="n">
        <v>40324.71</v>
      </c>
      <c r="P811" t="n">
        <v>282.9</v>
      </c>
      <c r="Q811" t="n">
        <v>467.07</v>
      </c>
      <c r="R811" t="n">
        <v>64.55</v>
      </c>
      <c r="S811" t="n">
        <v>39.61</v>
      </c>
      <c r="T811" t="n">
        <v>7487.08</v>
      </c>
      <c r="U811" t="n">
        <v>0.61</v>
      </c>
      <c r="V811" t="n">
        <v>0.74</v>
      </c>
      <c r="W811" t="n">
        <v>2.63</v>
      </c>
      <c r="X811" t="n">
        <v>0.45</v>
      </c>
      <c r="Y811" t="n">
        <v>1</v>
      </c>
      <c r="Z811" t="n">
        <v>10</v>
      </c>
    </row>
    <row r="812">
      <c r="A812" t="n">
        <v>53</v>
      </c>
      <c r="B812" t="n">
        <v>150</v>
      </c>
      <c r="C812" t="inlineStr">
        <is>
          <t xml:space="preserve">CONCLUIDO	</t>
        </is>
      </c>
      <c r="D812" t="n">
        <v>5.0857</v>
      </c>
      <c r="E812" t="n">
        <v>19.66</v>
      </c>
      <c r="F812" t="n">
        <v>15.78</v>
      </c>
      <c r="G812" t="n">
        <v>59.16</v>
      </c>
      <c r="H812" t="n">
        <v>0.78</v>
      </c>
      <c r="I812" t="n">
        <v>16</v>
      </c>
      <c r="J812" t="n">
        <v>325.63</v>
      </c>
      <c r="K812" t="n">
        <v>61.82</v>
      </c>
      <c r="L812" t="n">
        <v>14.25</v>
      </c>
      <c r="M812" t="n">
        <v>14</v>
      </c>
      <c r="N812" t="n">
        <v>99.56</v>
      </c>
      <c r="O812" t="n">
        <v>40395.74</v>
      </c>
      <c r="P812" t="n">
        <v>282.44</v>
      </c>
      <c r="Q812" t="n">
        <v>467.15</v>
      </c>
      <c r="R812" t="n">
        <v>64.29000000000001</v>
      </c>
      <c r="S812" t="n">
        <v>39.61</v>
      </c>
      <c r="T812" t="n">
        <v>7357.26</v>
      </c>
      <c r="U812" t="n">
        <v>0.62</v>
      </c>
      <c r="V812" t="n">
        <v>0.74</v>
      </c>
      <c r="W812" t="n">
        <v>2.64</v>
      </c>
      <c r="X812" t="n">
        <v>0.44</v>
      </c>
      <c r="Y812" t="n">
        <v>1</v>
      </c>
      <c r="Z812" t="n">
        <v>10</v>
      </c>
    </row>
    <row r="813">
      <c r="A813" t="n">
        <v>54</v>
      </c>
      <c r="B813" t="n">
        <v>150</v>
      </c>
      <c r="C813" t="inlineStr">
        <is>
          <t xml:space="preserve">CONCLUIDO	</t>
        </is>
      </c>
      <c r="D813" t="n">
        <v>5.1161</v>
      </c>
      <c r="E813" t="n">
        <v>19.55</v>
      </c>
      <c r="F813" t="n">
        <v>15.72</v>
      </c>
      <c r="G813" t="n">
        <v>62.86</v>
      </c>
      <c r="H813" t="n">
        <v>0.79</v>
      </c>
      <c r="I813" t="n">
        <v>15</v>
      </c>
      <c r="J813" t="n">
        <v>326.21</v>
      </c>
      <c r="K813" t="n">
        <v>61.82</v>
      </c>
      <c r="L813" t="n">
        <v>14.5</v>
      </c>
      <c r="M813" t="n">
        <v>13</v>
      </c>
      <c r="N813" t="n">
        <v>99.89</v>
      </c>
      <c r="O813" t="n">
        <v>40466.92</v>
      </c>
      <c r="P813" t="n">
        <v>281.07</v>
      </c>
      <c r="Q813" t="n">
        <v>467.07</v>
      </c>
      <c r="R813" t="n">
        <v>62.19</v>
      </c>
      <c r="S813" t="n">
        <v>39.61</v>
      </c>
      <c r="T813" t="n">
        <v>6309.9</v>
      </c>
      <c r="U813" t="n">
        <v>0.64</v>
      </c>
      <c r="V813" t="n">
        <v>0.74</v>
      </c>
      <c r="W813" t="n">
        <v>2.64</v>
      </c>
      <c r="X813" t="n">
        <v>0.38</v>
      </c>
      <c r="Y813" t="n">
        <v>1</v>
      </c>
      <c r="Z813" t="n">
        <v>10</v>
      </c>
    </row>
    <row r="814">
      <c r="A814" t="n">
        <v>55</v>
      </c>
      <c r="B814" t="n">
        <v>150</v>
      </c>
      <c r="C814" t="inlineStr">
        <is>
          <t xml:space="preserve">CONCLUIDO	</t>
        </is>
      </c>
      <c r="D814" t="n">
        <v>5.112</v>
      </c>
      <c r="E814" t="n">
        <v>19.56</v>
      </c>
      <c r="F814" t="n">
        <v>15.73</v>
      </c>
      <c r="G814" t="n">
        <v>62.93</v>
      </c>
      <c r="H814" t="n">
        <v>0.8</v>
      </c>
      <c r="I814" t="n">
        <v>15</v>
      </c>
      <c r="J814" t="n">
        <v>326.79</v>
      </c>
      <c r="K814" t="n">
        <v>61.82</v>
      </c>
      <c r="L814" t="n">
        <v>14.75</v>
      </c>
      <c r="M814" t="n">
        <v>13</v>
      </c>
      <c r="N814" t="n">
        <v>100.22</v>
      </c>
      <c r="O814" t="n">
        <v>40538.25</v>
      </c>
      <c r="P814" t="n">
        <v>281.44</v>
      </c>
      <c r="Q814" t="n">
        <v>467.12</v>
      </c>
      <c r="R814" t="n">
        <v>63.05</v>
      </c>
      <c r="S814" t="n">
        <v>39.61</v>
      </c>
      <c r="T814" t="n">
        <v>6739.04</v>
      </c>
      <c r="U814" t="n">
        <v>0.63</v>
      </c>
      <c r="V814" t="n">
        <v>0.74</v>
      </c>
      <c r="W814" t="n">
        <v>2.63</v>
      </c>
      <c r="X814" t="n">
        <v>0.4</v>
      </c>
      <c r="Y814" t="n">
        <v>1</v>
      </c>
      <c r="Z814" t="n">
        <v>10</v>
      </c>
    </row>
    <row r="815">
      <c r="A815" t="n">
        <v>56</v>
      </c>
      <c r="B815" t="n">
        <v>150</v>
      </c>
      <c r="C815" t="inlineStr">
        <is>
          <t xml:space="preserve">CONCLUIDO	</t>
        </is>
      </c>
      <c r="D815" t="n">
        <v>5.1148</v>
      </c>
      <c r="E815" t="n">
        <v>19.55</v>
      </c>
      <c r="F815" t="n">
        <v>15.72</v>
      </c>
      <c r="G815" t="n">
        <v>62.88</v>
      </c>
      <c r="H815" t="n">
        <v>0.82</v>
      </c>
      <c r="I815" t="n">
        <v>15</v>
      </c>
      <c r="J815" t="n">
        <v>327.37</v>
      </c>
      <c r="K815" t="n">
        <v>61.82</v>
      </c>
      <c r="L815" t="n">
        <v>15</v>
      </c>
      <c r="M815" t="n">
        <v>13</v>
      </c>
      <c r="N815" t="n">
        <v>100.55</v>
      </c>
      <c r="O815" t="n">
        <v>40609.74</v>
      </c>
      <c r="P815" t="n">
        <v>281.29</v>
      </c>
      <c r="Q815" t="n">
        <v>467.08</v>
      </c>
      <c r="R815" t="n">
        <v>62.65</v>
      </c>
      <c r="S815" t="n">
        <v>39.61</v>
      </c>
      <c r="T815" t="n">
        <v>6539.77</v>
      </c>
      <c r="U815" t="n">
        <v>0.63</v>
      </c>
      <c r="V815" t="n">
        <v>0.74</v>
      </c>
      <c r="W815" t="n">
        <v>2.63</v>
      </c>
      <c r="X815" t="n">
        <v>0.39</v>
      </c>
      <c r="Y815" t="n">
        <v>1</v>
      </c>
      <c r="Z815" t="n">
        <v>10</v>
      </c>
    </row>
    <row r="816">
      <c r="A816" t="n">
        <v>57</v>
      </c>
      <c r="B816" t="n">
        <v>150</v>
      </c>
      <c r="C816" t="inlineStr">
        <is>
          <t xml:space="preserve">CONCLUIDO	</t>
        </is>
      </c>
      <c r="D816" t="n">
        <v>5.1141</v>
      </c>
      <c r="E816" t="n">
        <v>19.55</v>
      </c>
      <c r="F816" t="n">
        <v>15.72</v>
      </c>
      <c r="G816" t="n">
        <v>62.89</v>
      </c>
      <c r="H816" t="n">
        <v>0.83</v>
      </c>
      <c r="I816" t="n">
        <v>15</v>
      </c>
      <c r="J816" t="n">
        <v>327.95</v>
      </c>
      <c r="K816" t="n">
        <v>61.82</v>
      </c>
      <c r="L816" t="n">
        <v>15.25</v>
      </c>
      <c r="M816" t="n">
        <v>13</v>
      </c>
      <c r="N816" t="n">
        <v>100.88</v>
      </c>
      <c r="O816" t="n">
        <v>40681.39</v>
      </c>
      <c r="P816" t="n">
        <v>281.17</v>
      </c>
      <c r="Q816" t="n">
        <v>467.07</v>
      </c>
      <c r="R816" t="n">
        <v>62.62</v>
      </c>
      <c r="S816" t="n">
        <v>39.61</v>
      </c>
      <c r="T816" t="n">
        <v>6523.43</v>
      </c>
      <c r="U816" t="n">
        <v>0.63</v>
      </c>
      <c r="V816" t="n">
        <v>0.74</v>
      </c>
      <c r="W816" t="n">
        <v>2.63</v>
      </c>
      <c r="X816" t="n">
        <v>0.39</v>
      </c>
      <c r="Y816" t="n">
        <v>1</v>
      </c>
      <c r="Z816" t="n">
        <v>10</v>
      </c>
    </row>
    <row r="817">
      <c r="A817" t="n">
        <v>58</v>
      </c>
      <c r="B817" t="n">
        <v>150</v>
      </c>
      <c r="C817" t="inlineStr">
        <is>
          <t xml:space="preserve">CONCLUIDO	</t>
        </is>
      </c>
      <c r="D817" t="n">
        <v>5.1333</v>
      </c>
      <c r="E817" t="n">
        <v>19.48</v>
      </c>
      <c r="F817" t="n">
        <v>15.71</v>
      </c>
      <c r="G817" t="n">
        <v>67.31</v>
      </c>
      <c r="H817" t="n">
        <v>0.84</v>
      </c>
      <c r="I817" t="n">
        <v>14</v>
      </c>
      <c r="J817" t="n">
        <v>328.53</v>
      </c>
      <c r="K817" t="n">
        <v>61.82</v>
      </c>
      <c r="L817" t="n">
        <v>15.5</v>
      </c>
      <c r="M817" t="n">
        <v>12</v>
      </c>
      <c r="N817" t="n">
        <v>101.21</v>
      </c>
      <c r="O817" t="n">
        <v>40753.2</v>
      </c>
      <c r="P817" t="n">
        <v>280.77</v>
      </c>
      <c r="Q817" t="n">
        <v>467.07</v>
      </c>
      <c r="R817" t="n">
        <v>62.08</v>
      </c>
      <c r="S817" t="n">
        <v>39.61</v>
      </c>
      <c r="T817" t="n">
        <v>6259.95</v>
      </c>
      <c r="U817" t="n">
        <v>0.64</v>
      </c>
      <c r="V817" t="n">
        <v>0.74</v>
      </c>
      <c r="W817" t="n">
        <v>2.63</v>
      </c>
      <c r="X817" t="n">
        <v>0.37</v>
      </c>
      <c r="Y817" t="n">
        <v>1</v>
      </c>
      <c r="Z817" t="n">
        <v>10</v>
      </c>
    </row>
    <row r="818">
      <c r="A818" t="n">
        <v>59</v>
      </c>
      <c r="B818" t="n">
        <v>150</v>
      </c>
      <c r="C818" t="inlineStr">
        <is>
          <t xml:space="preserve">CONCLUIDO	</t>
        </is>
      </c>
      <c r="D818" t="n">
        <v>5.1335</v>
      </c>
      <c r="E818" t="n">
        <v>19.48</v>
      </c>
      <c r="F818" t="n">
        <v>15.71</v>
      </c>
      <c r="G818" t="n">
        <v>67.31</v>
      </c>
      <c r="H818" t="n">
        <v>0.85</v>
      </c>
      <c r="I818" t="n">
        <v>14</v>
      </c>
      <c r="J818" t="n">
        <v>329.12</v>
      </c>
      <c r="K818" t="n">
        <v>61.82</v>
      </c>
      <c r="L818" t="n">
        <v>15.75</v>
      </c>
      <c r="M818" t="n">
        <v>12</v>
      </c>
      <c r="N818" t="n">
        <v>101.54</v>
      </c>
      <c r="O818" t="n">
        <v>40825.16</v>
      </c>
      <c r="P818" t="n">
        <v>280.99</v>
      </c>
      <c r="Q818" t="n">
        <v>467.14</v>
      </c>
      <c r="R818" t="n">
        <v>61.98</v>
      </c>
      <c r="S818" t="n">
        <v>39.61</v>
      </c>
      <c r="T818" t="n">
        <v>6211.53</v>
      </c>
      <c r="U818" t="n">
        <v>0.64</v>
      </c>
      <c r="V818" t="n">
        <v>0.74</v>
      </c>
      <c r="W818" t="n">
        <v>2.63</v>
      </c>
      <c r="X818" t="n">
        <v>0.37</v>
      </c>
      <c r="Y818" t="n">
        <v>1</v>
      </c>
      <c r="Z818" t="n">
        <v>10</v>
      </c>
    </row>
    <row r="819">
      <c r="A819" t="n">
        <v>60</v>
      </c>
      <c r="B819" t="n">
        <v>150</v>
      </c>
      <c r="C819" t="inlineStr">
        <is>
          <t xml:space="preserve">CONCLUIDO	</t>
        </is>
      </c>
      <c r="D819" t="n">
        <v>5.1313</v>
      </c>
      <c r="E819" t="n">
        <v>19.49</v>
      </c>
      <c r="F819" t="n">
        <v>15.71</v>
      </c>
      <c r="G819" t="n">
        <v>67.34</v>
      </c>
      <c r="H819" t="n">
        <v>0.86</v>
      </c>
      <c r="I819" t="n">
        <v>14</v>
      </c>
      <c r="J819" t="n">
        <v>329.7</v>
      </c>
      <c r="K819" t="n">
        <v>61.82</v>
      </c>
      <c r="L819" t="n">
        <v>16</v>
      </c>
      <c r="M819" t="n">
        <v>12</v>
      </c>
      <c r="N819" t="n">
        <v>101.88</v>
      </c>
      <c r="O819" t="n">
        <v>40897.29</v>
      </c>
      <c r="P819" t="n">
        <v>280.98</v>
      </c>
      <c r="Q819" t="n">
        <v>467.1</v>
      </c>
      <c r="R819" t="n">
        <v>62.41</v>
      </c>
      <c r="S819" t="n">
        <v>39.61</v>
      </c>
      <c r="T819" t="n">
        <v>6423.88</v>
      </c>
      <c r="U819" t="n">
        <v>0.63</v>
      </c>
      <c r="V819" t="n">
        <v>0.74</v>
      </c>
      <c r="W819" t="n">
        <v>2.63</v>
      </c>
      <c r="X819" t="n">
        <v>0.38</v>
      </c>
      <c r="Y819" t="n">
        <v>1</v>
      </c>
      <c r="Z819" t="n">
        <v>10</v>
      </c>
    </row>
    <row r="820">
      <c r="A820" t="n">
        <v>61</v>
      </c>
      <c r="B820" t="n">
        <v>150</v>
      </c>
      <c r="C820" t="inlineStr">
        <is>
          <t xml:space="preserve">CONCLUIDO	</t>
        </is>
      </c>
      <c r="D820" t="n">
        <v>5.1359</v>
      </c>
      <c r="E820" t="n">
        <v>19.47</v>
      </c>
      <c r="F820" t="n">
        <v>15.7</v>
      </c>
      <c r="G820" t="n">
        <v>67.27</v>
      </c>
      <c r="H820" t="n">
        <v>0.88</v>
      </c>
      <c r="I820" t="n">
        <v>14</v>
      </c>
      <c r="J820" t="n">
        <v>330.29</v>
      </c>
      <c r="K820" t="n">
        <v>61.82</v>
      </c>
      <c r="L820" t="n">
        <v>16.25</v>
      </c>
      <c r="M820" t="n">
        <v>12</v>
      </c>
      <c r="N820" t="n">
        <v>102.21</v>
      </c>
      <c r="O820" t="n">
        <v>40969.57</v>
      </c>
      <c r="P820" t="n">
        <v>280.34</v>
      </c>
      <c r="Q820" t="n">
        <v>467.08</v>
      </c>
      <c r="R820" t="n">
        <v>61.85</v>
      </c>
      <c r="S820" t="n">
        <v>39.61</v>
      </c>
      <c r="T820" t="n">
        <v>6146.19</v>
      </c>
      <c r="U820" t="n">
        <v>0.64</v>
      </c>
      <c r="V820" t="n">
        <v>0.74</v>
      </c>
      <c r="W820" t="n">
        <v>2.63</v>
      </c>
      <c r="X820" t="n">
        <v>0.36</v>
      </c>
      <c r="Y820" t="n">
        <v>1</v>
      </c>
      <c r="Z820" t="n">
        <v>10</v>
      </c>
    </row>
    <row r="821">
      <c r="A821" t="n">
        <v>62</v>
      </c>
      <c r="B821" t="n">
        <v>150</v>
      </c>
      <c r="C821" t="inlineStr">
        <is>
          <t xml:space="preserve">CONCLUIDO	</t>
        </is>
      </c>
      <c r="D821" t="n">
        <v>5.1356</v>
      </c>
      <c r="E821" t="n">
        <v>19.47</v>
      </c>
      <c r="F821" t="n">
        <v>15.7</v>
      </c>
      <c r="G821" t="n">
        <v>67.27</v>
      </c>
      <c r="H821" t="n">
        <v>0.89</v>
      </c>
      <c r="I821" t="n">
        <v>14</v>
      </c>
      <c r="J821" t="n">
        <v>330.87</v>
      </c>
      <c r="K821" t="n">
        <v>61.82</v>
      </c>
      <c r="L821" t="n">
        <v>16.5</v>
      </c>
      <c r="M821" t="n">
        <v>12</v>
      </c>
      <c r="N821" t="n">
        <v>102.55</v>
      </c>
      <c r="O821" t="n">
        <v>41042.02</v>
      </c>
      <c r="P821" t="n">
        <v>279.96</v>
      </c>
      <c r="Q821" t="n">
        <v>467.07</v>
      </c>
      <c r="R821" t="n">
        <v>61.82</v>
      </c>
      <c r="S821" t="n">
        <v>39.61</v>
      </c>
      <c r="T821" t="n">
        <v>6129.93</v>
      </c>
      <c r="U821" t="n">
        <v>0.64</v>
      </c>
      <c r="V821" t="n">
        <v>0.74</v>
      </c>
      <c r="W821" t="n">
        <v>2.63</v>
      </c>
      <c r="X821" t="n">
        <v>0.36</v>
      </c>
      <c r="Y821" t="n">
        <v>1</v>
      </c>
      <c r="Z821" t="n">
        <v>10</v>
      </c>
    </row>
    <row r="822">
      <c r="A822" t="n">
        <v>63</v>
      </c>
      <c r="B822" t="n">
        <v>150</v>
      </c>
      <c r="C822" t="inlineStr">
        <is>
          <t xml:space="preserve">CONCLUIDO	</t>
        </is>
      </c>
      <c r="D822" t="n">
        <v>5.1529</v>
      </c>
      <c r="E822" t="n">
        <v>19.41</v>
      </c>
      <c r="F822" t="n">
        <v>15.69</v>
      </c>
      <c r="G822" t="n">
        <v>72.40000000000001</v>
      </c>
      <c r="H822" t="n">
        <v>0.9</v>
      </c>
      <c r="I822" t="n">
        <v>13</v>
      </c>
      <c r="J822" t="n">
        <v>331.46</v>
      </c>
      <c r="K822" t="n">
        <v>61.82</v>
      </c>
      <c r="L822" t="n">
        <v>16.75</v>
      </c>
      <c r="M822" t="n">
        <v>11</v>
      </c>
      <c r="N822" t="n">
        <v>102.89</v>
      </c>
      <c r="O822" t="n">
        <v>41114.63</v>
      </c>
      <c r="P822" t="n">
        <v>279.82</v>
      </c>
      <c r="Q822" t="n">
        <v>467.08</v>
      </c>
      <c r="R822" t="n">
        <v>61.54</v>
      </c>
      <c r="S822" t="n">
        <v>39.61</v>
      </c>
      <c r="T822" t="n">
        <v>5997.28</v>
      </c>
      <c r="U822" t="n">
        <v>0.64</v>
      </c>
      <c r="V822" t="n">
        <v>0.74</v>
      </c>
      <c r="W822" t="n">
        <v>2.63</v>
      </c>
      <c r="X822" t="n">
        <v>0.35</v>
      </c>
      <c r="Y822" t="n">
        <v>1</v>
      </c>
      <c r="Z822" t="n">
        <v>10</v>
      </c>
    </row>
    <row r="823">
      <c r="A823" t="n">
        <v>64</v>
      </c>
      <c r="B823" t="n">
        <v>150</v>
      </c>
      <c r="C823" t="inlineStr">
        <is>
          <t xml:space="preserve">CONCLUIDO	</t>
        </is>
      </c>
      <c r="D823" t="n">
        <v>5.1532</v>
      </c>
      <c r="E823" t="n">
        <v>19.41</v>
      </c>
      <c r="F823" t="n">
        <v>15.69</v>
      </c>
      <c r="G823" t="n">
        <v>72.40000000000001</v>
      </c>
      <c r="H823" t="n">
        <v>0.91</v>
      </c>
      <c r="I823" t="n">
        <v>13</v>
      </c>
      <c r="J823" t="n">
        <v>332.05</v>
      </c>
      <c r="K823" t="n">
        <v>61.82</v>
      </c>
      <c r="L823" t="n">
        <v>17</v>
      </c>
      <c r="M823" t="n">
        <v>11</v>
      </c>
      <c r="N823" t="n">
        <v>103.23</v>
      </c>
      <c r="O823" t="n">
        <v>41187.41</v>
      </c>
      <c r="P823" t="n">
        <v>280.14</v>
      </c>
      <c r="Q823" t="n">
        <v>467.07</v>
      </c>
      <c r="R823" t="n">
        <v>61.4</v>
      </c>
      <c r="S823" t="n">
        <v>39.61</v>
      </c>
      <c r="T823" t="n">
        <v>5927.49</v>
      </c>
      <c r="U823" t="n">
        <v>0.65</v>
      </c>
      <c r="V823" t="n">
        <v>0.74</v>
      </c>
      <c r="W823" t="n">
        <v>2.63</v>
      </c>
      <c r="X823" t="n">
        <v>0.35</v>
      </c>
      <c r="Y823" t="n">
        <v>1</v>
      </c>
      <c r="Z823" t="n">
        <v>10</v>
      </c>
    </row>
    <row r="824">
      <c r="A824" t="n">
        <v>65</v>
      </c>
      <c r="B824" t="n">
        <v>150</v>
      </c>
      <c r="C824" t="inlineStr">
        <is>
          <t xml:space="preserve">CONCLUIDO	</t>
        </is>
      </c>
      <c r="D824" t="n">
        <v>5.158</v>
      </c>
      <c r="E824" t="n">
        <v>19.39</v>
      </c>
      <c r="F824" t="n">
        <v>15.67</v>
      </c>
      <c r="G824" t="n">
        <v>72.31</v>
      </c>
      <c r="H824" t="n">
        <v>0.92</v>
      </c>
      <c r="I824" t="n">
        <v>13</v>
      </c>
      <c r="J824" t="n">
        <v>332.64</v>
      </c>
      <c r="K824" t="n">
        <v>61.82</v>
      </c>
      <c r="L824" t="n">
        <v>17.25</v>
      </c>
      <c r="M824" t="n">
        <v>11</v>
      </c>
      <c r="N824" t="n">
        <v>103.57</v>
      </c>
      <c r="O824" t="n">
        <v>41260.35</v>
      </c>
      <c r="P824" t="n">
        <v>280.15</v>
      </c>
      <c r="Q824" t="n">
        <v>467.07</v>
      </c>
      <c r="R824" t="n">
        <v>60.86</v>
      </c>
      <c r="S824" t="n">
        <v>39.61</v>
      </c>
      <c r="T824" t="n">
        <v>5656.53</v>
      </c>
      <c r="U824" t="n">
        <v>0.65</v>
      </c>
      <c r="V824" t="n">
        <v>0.74</v>
      </c>
      <c r="W824" t="n">
        <v>2.63</v>
      </c>
      <c r="X824" t="n">
        <v>0.33</v>
      </c>
      <c r="Y824" t="n">
        <v>1</v>
      </c>
      <c r="Z824" t="n">
        <v>10</v>
      </c>
    </row>
    <row r="825">
      <c r="A825" t="n">
        <v>66</v>
      </c>
      <c r="B825" t="n">
        <v>150</v>
      </c>
      <c r="C825" t="inlineStr">
        <is>
          <t xml:space="preserve">CONCLUIDO	</t>
        </is>
      </c>
      <c r="D825" t="n">
        <v>5.1535</v>
      </c>
      <c r="E825" t="n">
        <v>19.4</v>
      </c>
      <c r="F825" t="n">
        <v>15.68</v>
      </c>
      <c r="G825" t="n">
        <v>72.39</v>
      </c>
      <c r="H825" t="n">
        <v>0.9399999999999999</v>
      </c>
      <c r="I825" t="n">
        <v>13</v>
      </c>
      <c r="J825" t="n">
        <v>333.24</v>
      </c>
      <c r="K825" t="n">
        <v>61.82</v>
      </c>
      <c r="L825" t="n">
        <v>17.5</v>
      </c>
      <c r="M825" t="n">
        <v>11</v>
      </c>
      <c r="N825" t="n">
        <v>103.92</v>
      </c>
      <c r="O825" t="n">
        <v>41333.46</v>
      </c>
      <c r="P825" t="n">
        <v>280.53</v>
      </c>
      <c r="Q825" t="n">
        <v>467.07</v>
      </c>
      <c r="R825" t="n">
        <v>61.42</v>
      </c>
      <c r="S825" t="n">
        <v>39.61</v>
      </c>
      <c r="T825" t="n">
        <v>5935.3</v>
      </c>
      <c r="U825" t="n">
        <v>0.64</v>
      </c>
      <c r="V825" t="n">
        <v>0.74</v>
      </c>
      <c r="W825" t="n">
        <v>2.63</v>
      </c>
      <c r="X825" t="n">
        <v>0.35</v>
      </c>
      <c r="Y825" t="n">
        <v>1</v>
      </c>
      <c r="Z825" t="n">
        <v>10</v>
      </c>
    </row>
    <row r="826">
      <c r="A826" t="n">
        <v>67</v>
      </c>
      <c r="B826" t="n">
        <v>150</v>
      </c>
      <c r="C826" t="inlineStr">
        <is>
          <t xml:space="preserve">CONCLUIDO	</t>
        </is>
      </c>
      <c r="D826" t="n">
        <v>5.1543</v>
      </c>
      <c r="E826" t="n">
        <v>19.4</v>
      </c>
      <c r="F826" t="n">
        <v>15.68</v>
      </c>
      <c r="G826" t="n">
        <v>72.38</v>
      </c>
      <c r="H826" t="n">
        <v>0.95</v>
      </c>
      <c r="I826" t="n">
        <v>13</v>
      </c>
      <c r="J826" t="n">
        <v>333.83</v>
      </c>
      <c r="K826" t="n">
        <v>61.82</v>
      </c>
      <c r="L826" t="n">
        <v>17.75</v>
      </c>
      <c r="M826" t="n">
        <v>11</v>
      </c>
      <c r="N826" t="n">
        <v>104.26</v>
      </c>
      <c r="O826" t="n">
        <v>41406.86</v>
      </c>
      <c r="P826" t="n">
        <v>280.26</v>
      </c>
      <c r="Q826" t="n">
        <v>467.07</v>
      </c>
      <c r="R826" t="n">
        <v>61.21</v>
      </c>
      <c r="S826" t="n">
        <v>39.61</v>
      </c>
      <c r="T826" t="n">
        <v>5829.91</v>
      </c>
      <c r="U826" t="n">
        <v>0.65</v>
      </c>
      <c r="V826" t="n">
        <v>0.74</v>
      </c>
      <c r="W826" t="n">
        <v>2.63</v>
      </c>
      <c r="X826" t="n">
        <v>0.35</v>
      </c>
      <c r="Y826" t="n">
        <v>1</v>
      </c>
      <c r="Z826" t="n">
        <v>10</v>
      </c>
    </row>
    <row r="827">
      <c r="A827" t="n">
        <v>68</v>
      </c>
      <c r="B827" t="n">
        <v>150</v>
      </c>
      <c r="C827" t="inlineStr">
        <is>
          <t xml:space="preserve">CONCLUIDO	</t>
        </is>
      </c>
      <c r="D827" t="n">
        <v>5.1522</v>
      </c>
      <c r="E827" t="n">
        <v>19.41</v>
      </c>
      <c r="F827" t="n">
        <v>15.69</v>
      </c>
      <c r="G827" t="n">
        <v>72.41</v>
      </c>
      <c r="H827" t="n">
        <v>0.96</v>
      </c>
      <c r="I827" t="n">
        <v>13</v>
      </c>
      <c r="J827" t="n">
        <v>334.43</v>
      </c>
      <c r="K827" t="n">
        <v>61.82</v>
      </c>
      <c r="L827" t="n">
        <v>18</v>
      </c>
      <c r="M827" t="n">
        <v>11</v>
      </c>
      <c r="N827" t="n">
        <v>104.61</v>
      </c>
      <c r="O827" t="n">
        <v>41480.31</v>
      </c>
      <c r="P827" t="n">
        <v>280.05</v>
      </c>
      <c r="Q827" t="n">
        <v>467.07</v>
      </c>
      <c r="R827" t="n">
        <v>61.67</v>
      </c>
      <c r="S827" t="n">
        <v>39.61</v>
      </c>
      <c r="T827" t="n">
        <v>6059.55</v>
      </c>
      <c r="U827" t="n">
        <v>0.64</v>
      </c>
      <c r="V827" t="n">
        <v>0.74</v>
      </c>
      <c r="W827" t="n">
        <v>2.63</v>
      </c>
      <c r="X827" t="n">
        <v>0.36</v>
      </c>
      <c r="Y827" t="n">
        <v>1</v>
      </c>
      <c r="Z827" t="n">
        <v>10</v>
      </c>
    </row>
    <row r="828">
      <c r="A828" t="n">
        <v>69</v>
      </c>
      <c r="B828" t="n">
        <v>150</v>
      </c>
      <c r="C828" t="inlineStr">
        <is>
          <t xml:space="preserve">CONCLUIDO	</t>
        </is>
      </c>
      <c r="D828" t="n">
        <v>5.181</v>
      </c>
      <c r="E828" t="n">
        <v>19.3</v>
      </c>
      <c r="F828" t="n">
        <v>15.64</v>
      </c>
      <c r="G828" t="n">
        <v>78.19</v>
      </c>
      <c r="H828" t="n">
        <v>0.97</v>
      </c>
      <c r="I828" t="n">
        <v>12</v>
      </c>
      <c r="J828" t="n">
        <v>335.02</v>
      </c>
      <c r="K828" t="n">
        <v>61.82</v>
      </c>
      <c r="L828" t="n">
        <v>18.25</v>
      </c>
      <c r="M828" t="n">
        <v>10</v>
      </c>
      <c r="N828" t="n">
        <v>104.95</v>
      </c>
      <c r="O828" t="n">
        <v>41553.93</v>
      </c>
      <c r="P828" t="n">
        <v>278.63</v>
      </c>
      <c r="Q828" t="n">
        <v>467.07</v>
      </c>
      <c r="R828" t="n">
        <v>59.79</v>
      </c>
      <c r="S828" t="n">
        <v>39.61</v>
      </c>
      <c r="T828" t="n">
        <v>5124.24</v>
      </c>
      <c r="U828" t="n">
        <v>0.66</v>
      </c>
      <c r="V828" t="n">
        <v>0.75</v>
      </c>
      <c r="W828" t="n">
        <v>2.63</v>
      </c>
      <c r="X828" t="n">
        <v>0.3</v>
      </c>
      <c r="Y828" t="n">
        <v>1</v>
      </c>
      <c r="Z828" t="n">
        <v>10</v>
      </c>
    </row>
    <row r="829">
      <c r="A829" t="n">
        <v>70</v>
      </c>
      <c r="B829" t="n">
        <v>150</v>
      </c>
      <c r="C829" t="inlineStr">
        <is>
          <t xml:space="preserve">CONCLUIDO	</t>
        </is>
      </c>
      <c r="D829" t="n">
        <v>5.1801</v>
      </c>
      <c r="E829" t="n">
        <v>19.3</v>
      </c>
      <c r="F829" t="n">
        <v>15.64</v>
      </c>
      <c r="G829" t="n">
        <v>78.2</v>
      </c>
      <c r="H829" t="n">
        <v>0.98</v>
      </c>
      <c r="I829" t="n">
        <v>12</v>
      </c>
      <c r="J829" t="n">
        <v>335.62</v>
      </c>
      <c r="K829" t="n">
        <v>61.82</v>
      </c>
      <c r="L829" t="n">
        <v>18.5</v>
      </c>
      <c r="M829" t="n">
        <v>10</v>
      </c>
      <c r="N829" t="n">
        <v>105.3</v>
      </c>
      <c r="O829" t="n">
        <v>41627.72</v>
      </c>
      <c r="P829" t="n">
        <v>279.01</v>
      </c>
      <c r="Q829" t="n">
        <v>467.08</v>
      </c>
      <c r="R829" t="n">
        <v>60</v>
      </c>
      <c r="S829" t="n">
        <v>39.61</v>
      </c>
      <c r="T829" t="n">
        <v>5229</v>
      </c>
      <c r="U829" t="n">
        <v>0.66</v>
      </c>
      <c r="V829" t="n">
        <v>0.75</v>
      </c>
      <c r="W829" t="n">
        <v>2.63</v>
      </c>
      <c r="X829" t="n">
        <v>0.31</v>
      </c>
      <c r="Y829" t="n">
        <v>1</v>
      </c>
      <c r="Z829" t="n">
        <v>10</v>
      </c>
    </row>
    <row r="830">
      <c r="A830" t="n">
        <v>71</v>
      </c>
      <c r="B830" t="n">
        <v>150</v>
      </c>
      <c r="C830" t="inlineStr">
        <is>
          <t xml:space="preserve">CONCLUIDO	</t>
        </is>
      </c>
      <c r="D830" t="n">
        <v>5.1796</v>
      </c>
      <c r="E830" t="n">
        <v>19.31</v>
      </c>
      <c r="F830" t="n">
        <v>15.64</v>
      </c>
      <c r="G830" t="n">
        <v>78.20999999999999</v>
      </c>
      <c r="H830" t="n">
        <v>0.99</v>
      </c>
      <c r="I830" t="n">
        <v>12</v>
      </c>
      <c r="J830" t="n">
        <v>336.22</v>
      </c>
      <c r="K830" t="n">
        <v>61.82</v>
      </c>
      <c r="L830" t="n">
        <v>18.75</v>
      </c>
      <c r="M830" t="n">
        <v>10</v>
      </c>
      <c r="N830" t="n">
        <v>105.65</v>
      </c>
      <c r="O830" t="n">
        <v>41701.68</v>
      </c>
      <c r="P830" t="n">
        <v>279.23</v>
      </c>
      <c r="Q830" t="n">
        <v>467.07</v>
      </c>
      <c r="R830" t="n">
        <v>60.09</v>
      </c>
      <c r="S830" t="n">
        <v>39.61</v>
      </c>
      <c r="T830" t="n">
        <v>5274.84</v>
      </c>
      <c r="U830" t="n">
        <v>0.66</v>
      </c>
      <c r="V830" t="n">
        <v>0.75</v>
      </c>
      <c r="W830" t="n">
        <v>2.63</v>
      </c>
      <c r="X830" t="n">
        <v>0.31</v>
      </c>
      <c r="Y830" t="n">
        <v>1</v>
      </c>
      <c r="Z830" t="n">
        <v>10</v>
      </c>
    </row>
    <row r="831">
      <c r="A831" t="n">
        <v>72</v>
      </c>
      <c r="B831" t="n">
        <v>150</v>
      </c>
      <c r="C831" t="inlineStr">
        <is>
          <t xml:space="preserve">CONCLUIDO	</t>
        </is>
      </c>
      <c r="D831" t="n">
        <v>5.1801</v>
      </c>
      <c r="E831" t="n">
        <v>19.3</v>
      </c>
      <c r="F831" t="n">
        <v>15.64</v>
      </c>
      <c r="G831" t="n">
        <v>78.2</v>
      </c>
      <c r="H831" t="n">
        <v>1.01</v>
      </c>
      <c r="I831" t="n">
        <v>12</v>
      </c>
      <c r="J831" t="n">
        <v>336.82</v>
      </c>
      <c r="K831" t="n">
        <v>61.82</v>
      </c>
      <c r="L831" t="n">
        <v>19</v>
      </c>
      <c r="M831" t="n">
        <v>10</v>
      </c>
      <c r="N831" t="n">
        <v>106</v>
      </c>
      <c r="O831" t="n">
        <v>41775.82</v>
      </c>
      <c r="P831" t="n">
        <v>279.18</v>
      </c>
      <c r="Q831" t="n">
        <v>467.12</v>
      </c>
      <c r="R831" t="n">
        <v>59.97</v>
      </c>
      <c r="S831" t="n">
        <v>39.61</v>
      </c>
      <c r="T831" t="n">
        <v>5217.76</v>
      </c>
      <c r="U831" t="n">
        <v>0.66</v>
      </c>
      <c r="V831" t="n">
        <v>0.75</v>
      </c>
      <c r="W831" t="n">
        <v>2.63</v>
      </c>
      <c r="X831" t="n">
        <v>0.31</v>
      </c>
      <c r="Y831" t="n">
        <v>1</v>
      </c>
      <c r="Z831" t="n">
        <v>10</v>
      </c>
    </row>
    <row r="832">
      <c r="A832" t="n">
        <v>73</v>
      </c>
      <c r="B832" t="n">
        <v>150</v>
      </c>
      <c r="C832" t="inlineStr">
        <is>
          <t xml:space="preserve">CONCLUIDO	</t>
        </is>
      </c>
      <c r="D832" t="n">
        <v>5.1787</v>
      </c>
      <c r="E832" t="n">
        <v>19.31</v>
      </c>
      <c r="F832" t="n">
        <v>15.65</v>
      </c>
      <c r="G832" t="n">
        <v>78.23</v>
      </c>
      <c r="H832" t="n">
        <v>1.02</v>
      </c>
      <c r="I832" t="n">
        <v>12</v>
      </c>
      <c r="J832" t="n">
        <v>337.43</v>
      </c>
      <c r="K832" t="n">
        <v>61.82</v>
      </c>
      <c r="L832" t="n">
        <v>19.25</v>
      </c>
      <c r="M832" t="n">
        <v>10</v>
      </c>
      <c r="N832" t="n">
        <v>106.35</v>
      </c>
      <c r="O832" t="n">
        <v>41850.13</v>
      </c>
      <c r="P832" t="n">
        <v>278.95</v>
      </c>
      <c r="Q832" t="n">
        <v>467.1</v>
      </c>
      <c r="R832" t="n">
        <v>60.18</v>
      </c>
      <c r="S832" t="n">
        <v>39.61</v>
      </c>
      <c r="T832" t="n">
        <v>5321.84</v>
      </c>
      <c r="U832" t="n">
        <v>0.66</v>
      </c>
      <c r="V832" t="n">
        <v>0.75</v>
      </c>
      <c r="W832" t="n">
        <v>2.63</v>
      </c>
      <c r="X832" t="n">
        <v>0.31</v>
      </c>
      <c r="Y832" t="n">
        <v>1</v>
      </c>
      <c r="Z832" t="n">
        <v>10</v>
      </c>
    </row>
    <row r="833">
      <c r="A833" t="n">
        <v>74</v>
      </c>
      <c r="B833" t="n">
        <v>150</v>
      </c>
      <c r="C833" t="inlineStr">
        <is>
          <t xml:space="preserve">CONCLUIDO	</t>
        </is>
      </c>
      <c r="D833" t="n">
        <v>5.1768</v>
      </c>
      <c r="E833" t="n">
        <v>19.32</v>
      </c>
      <c r="F833" t="n">
        <v>15.65</v>
      </c>
      <c r="G833" t="n">
        <v>78.27</v>
      </c>
      <c r="H833" t="n">
        <v>1.03</v>
      </c>
      <c r="I833" t="n">
        <v>12</v>
      </c>
      <c r="J833" t="n">
        <v>338.03</v>
      </c>
      <c r="K833" t="n">
        <v>61.82</v>
      </c>
      <c r="L833" t="n">
        <v>19.5</v>
      </c>
      <c r="M833" t="n">
        <v>10</v>
      </c>
      <c r="N833" t="n">
        <v>106.71</v>
      </c>
      <c r="O833" t="n">
        <v>41924.62</v>
      </c>
      <c r="P833" t="n">
        <v>279.22</v>
      </c>
      <c r="Q833" t="n">
        <v>467.09</v>
      </c>
      <c r="R833" t="n">
        <v>60.54</v>
      </c>
      <c r="S833" t="n">
        <v>39.61</v>
      </c>
      <c r="T833" t="n">
        <v>5499.36</v>
      </c>
      <c r="U833" t="n">
        <v>0.65</v>
      </c>
      <c r="V833" t="n">
        <v>0.75</v>
      </c>
      <c r="W833" t="n">
        <v>2.62</v>
      </c>
      <c r="X833" t="n">
        <v>0.32</v>
      </c>
      <c r="Y833" t="n">
        <v>1</v>
      </c>
      <c r="Z833" t="n">
        <v>10</v>
      </c>
    </row>
    <row r="834">
      <c r="A834" t="n">
        <v>75</v>
      </c>
      <c r="B834" t="n">
        <v>150</v>
      </c>
      <c r="C834" t="inlineStr">
        <is>
          <t xml:space="preserve">CONCLUIDO	</t>
        </is>
      </c>
      <c r="D834" t="n">
        <v>5.179</v>
      </c>
      <c r="E834" t="n">
        <v>19.31</v>
      </c>
      <c r="F834" t="n">
        <v>15.64</v>
      </c>
      <c r="G834" t="n">
        <v>78.22</v>
      </c>
      <c r="H834" t="n">
        <v>1.04</v>
      </c>
      <c r="I834" t="n">
        <v>12</v>
      </c>
      <c r="J834" t="n">
        <v>338.63</v>
      </c>
      <c r="K834" t="n">
        <v>61.82</v>
      </c>
      <c r="L834" t="n">
        <v>19.75</v>
      </c>
      <c r="M834" t="n">
        <v>10</v>
      </c>
      <c r="N834" t="n">
        <v>107.06</v>
      </c>
      <c r="O834" t="n">
        <v>41999.28</v>
      </c>
      <c r="P834" t="n">
        <v>278.54</v>
      </c>
      <c r="Q834" t="n">
        <v>467.07</v>
      </c>
      <c r="R834" t="n">
        <v>60.11</v>
      </c>
      <c r="S834" t="n">
        <v>39.61</v>
      </c>
      <c r="T834" t="n">
        <v>5287.19</v>
      </c>
      <c r="U834" t="n">
        <v>0.66</v>
      </c>
      <c r="V834" t="n">
        <v>0.75</v>
      </c>
      <c r="W834" t="n">
        <v>2.63</v>
      </c>
      <c r="X834" t="n">
        <v>0.31</v>
      </c>
      <c r="Y834" t="n">
        <v>1</v>
      </c>
      <c r="Z834" t="n">
        <v>10</v>
      </c>
    </row>
    <row r="835">
      <c r="A835" t="n">
        <v>76</v>
      </c>
      <c r="B835" t="n">
        <v>150</v>
      </c>
      <c r="C835" t="inlineStr">
        <is>
          <t xml:space="preserve">CONCLUIDO	</t>
        </is>
      </c>
      <c r="D835" t="n">
        <v>5.201</v>
      </c>
      <c r="E835" t="n">
        <v>19.23</v>
      </c>
      <c r="F835" t="n">
        <v>15.62</v>
      </c>
      <c r="G835" t="n">
        <v>85.19</v>
      </c>
      <c r="H835" t="n">
        <v>1.05</v>
      </c>
      <c r="I835" t="n">
        <v>11</v>
      </c>
      <c r="J835" t="n">
        <v>339.24</v>
      </c>
      <c r="K835" t="n">
        <v>61.82</v>
      </c>
      <c r="L835" t="n">
        <v>20</v>
      </c>
      <c r="M835" t="n">
        <v>9</v>
      </c>
      <c r="N835" t="n">
        <v>107.42</v>
      </c>
      <c r="O835" t="n">
        <v>42074.12</v>
      </c>
      <c r="P835" t="n">
        <v>278.01</v>
      </c>
      <c r="Q835" t="n">
        <v>467.07</v>
      </c>
      <c r="R835" t="n">
        <v>59.27</v>
      </c>
      <c r="S835" t="n">
        <v>39.61</v>
      </c>
      <c r="T835" t="n">
        <v>4869.34</v>
      </c>
      <c r="U835" t="n">
        <v>0.67</v>
      </c>
      <c r="V835" t="n">
        <v>0.75</v>
      </c>
      <c r="W835" t="n">
        <v>2.63</v>
      </c>
      <c r="X835" t="n">
        <v>0.29</v>
      </c>
      <c r="Y835" t="n">
        <v>1</v>
      </c>
      <c r="Z835" t="n">
        <v>10</v>
      </c>
    </row>
    <row r="836">
      <c r="A836" t="n">
        <v>77</v>
      </c>
      <c r="B836" t="n">
        <v>150</v>
      </c>
      <c r="C836" t="inlineStr">
        <is>
          <t xml:space="preserve">CONCLUIDO	</t>
        </is>
      </c>
      <c r="D836" t="n">
        <v>5.2049</v>
      </c>
      <c r="E836" t="n">
        <v>19.21</v>
      </c>
      <c r="F836" t="n">
        <v>15.6</v>
      </c>
      <c r="G836" t="n">
        <v>85.12</v>
      </c>
      <c r="H836" t="n">
        <v>1.06</v>
      </c>
      <c r="I836" t="n">
        <v>11</v>
      </c>
      <c r="J836" t="n">
        <v>339.85</v>
      </c>
      <c r="K836" t="n">
        <v>61.82</v>
      </c>
      <c r="L836" t="n">
        <v>20.25</v>
      </c>
      <c r="M836" t="n">
        <v>9</v>
      </c>
      <c r="N836" t="n">
        <v>107.78</v>
      </c>
      <c r="O836" t="n">
        <v>42149.15</v>
      </c>
      <c r="P836" t="n">
        <v>277.81</v>
      </c>
      <c r="Q836" t="n">
        <v>467.07</v>
      </c>
      <c r="R836" t="n">
        <v>58.79</v>
      </c>
      <c r="S836" t="n">
        <v>39.61</v>
      </c>
      <c r="T836" t="n">
        <v>4633.01</v>
      </c>
      <c r="U836" t="n">
        <v>0.67</v>
      </c>
      <c r="V836" t="n">
        <v>0.75</v>
      </c>
      <c r="W836" t="n">
        <v>2.62</v>
      </c>
      <c r="X836" t="n">
        <v>0.27</v>
      </c>
      <c r="Y836" t="n">
        <v>1</v>
      </c>
      <c r="Z836" t="n">
        <v>10</v>
      </c>
    </row>
    <row r="837">
      <c r="A837" t="n">
        <v>78</v>
      </c>
      <c r="B837" t="n">
        <v>150</v>
      </c>
      <c r="C837" t="inlineStr">
        <is>
          <t xml:space="preserve">CONCLUIDO	</t>
        </is>
      </c>
      <c r="D837" t="n">
        <v>5.2042</v>
      </c>
      <c r="E837" t="n">
        <v>19.22</v>
      </c>
      <c r="F837" t="n">
        <v>15.61</v>
      </c>
      <c r="G837" t="n">
        <v>85.13</v>
      </c>
      <c r="H837" t="n">
        <v>1.07</v>
      </c>
      <c r="I837" t="n">
        <v>11</v>
      </c>
      <c r="J837" t="n">
        <v>340.46</v>
      </c>
      <c r="K837" t="n">
        <v>61.82</v>
      </c>
      <c r="L837" t="n">
        <v>20.5</v>
      </c>
      <c r="M837" t="n">
        <v>9</v>
      </c>
      <c r="N837" t="n">
        <v>108.14</v>
      </c>
      <c r="O837" t="n">
        <v>42224.35</v>
      </c>
      <c r="P837" t="n">
        <v>277.82</v>
      </c>
      <c r="Q837" t="n">
        <v>467.07</v>
      </c>
      <c r="R837" t="n">
        <v>58.8</v>
      </c>
      <c r="S837" t="n">
        <v>39.61</v>
      </c>
      <c r="T837" t="n">
        <v>4633.5</v>
      </c>
      <c r="U837" t="n">
        <v>0.67</v>
      </c>
      <c r="V837" t="n">
        <v>0.75</v>
      </c>
      <c r="W837" t="n">
        <v>2.63</v>
      </c>
      <c r="X837" t="n">
        <v>0.27</v>
      </c>
      <c r="Y837" t="n">
        <v>1</v>
      </c>
      <c r="Z837" t="n">
        <v>10</v>
      </c>
    </row>
    <row r="838">
      <c r="A838" t="n">
        <v>79</v>
      </c>
      <c r="B838" t="n">
        <v>150</v>
      </c>
      <c r="C838" t="inlineStr">
        <is>
          <t xml:space="preserve">CONCLUIDO	</t>
        </is>
      </c>
      <c r="D838" t="n">
        <v>5.1995</v>
      </c>
      <c r="E838" t="n">
        <v>19.23</v>
      </c>
      <c r="F838" t="n">
        <v>15.62</v>
      </c>
      <c r="G838" t="n">
        <v>85.22</v>
      </c>
      <c r="H838" t="n">
        <v>1.08</v>
      </c>
      <c r="I838" t="n">
        <v>11</v>
      </c>
      <c r="J838" t="n">
        <v>341.07</v>
      </c>
      <c r="K838" t="n">
        <v>61.82</v>
      </c>
      <c r="L838" t="n">
        <v>20.75</v>
      </c>
      <c r="M838" t="n">
        <v>9</v>
      </c>
      <c r="N838" t="n">
        <v>108.5</v>
      </c>
      <c r="O838" t="n">
        <v>42299.74</v>
      </c>
      <c r="P838" t="n">
        <v>278.18</v>
      </c>
      <c r="Q838" t="n">
        <v>467.07</v>
      </c>
      <c r="R838" t="n">
        <v>59.36</v>
      </c>
      <c r="S838" t="n">
        <v>39.61</v>
      </c>
      <c r="T838" t="n">
        <v>4915.25</v>
      </c>
      <c r="U838" t="n">
        <v>0.67</v>
      </c>
      <c r="V838" t="n">
        <v>0.75</v>
      </c>
      <c r="W838" t="n">
        <v>2.63</v>
      </c>
      <c r="X838" t="n">
        <v>0.29</v>
      </c>
      <c r="Y838" t="n">
        <v>1</v>
      </c>
      <c r="Z838" t="n">
        <v>10</v>
      </c>
    </row>
    <row r="839">
      <c r="A839" t="n">
        <v>80</v>
      </c>
      <c r="B839" t="n">
        <v>150</v>
      </c>
      <c r="C839" t="inlineStr">
        <is>
          <t xml:space="preserve">CONCLUIDO	</t>
        </is>
      </c>
      <c r="D839" t="n">
        <v>5.2007</v>
      </c>
      <c r="E839" t="n">
        <v>19.23</v>
      </c>
      <c r="F839" t="n">
        <v>15.62</v>
      </c>
      <c r="G839" t="n">
        <v>85.2</v>
      </c>
      <c r="H839" t="n">
        <v>1.1</v>
      </c>
      <c r="I839" t="n">
        <v>11</v>
      </c>
      <c r="J839" t="n">
        <v>341.68</v>
      </c>
      <c r="K839" t="n">
        <v>61.82</v>
      </c>
      <c r="L839" t="n">
        <v>21</v>
      </c>
      <c r="M839" t="n">
        <v>9</v>
      </c>
      <c r="N839" t="n">
        <v>108.86</v>
      </c>
      <c r="O839" t="n">
        <v>42375.31</v>
      </c>
      <c r="P839" t="n">
        <v>278.27</v>
      </c>
      <c r="Q839" t="n">
        <v>467.08</v>
      </c>
      <c r="R839" t="n">
        <v>59.17</v>
      </c>
      <c r="S839" t="n">
        <v>39.61</v>
      </c>
      <c r="T839" t="n">
        <v>4821.92</v>
      </c>
      <c r="U839" t="n">
        <v>0.67</v>
      </c>
      <c r="V839" t="n">
        <v>0.75</v>
      </c>
      <c r="W839" t="n">
        <v>2.63</v>
      </c>
      <c r="X839" t="n">
        <v>0.29</v>
      </c>
      <c r="Y839" t="n">
        <v>1</v>
      </c>
      <c r="Z839" t="n">
        <v>10</v>
      </c>
    </row>
    <row r="840">
      <c r="A840" t="n">
        <v>81</v>
      </c>
      <c r="B840" t="n">
        <v>150</v>
      </c>
      <c r="C840" t="inlineStr">
        <is>
          <t xml:space="preserve">CONCLUIDO	</t>
        </is>
      </c>
      <c r="D840" t="n">
        <v>5.2006</v>
      </c>
      <c r="E840" t="n">
        <v>19.23</v>
      </c>
      <c r="F840" t="n">
        <v>15.62</v>
      </c>
      <c r="G840" t="n">
        <v>85.2</v>
      </c>
      <c r="H840" t="n">
        <v>1.11</v>
      </c>
      <c r="I840" t="n">
        <v>11</v>
      </c>
      <c r="J840" t="n">
        <v>342.3</v>
      </c>
      <c r="K840" t="n">
        <v>61.82</v>
      </c>
      <c r="L840" t="n">
        <v>21.25</v>
      </c>
      <c r="M840" t="n">
        <v>9</v>
      </c>
      <c r="N840" t="n">
        <v>109.23</v>
      </c>
      <c r="O840" t="n">
        <v>42451.07</v>
      </c>
      <c r="P840" t="n">
        <v>278.54</v>
      </c>
      <c r="Q840" t="n">
        <v>467.07</v>
      </c>
      <c r="R840" t="n">
        <v>59.33</v>
      </c>
      <c r="S840" t="n">
        <v>39.61</v>
      </c>
      <c r="T840" t="n">
        <v>4901.58</v>
      </c>
      <c r="U840" t="n">
        <v>0.67</v>
      </c>
      <c r="V840" t="n">
        <v>0.75</v>
      </c>
      <c r="W840" t="n">
        <v>2.63</v>
      </c>
      <c r="X840" t="n">
        <v>0.29</v>
      </c>
      <c r="Y840" t="n">
        <v>1</v>
      </c>
      <c r="Z840" t="n">
        <v>10</v>
      </c>
    </row>
    <row r="841">
      <c r="A841" t="n">
        <v>82</v>
      </c>
      <c r="B841" t="n">
        <v>150</v>
      </c>
      <c r="C841" t="inlineStr">
        <is>
          <t xml:space="preserve">CONCLUIDO	</t>
        </is>
      </c>
      <c r="D841" t="n">
        <v>5.2004</v>
      </c>
      <c r="E841" t="n">
        <v>19.23</v>
      </c>
      <c r="F841" t="n">
        <v>15.62</v>
      </c>
      <c r="G841" t="n">
        <v>85.2</v>
      </c>
      <c r="H841" t="n">
        <v>1.12</v>
      </c>
      <c r="I841" t="n">
        <v>11</v>
      </c>
      <c r="J841" t="n">
        <v>342.91</v>
      </c>
      <c r="K841" t="n">
        <v>61.82</v>
      </c>
      <c r="L841" t="n">
        <v>21.5</v>
      </c>
      <c r="M841" t="n">
        <v>9</v>
      </c>
      <c r="N841" t="n">
        <v>109.59</v>
      </c>
      <c r="O841" t="n">
        <v>42527.02</v>
      </c>
      <c r="P841" t="n">
        <v>278.25</v>
      </c>
      <c r="Q841" t="n">
        <v>467.07</v>
      </c>
      <c r="R841" t="n">
        <v>59.2</v>
      </c>
      <c r="S841" t="n">
        <v>39.61</v>
      </c>
      <c r="T841" t="n">
        <v>4834.96</v>
      </c>
      <c r="U841" t="n">
        <v>0.67</v>
      </c>
      <c r="V841" t="n">
        <v>0.75</v>
      </c>
      <c r="W841" t="n">
        <v>2.63</v>
      </c>
      <c r="X841" t="n">
        <v>0.29</v>
      </c>
      <c r="Y841" t="n">
        <v>1</v>
      </c>
      <c r="Z841" t="n">
        <v>10</v>
      </c>
    </row>
    <row r="842">
      <c r="A842" t="n">
        <v>83</v>
      </c>
      <c r="B842" t="n">
        <v>150</v>
      </c>
      <c r="C842" t="inlineStr">
        <is>
          <t xml:space="preserve">CONCLUIDO	</t>
        </is>
      </c>
      <c r="D842" t="n">
        <v>5.2036</v>
      </c>
      <c r="E842" t="n">
        <v>19.22</v>
      </c>
      <c r="F842" t="n">
        <v>15.61</v>
      </c>
      <c r="G842" t="n">
        <v>85.14</v>
      </c>
      <c r="H842" t="n">
        <v>1.13</v>
      </c>
      <c r="I842" t="n">
        <v>11</v>
      </c>
      <c r="J842" t="n">
        <v>343.53</v>
      </c>
      <c r="K842" t="n">
        <v>61.82</v>
      </c>
      <c r="L842" t="n">
        <v>21.75</v>
      </c>
      <c r="M842" t="n">
        <v>9</v>
      </c>
      <c r="N842" t="n">
        <v>109.96</v>
      </c>
      <c r="O842" t="n">
        <v>42603.15</v>
      </c>
      <c r="P842" t="n">
        <v>277.8</v>
      </c>
      <c r="Q842" t="n">
        <v>467.07</v>
      </c>
      <c r="R842" t="n">
        <v>58.93</v>
      </c>
      <c r="S842" t="n">
        <v>39.61</v>
      </c>
      <c r="T842" t="n">
        <v>4700.28</v>
      </c>
      <c r="U842" t="n">
        <v>0.67</v>
      </c>
      <c r="V842" t="n">
        <v>0.75</v>
      </c>
      <c r="W842" t="n">
        <v>2.63</v>
      </c>
      <c r="X842" t="n">
        <v>0.28</v>
      </c>
      <c r="Y842" t="n">
        <v>1</v>
      </c>
      <c r="Z842" t="n">
        <v>10</v>
      </c>
    </row>
    <row r="843">
      <c r="A843" t="n">
        <v>84</v>
      </c>
      <c r="B843" t="n">
        <v>150</v>
      </c>
      <c r="C843" t="inlineStr">
        <is>
          <t xml:space="preserve">CONCLUIDO	</t>
        </is>
      </c>
      <c r="D843" t="n">
        <v>5.2245</v>
      </c>
      <c r="E843" t="n">
        <v>19.14</v>
      </c>
      <c r="F843" t="n">
        <v>15.59</v>
      </c>
      <c r="G843" t="n">
        <v>93.53</v>
      </c>
      <c r="H843" t="n">
        <v>1.14</v>
      </c>
      <c r="I843" t="n">
        <v>10</v>
      </c>
      <c r="J843" t="n">
        <v>344.15</v>
      </c>
      <c r="K843" t="n">
        <v>61.82</v>
      </c>
      <c r="L843" t="n">
        <v>22</v>
      </c>
      <c r="M843" t="n">
        <v>8</v>
      </c>
      <c r="N843" t="n">
        <v>110.33</v>
      </c>
      <c r="O843" t="n">
        <v>42679.6</v>
      </c>
      <c r="P843" t="n">
        <v>276.64</v>
      </c>
      <c r="Q843" t="n">
        <v>467.09</v>
      </c>
      <c r="R843" t="n">
        <v>58.24</v>
      </c>
      <c r="S843" t="n">
        <v>39.61</v>
      </c>
      <c r="T843" t="n">
        <v>4362.79</v>
      </c>
      <c r="U843" t="n">
        <v>0.68</v>
      </c>
      <c r="V843" t="n">
        <v>0.75</v>
      </c>
      <c r="W843" t="n">
        <v>2.62</v>
      </c>
      <c r="X843" t="n">
        <v>0.25</v>
      </c>
      <c r="Y843" t="n">
        <v>1</v>
      </c>
      <c r="Z843" t="n">
        <v>10</v>
      </c>
    </row>
    <row r="844">
      <c r="A844" t="n">
        <v>85</v>
      </c>
      <c r="B844" t="n">
        <v>150</v>
      </c>
      <c r="C844" t="inlineStr">
        <is>
          <t xml:space="preserve">CONCLUIDO	</t>
        </is>
      </c>
      <c r="D844" t="n">
        <v>5.2233</v>
      </c>
      <c r="E844" t="n">
        <v>19.14</v>
      </c>
      <c r="F844" t="n">
        <v>15.59</v>
      </c>
      <c r="G844" t="n">
        <v>93.55</v>
      </c>
      <c r="H844" t="n">
        <v>1.15</v>
      </c>
      <c r="I844" t="n">
        <v>10</v>
      </c>
      <c r="J844" t="n">
        <v>344.77</v>
      </c>
      <c r="K844" t="n">
        <v>61.82</v>
      </c>
      <c r="L844" t="n">
        <v>22.25</v>
      </c>
      <c r="M844" t="n">
        <v>8</v>
      </c>
      <c r="N844" t="n">
        <v>110.7</v>
      </c>
      <c r="O844" t="n">
        <v>42756.12</v>
      </c>
      <c r="P844" t="n">
        <v>277.21</v>
      </c>
      <c r="Q844" t="n">
        <v>467.09</v>
      </c>
      <c r="R844" t="n">
        <v>58.43</v>
      </c>
      <c r="S844" t="n">
        <v>39.61</v>
      </c>
      <c r="T844" t="n">
        <v>4454.49</v>
      </c>
      <c r="U844" t="n">
        <v>0.68</v>
      </c>
      <c r="V844" t="n">
        <v>0.75</v>
      </c>
      <c r="W844" t="n">
        <v>2.62</v>
      </c>
      <c r="X844" t="n">
        <v>0.26</v>
      </c>
      <c r="Y844" t="n">
        <v>1</v>
      </c>
      <c r="Z844" t="n">
        <v>10</v>
      </c>
    </row>
    <row r="845">
      <c r="A845" t="n">
        <v>86</v>
      </c>
      <c r="B845" t="n">
        <v>150</v>
      </c>
      <c r="C845" t="inlineStr">
        <is>
          <t xml:space="preserve">CONCLUIDO	</t>
        </is>
      </c>
      <c r="D845" t="n">
        <v>5.2227</v>
      </c>
      <c r="E845" t="n">
        <v>19.15</v>
      </c>
      <c r="F845" t="n">
        <v>15.59</v>
      </c>
      <c r="G845" t="n">
        <v>93.56999999999999</v>
      </c>
      <c r="H845" t="n">
        <v>1.16</v>
      </c>
      <c r="I845" t="n">
        <v>10</v>
      </c>
      <c r="J845" t="n">
        <v>345.39</v>
      </c>
      <c r="K845" t="n">
        <v>61.82</v>
      </c>
      <c r="L845" t="n">
        <v>22.5</v>
      </c>
      <c r="M845" t="n">
        <v>8</v>
      </c>
      <c r="N845" t="n">
        <v>111.07</v>
      </c>
      <c r="O845" t="n">
        <v>42832.82</v>
      </c>
      <c r="P845" t="n">
        <v>277.39</v>
      </c>
      <c r="Q845" t="n">
        <v>467.07</v>
      </c>
      <c r="R845" t="n">
        <v>58.33</v>
      </c>
      <c r="S845" t="n">
        <v>39.61</v>
      </c>
      <c r="T845" t="n">
        <v>4406.2</v>
      </c>
      <c r="U845" t="n">
        <v>0.68</v>
      </c>
      <c r="V845" t="n">
        <v>0.75</v>
      </c>
      <c r="W845" t="n">
        <v>2.63</v>
      </c>
      <c r="X845" t="n">
        <v>0.26</v>
      </c>
      <c r="Y845" t="n">
        <v>1</v>
      </c>
      <c r="Z845" t="n">
        <v>10</v>
      </c>
    </row>
    <row r="846">
      <c r="A846" t="n">
        <v>87</v>
      </c>
      <c r="B846" t="n">
        <v>150</v>
      </c>
      <c r="C846" t="inlineStr">
        <is>
          <t xml:space="preserve">CONCLUIDO	</t>
        </is>
      </c>
      <c r="D846" t="n">
        <v>5.2231</v>
      </c>
      <c r="E846" t="n">
        <v>19.15</v>
      </c>
      <c r="F846" t="n">
        <v>15.59</v>
      </c>
      <c r="G846" t="n">
        <v>93.56</v>
      </c>
      <c r="H846" t="n">
        <v>1.17</v>
      </c>
      <c r="I846" t="n">
        <v>10</v>
      </c>
      <c r="J846" t="n">
        <v>346.02</v>
      </c>
      <c r="K846" t="n">
        <v>61.82</v>
      </c>
      <c r="L846" t="n">
        <v>22.75</v>
      </c>
      <c r="M846" t="n">
        <v>8</v>
      </c>
      <c r="N846" t="n">
        <v>111.45</v>
      </c>
      <c r="O846" t="n">
        <v>42909.73</v>
      </c>
      <c r="P846" t="n">
        <v>277.68</v>
      </c>
      <c r="Q846" t="n">
        <v>467.08</v>
      </c>
      <c r="R846" t="n">
        <v>58.32</v>
      </c>
      <c r="S846" t="n">
        <v>39.61</v>
      </c>
      <c r="T846" t="n">
        <v>4401.5</v>
      </c>
      <c r="U846" t="n">
        <v>0.68</v>
      </c>
      <c r="V846" t="n">
        <v>0.75</v>
      </c>
      <c r="W846" t="n">
        <v>2.63</v>
      </c>
      <c r="X846" t="n">
        <v>0.26</v>
      </c>
      <c r="Y846" t="n">
        <v>1</v>
      </c>
      <c r="Z846" t="n">
        <v>10</v>
      </c>
    </row>
    <row r="847">
      <c r="A847" t="n">
        <v>88</v>
      </c>
      <c r="B847" t="n">
        <v>150</v>
      </c>
      <c r="C847" t="inlineStr">
        <is>
          <t xml:space="preserve">CONCLUIDO	</t>
        </is>
      </c>
      <c r="D847" t="n">
        <v>5.223</v>
      </c>
      <c r="E847" t="n">
        <v>19.15</v>
      </c>
      <c r="F847" t="n">
        <v>15.59</v>
      </c>
      <c r="G847" t="n">
        <v>93.56</v>
      </c>
      <c r="H847" t="n">
        <v>1.18</v>
      </c>
      <c r="I847" t="n">
        <v>10</v>
      </c>
      <c r="J847" t="n">
        <v>346.64</v>
      </c>
      <c r="K847" t="n">
        <v>61.82</v>
      </c>
      <c r="L847" t="n">
        <v>23</v>
      </c>
      <c r="M847" t="n">
        <v>8</v>
      </c>
      <c r="N847" t="n">
        <v>111.82</v>
      </c>
      <c r="O847" t="n">
        <v>42986.83</v>
      </c>
      <c r="P847" t="n">
        <v>277.63</v>
      </c>
      <c r="Q847" t="n">
        <v>467.09</v>
      </c>
      <c r="R847" t="n">
        <v>58.62</v>
      </c>
      <c r="S847" t="n">
        <v>39.61</v>
      </c>
      <c r="T847" t="n">
        <v>4548.51</v>
      </c>
      <c r="U847" t="n">
        <v>0.68</v>
      </c>
      <c r="V847" t="n">
        <v>0.75</v>
      </c>
      <c r="W847" t="n">
        <v>2.62</v>
      </c>
      <c r="X847" t="n">
        <v>0.26</v>
      </c>
      <c r="Y847" t="n">
        <v>1</v>
      </c>
      <c r="Z847" t="n">
        <v>10</v>
      </c>
    </row>
    <row r="848">
      <c r="A848" t="n">
        <v>89</v>
      </c>
      <c r="B848" t="n">
        <v>150</v>
      </c>
      <c r="C848" t="inlineStr">
        <is>
          <t xml:space="preserve">CONCLUIDO	</t>
        </is>
      </c>
      <c r="D848" t="n">
        <v>5.2223</v>
      </c>
      <c r="E848" t="n">
        <v>19.15</v>
      </c>
      <c r="F848" t="n">
        <v>15.6</v>
      </c>
      <c r="G848" t="n">
        <v>93.58</v>
      </c>
      <c r="H848" t="n">
        <v>1.19</v>
      </c>
      <c r="I848" t="n">
        <v>10</v>
      </c>
      <c r="J848" t="n">
        <v>347.27</v>
      </c>
      <c r="K848" t="n">
        <v>61.82</v>
      </c>
      <c r="L848" t="n">
        <v>23.25</v>
      </c>
      <c r="M848" t="n">
        <v>8</v>
      </c>
      <c r="N848" t="n">
        <v>112.2</v>
      </c>
      <c r="O848" t="n">
        <v>43064.12</v>
      </c>
      <c r="P848" t="n">
        <v>277.82</v>
      </c>
      <c r="Q848" t="n">
        <v>467.07</v>
      </c>
      <c r="R848" t="n">
        <v>58.61</v>
      </c>
      <c r="S848" t="n">
        <v>39.61</v>
      </c>
      <c r="T848" t="n">
        <v>4547.72</v>
      </c>
      <c r="U848" t="n">
        <v>0.68</v>
      </c>
      <c r="V848" t="n">
        <v>0.75</v>
      </c>
      <c r="W848" t="n">
        <v>2.62</v>
      </c>
      <c r="X848" t="n">
        <v>0.26</v>
      </c>
      <c r="Y848" t="n">
        <v>1</v>
      </c>
      <c r="Z848" t="n">
        <v>10</v>
      </c>
    </row>
    <row r="849">
      <c r="A849" t="n">
        <v>90</v>
      </c>
      <c r="B849" t="n">
        <v>150</v>
      </c>
      <c r="C849" t="inlineStr">
        <is>
          <t xml:space="preserve">CONCLUIDO	</t>
        </is>
      </c>
      <c r="D849" t="n">
        <v>5.224</v>
      </c>
      <c r="E849" t="n">
        <v>19.14</v>
      </c>
      <c r="F849" t="n">
        <v>15.59</v>
      </c>
      <c r="G849" t="n">
        <v>93.54000000000001</v>
      </c>
      <c r="H849" t="n">
        <v>1.2</v>
      </c>
      <c r="I849" t="n">
        <v>10</v>
      </c>
      <c r="J849" t="n">
        <v>347.9</v>
      </c>
      <c r="K849" t="n">
        <v>61.82</v>
      </c>
      <c r="L849" t="n">
        <v>23.5</v>
      </c>
      <c r="M849" t="n">
        <v>8</v>
      </c>
      <c r="N849" t="n">
        <v>112.58</v>
      </c>
      <c r="O849" t="n">
        <v>43141.62</v>
      </c>
      <c r="P849" t="n">
        <v>277.4</v>
      </c>
      <c r="Q849" t="n">
        <v>467.07</v>
      </c>
      <c r="R849" t="n">
        <v>58.42</v>
      </c>
      <c r="S849" t="n">
        <v>39.61</v>
      </c>
      <c r="T849" t="n">
        <v>4448.52</v>
      </c>
      <c r="U849" t="n">
        <v>0.68</v>
      </c>
      <c r="V849" t="n">
        <v>0.75</v>
      </c>
      <c r="W849" t="n">
        <v>2.62</v>
      </c>
      <c r="X849" t="n">
        <v>0.26</v>
      </c>
      <c r="Y849" t="n">
        <v>1</v>
      </c>
      <c r="Z849" t="n">
        <v>10</v>
      </c>
    </row>
    <row r="850">
      <c r="A850" t="n">
        <v>91</v>
      </c>
      <c r="B850" t="n">
        <v>150</v>
      </c>
      <c r="C850" t="inlineStr">
        <is>
          <t xml:space="preserve">CONCLUIDO	</t>
        </is>
      </c>
      <c r="D850" t="n">
        <v>5.2222</v>
      </c>
      <c r="E850" t="n">
        <v>19.15</v>
      </c>
      <c r="F850" t="n">
        <v>15.6</v>
      </c>
      <c r="G850" t="n">
        <v>93.58</v>
      </c>
      <c r="H850" t="n">
        <v>1.21</v>
      </c>
      <c r="I850" t="n">
        <v>10</v>
      </c>
      <c r="J850" t="n">
        <v>348.53</v>
      </c>
      <c r="K850" t="n">
        <v>61.82</v>
      </c>
      <c r="L850" t="n">
        <v>23.75</v>
      </c>
      <c r="M850" t="n">
        <v>8</v>
      </c>
      <c r="N850" t="n">
        <v>112.96</v>
      </c>
      <c r="O850" t="n">
        <v>43219.31</v>
      </c>
      <c r="P850" t="n">
        <v>277.33</v>
      </c>
      <c r="Q850" t="n">
        <v>467.08</v>
      </c>
      <c r="R850" t="n">
        <v>58.53</v>
      </c>
      <c r="S850" t="n">
        <v>39.61</v>
      </c>
      <c r="T850" t="n">
        <v>4507.96</v>
      </c>
      <c r="U850" t="n">
        <v>0.68</v>
      </c>
      <c r="V850" t="n">
        <v>0.75</v>
      </c>
      <c r="W850" t="n">
        <v>2.62</v>
      </c>
      <c r="X850" t="n">
        <v>0.26</v>
      </c>
      <c r="Y850" t="n">
        <v>1</v>
      </c>
      <c r="Z850" t="n">
        <v>10</v>
      </c>
    </row>
    <row r="851">
      <c r="A851" t="n">
        <v>92</v>
      </c>
      <c r="B851" t="n">
        <v>150</v>
      </c>
      <c r="C851" t="inlineStr">
        <is>
          <t xml:space="preserve">CONCLUIDO	</t>
        </is>
      </c>
      <c r="D851" t="n">
        <v>5.2243</v>
      </c>
      <c r="E851" t="n">
        <v>19.14</v>
      </c>
      <c r="F851" t="n">
        <v>15.59</v>
      </c>
      <c r="G851" t="n">
        <v>93.53</v>
      </c>
      <c r="H851" t="n">
        <v>1.23</v>
      </c>
      <c r="I851" t="n">
        <v>10</v>
      </c>
      <c r="J851" t="n">
        <v>349.16</v>
      </c>
      <c r="K851" t="n">
        <v>61.82</v>
      </c>
      <c r="L851" t="n">
        <v>24</v>
      </c>
      <c r="M851" t="n">
        <v>8</v>
      </c>
      <c r="N851" t="n">
        <v>113.34</v>
      </c>
      <c r="O851" t="n">
        <v>43297.21</v>
      </c>
      <c r="P851" t="n">
        <v>276.93</v>
      </c>
      <c r="Q851" t="n">
        <v>467.07</v>
      </c>
      <c r="R851" t="n">
        <v>58.31</v>
      </c>
      <c r="S851" t="n">
        <v>39.61</v>
      </c>
      <c r="T851" t="n">
        <v>4396</v>
      </c>
      <c r="U851" t="n">
        <v>0.68</v>
      </c>
      <c r="V851" t="n">
        <v>0.75</v>
      </c>
      <c r="W851" t="n">
        <v>2.62</v>
      </c>
      <c r="X851" t="n">
        <v>0.26</v>
      </c>
      <c r="Y851" t="n">
        <v>1</v>
      </c>
      <c r="Z851" t="n">
        <v>10</v>
      </c>
    </row>
    <row r="852">
      <c r="A852" t="n">
        <v>93</v>
      </c>
      <c r="B852" t="n">
        <v>150</v>
      </c>
      <c r="C852" t="inlineStr">
        <is>
          <t xml:space="preserve">CONCLUIDO	</t>
        </is>
      </c>
      <c r="D852" t="n">
        <v>5.2259</v>
      </c>
      <c r="E852" t="n">
        <v>19.14</v>
      </c>
      <c r="F852" t="n">
        <v>15.58</v>
      </c>
      <c r="G852" t="n">
        <v>93.5</v>
      </c>
      <c r="H852" t="n">
        <v>1.24</v>
      </c>
      <c r="I852" t="n">
        <v>10</v>
      </c>
      <c r="J852" t="n">
        <v>349.79</v>
      </c>
      <c r="K852" t="n">
        <v>61.82</v>
      </c>
      <c r="L852" t="n">
        <v>24.25</v>
      </c>
      <c r="M852" t="n">
        <v>8</v>
      </c>
      <c r="N852" t="n">
        <v>113.72</v>
      </c>
      <c r="O852" t="n">
        <v>43375.3</v>
      </c>
      <c r="P852" t="n">
        <v>276.18</v>
      </c>
      <c r="Q852" t="n">
        <v>467.07</v>
      </c>
      <c r="R852" t="n">
        <v>58.06</v>
      </c>
      <c r="S852" t="n">
        <v>39.61</v>
      </c>
      <c r="T852" t="n">
        <v>4270.16</v>
      </c>
      <c r="U852" t="n">
        <v>0.68</v>
      </c>
      <c r="V852" t="n">
        <v>0.75</v>
      </c>
      <c r="W852" t="n">
        <v>2.63</v>
      </c>
      <c r="X852" t="n">
        <v>0.25</v>
      </c>
      <c r="Y852" t="n">
        <v>1</v>
      </c>
      <c r="Z852" t="n">
        <v>10</v>
      </c>
    </row>
    <row r="853">
      <c r="A853" t="n">
        <v>94</v>
      </c>
      <c r="B853" t="n">
        <v>150</v>
      </c>
      <c r="C853" t="inlineStr">
        <is>
          <t xml:space="preserve">CONCLUIDO	</t>
        </is>
      </c>
      <c r="D853" t="n">
        <v>5.2234</v>
      </c>
      <c r="E853" t="n">
        <v>19.14</v>
      </c>
      <c r="F853" t="n">
        <v>15.59</v>
      </c>
      <c r="G853" t="n">
        <v>93.55</v>
      </c>
      <c r="H853" t="n">
        <v>1.25</v>
      </c>
      <c r="I853" t="n">
        <v>10</v>
      </c>
      <c r="J853" t="n">
        <v>350.43</v>
      </c>
      <c r="K853" t="n">
        <v>61.82</v>
      </c>
      <c r="L853" t="n">
        <v>24.5</v>
      </c>
      <c r="M853" t="n">
        <v>8</v>
      </c>
      <c r="N853" t="n">
        <v>114.11</v>
      </c>
      <c r="O853" t="n">
        <v>43453.61</v>
      </c>
      <c r="P853" t="n">
        <v>275.79</v>
      </c>
      <c r="Q853" t="n">
        <v>467.11</v>
      </c>
      <c r="R853" t="n">
        <v>58.34</v>
      </c>
      <c r="S853" t="n">
        <v>39.61</v>
      </c>
      <c r="T853" t="n">
        <v>4409.3</v>
      </c>
      <c r="U853" t="n">
        <v>0.68</v>
      </c>
      <c r="V853" t="n">
        <v>0.75</v>
      </c>
      <c r="W853" t="n">
        <v>2.63</v>
      </c>
      <c r="X853" t="n">
        <v>0.26</v>
      </c>
      <c r="Y853" t="n">
        <v>1</v>
      </c>
      <c r="Z853" t="n">
        <v>10</v>
      </c>
    </row>
    <row r="854">
      <c r="A854" t="n">
        <v>95</v>
      </c>
      <c r="B854" t="n">
        <v>150</v>
      </c>
      <c r="C854" t="inlineStr">
        <is>
          <t xml:space="preserve">CONCLUIDO	</t>
        </is>
      </c>
      <c r="D854" t="n">
        <v>5.2463</v>
      </c>
      <c r="E854" t="n">
        <v>19.06</v>
      </c>
      <c r="F854" t="n">
        <v>15.56</v>
      </c>
      <c r="G854" t="n">
        <v>103.76</v>
      </c>
      <c r="H854" t="n">
        <v>1.26</v>
      </c>
      <c r="I854" t="n">
        <v>9</v>
      </c>
      <c r="J854" t="n">
        <v>351.06</v>
      </c>
      <c r="K854" t="n">
        <v>61.82</v>
      </c>
      <c r="L854" t="n">
        <v>24.75</v>
      </c>
      <c r="M854" t="n">
        <v>7</v>
      </c>
      <c r="N854" t="n">
        <v>114.49</v>
      </c>
      <c r="O854" t="n">
        <v>43532.12</v>
      </c>
      <c r="P854" t="n">
        <v>275.54</v>
      </c>
      <c r="Q854" t="n">
        <v>467.07</v>
      </c>
      <c r="R854" t="n">
        <v>57.45</v>
      </c>
      <c r="S854" t="n">
        <v>39.61</v>
      </c>
      <c r="T854" t="n">
        <v>3971.68</v>
      </c>
      <c r="U854" t="n">
        <v>0.6899999999999999</v>
      </c>
      <c r="V854" t="n">
        <v>0.75</v>
      </c>
      <c r="W854" t="n">
        <v>2.62</v>
      </c>
      <c r="X854" t="n">
        <v>0.23</v>
      </c>
      <c r="Y854" t="n">
        <v>1</v>
      </c>
      <c r="Z854" t="n">
        <v>10</v>
      </c>
    </row>
    <row r="855">
      <c r="A855" t="n">
        <v>96</v>
      </c>
      <c r="B855" t="n">
        <v>150</v>
      </c>
      <c r="C855" t="inlineStr">
        <is>
          <t xml:space="preserve">CONCLUIDO	</t>
        </is>
      </c>
      <c r="D855" t="n">
        <v>5.2498</v>
      </c>
      <c r="E855" t="n">
        <v>19.05</v>
      </c>
      <c r="F855" t="n">
        <v>15.55</v>
      </c>
      <c r="G855" t="n">
        <v>103.67</v>
      </c>
      <c r="H855" t="n">
        <v>1.27</v>
      </c>
      <c r="I855" t="n">
        <v>9</v>
      </c>
      <c r="J855" t="n">
        <v>351.7</v>
      </c>
      <c r="K855" t="n">
        <v>61.82</v>
      </c>
      <c r="L855" t="n">
        <v>25</v>
      </c>
      <c r="M855" t="n">
        <v>7</v>
      </c>
      <c r="N855" t="n">
        <v>114.88</v>
      </c>
      <c r="O855" t="n">
        <v>43610.83</v>
      </c>
      <c r="P855" t="n">
        <v>275.47</v>
      </c>
      <c r="Q855" t="n">
        <v>467.07</v>
      </c>
      <c r="R855" t="n">
        <v>57.01</v>
      </c>
      <c r="S855" t="n">
        <v>39.61</v>
      </c>
      <c r="T855" t="n">
        <v>3751.83</v>
      </c>
      <c r="U855" t="n">
        <v>0.6899999999999999</v>
      </c>
      <c r="V855" t="n">
        <v>0.75</v>
      </c>
      <c r="W855" t="n">
        <v>2.62</v>
      </c>
      <c r="X855" t="n">
        <v>0.22</v>
      </c>
      <c r="Y855" t="n">
        <v>1</v>
      </c>
      <c r="Z855" t="n">
        <v>10</v>
      </c>
    </row>
    <row r="856">
      <c r="A856" t="n">
        <v>97</v>
      </c>
      <c r="B856" t="n">
        <v>150</v>
      </c>
      <c r="C856" t="inlineStr">
        <is>
          <t xml:space="preserve">CONCLUIDO	</t>
        </is>
      </c>
      <c r="D856" t="n">
        <v>5.2474</v>
      </c>
      <c r="E856" t="n">
        <v>19.06</v>
      </c>
      <c r="F856" t="n">
        <v>15.56</v>
      </c>
      <c r="G856" t="n">
        <v>103.73</v>
      </c>
      <c r="H856" t="n">
        <v>1.28</v>
      </c>
      <c r="I856" t="n">
        <v>9</v>
      </c>
      <c r="J856" t="n">
        <v>352.34</v>
      </c>
      <c r="K856" t="n">
        <v>61.82</v>
      </c>
      <c r="L856" t="n">
        <v>25.25</v>
      </c>
      <c r="M856" t="n">
        <v>7</v>
      </c>
      <c r="N856" t="n">
        <v>115.27</v>
      </c>
      <c r="O856" t="n">
        <v>43689.76</v>
      </c>
      <c r="P856" t="n">
        <v>275.95</v>
      </c>
      <c r="Q856" t="n">
        <v>467.07</v>
      </c>
      <c r="R856" t="n">
        <v>57.27</v>
      </c>
      <c r="S856" t="n">
        <v>39.61</v>
      </c>
      <c r="T856" t="n">
        <v>3879.71</v>
      </c>
      <c r="U856" t="n">
        <v>0.6899999999999999</v>
      </c>
      <c r="V856" t="n">
        <v>0.75</v>
      </c>
      <c r="W856" t="n">
        <v>2.63</v>
      </c>
      <c r="X856" t="n">
        <v>0.23</v>
      </c>
      <c r="Y856" t="n">
        <v>1</v>
      </c>
      <c r="Z856" t="n">
        <v>10</v>
      </c>
    </row>
    <row r="857">
      <c r="A857" t="n">
        <v>98</v>
      </c>
      <c r="B857" t="n">
        <v>150</v>
      </c>
      <c r="C857" t="inlineStr">
        <is>
          <t xml:space="preserve">CONCLUIDO	</t>
        </is>
      </c>
      <c r="D857" t="n">
        <v>5.2477</v>
      </c>
      <c r="E857" t="n">
        <v>19.06</v>
      </c>
      <c r="F857" t="n">
        <v>15.56</v>
      </c>
      <c r="G857" t="n">
        <v>103.73</v>
      </c>
      <c r="H857" t="n">
        <v>1.29</v>
      </c>
      <c r="I857" t="n">
        <v>9</v>
      </c>
      <c r="J857" t="n">
        <v>352.98</v>
      </c>
      <c r="K857" t="n">
        <v>61.82</v>
      </c>
      <c r="L857" t="n">
        <v>25.5</v>
      </c>
      <c r="M857" t="n">
        <v>7</v>
      </c>
      <c r="N857" t="n">
        <v>115.66</v>
      </c>
      <c r="O857" t="n">
        <v>43769.02</v>
      </c>
      <c r="P857" t="n">
        <v>276.25</v>
      </c>
      <c r="Q857" t="n">
        <v>467.09</v>
      </c>
      <c r="R857" t="n">
        <v>57.26</v>
      </c>
      <c r="S857" t="n">
        <v>39.61</v>
      </c>
      <c r="T857" t="n">
        <v>3878.13</v>
      </c>
      <c r="U857" t="n">
        <v>0.6899999999999999</v>
      </c>
      <c r="V857" t="n">
        <v>0.75</v>
      </c>
      <c r="W857" t="n">
        <v>2.62</v>
      </c>
      <c r="X857" t="n">
        <v>0.23</v>
      </c>
      <c r="Y857" t="n">
        <v>1</v>
      </c>
      <c r="Z857" t="n">
        <v>10</v>
      </c>
    </row>
    <row r="858">
      <c r="A858" t="n">
        <v>99</v>
      </c>
      <c r="B858" t="n">
        <v>150</v>
      </c>
      <c r="C858" t="inlineStr">
        <is>
          <t xml:space="preserve">CONCLUIDO	</t>
        </is>
      </c>
      <c r="D858" t="n">
        <v>5.2478</v>
      </c>
      <c r="E858" t="n">
        <v>19.06</v>
      </c>
      <c r="F858" t="n">
        <v>15.56</v>
      </c>
      <c r="G858" t="n">
        <v>103.72</v>
      </c>
      <c r="H858" t="n">
        <v>1.3</v>
      </c>
      <c r="I858" t="n">
        <v>9</v>
      </c>
      <c r="J858" t="n">
        <v>353.63</v>
      </c>
      <c r="K858" t="n">
        <v>61.82</v>
      </c>
      <c r="L858" t="n">
        <v>25.75</v>
      </c>
      <c r="M858" t="n">
        <v>7</v>
      </c>
      <c r="N858" t="n">
        <v>116.06</v>
      </c>
      <c r="O858" t="n">
        <v>43848.38</v>
      </c>
      <c r="P858" t="n">
        <v>276.58</v>
      </c>
      <c r="Q858" t="n">
        <v>467.11</v>
      </c>
      <c r="R858" t="n">
        <v>57.15</v>
      </c>
      <c r="S858" t="n">
        <v>39.61</v>
      </c>
      <c r="T858" t="n">
        <v>3821.5</v>
      </c>
      <c r="U858" t="n">
        <v>0.6899999999999999</v>
      </c>
      <c r="V858" t="n">
        <v>0.75</v>
      </c>
      <c r="W858" t="n">
        <v>2.63</v>
      </c>
      <c r="X858" t="n">
        <v>0.22</v>
      </c>
      <c r="Y858" t="n">
        <v>1</v>
      </c>
      <c r="Z858" t="n">
        <v>10</v>
      </c>
    </row>
    <row r="859">
      <c r="A859" t="n">
        <v>100</v>
      </c>
      <c r="B859" t="n">
        <v>150</v>
      </c>
      <c r="C859" t="inlineStr">
        <is>
          <t xml:space="preserve">CONCLUIDO	</t>
        </is>
      </c>
      <c r="D859" t="n">
        <v>5.2488</v>
      </c>
      <c r="E859" t="n">
        <v>19.05</v>
      </c>
      <c r="F859" t="n">
        <v>15.55</v>
      </c>
      <c r="G859" t="n">
        <v>103.7</v>
      </c>
      <c r="H859" t="n">
        <v>1.31</v>
      </c>
      <c r="I859" t="n">
        <v>9</v>
      </c>
      <c r="J859" t="n">
        <v>354.27</v>
      </c>
      <c r="K859" t="n">
        <v>61.82</v>
      </c>
      <c r="L859" t="n">
        <v>26</v>
      </c>
      <c r="M859" t="n">
        <v>7</v>
      </c>
      <c r="N859" t="n">
        <v>116.45</v>
      </c>
      <c r="O859" t="n">
        <v>43927.95</v>
      </c>
      <c r="P859" t="n">
        <v>276.85</v>
      </c>
      <c r="Q859" t="n">
        <v>467.11</v>
      </c>
      <c r="R859" t="n">
        <v>57.28</v>
      </c>
      <c r="S859" t="n">
        <v>39.61</v>
      </c>
      <c r="T859" t="n">
        <v>3884.53</v>
      </c>
      <c r="U859" t="n">
        <v>0.6899999999999999</v>
      </c>
      <c r="V859" t="n">
        <v>0.75</v>
      </c>
      <c r="W859" t="n">
        <v>2.62</v>
      </c>
      <c r="X859" t="n">
        <v>0.22</v>
      </c>
      <c r="Y859" t="n">
        <v>1</v>
      </c>
      <c r="Z859" t="n">
        <v>10</v>
      </c>
    </row>
    <row r="860">
      <c r="A860" t="n">
        <v>101</v>
      </c>
      <c r="B860" t="n">
        <v>150</v>
      </c>
      <c r="C860" t="inlineStr">
        <is>
          <t xml:space="preserve">CONCLUIDO	</t>
        </is>
      </c>
      <c r="D860" t="n">
        <v>5.2467</v>
      </c>
      <c r="E860" t="n">
        <v>19.06</v>
      </c>
      <c r="F860" t="n">
        <v>15.56</v>
      </c>
      <c r="G860" t="n">
        <v>103.75</v>
      </c>
      <c r="H860" t="n">
        <v>1.32</v>
      </c>
      <c r="I860" t="n">
        <v>9</v>
      </c>
      <c r="J860" t="n">
        <v>354.92</v>
      </c>
      <c r="K860" t="n">
        <v>61.82</v>
      </c>
      <c r="L860" t="n">
        <v>26.25</v>
      </c>
      <c r="M860" t="n">
        <v>7</v>
      </c>
      <c r="N860" t="n">
        <v>116.85</v>
      </c>
      <c r="O860" t="n">
        <v>44007.74</v>
      </c>
      <c r="P860" t="n">
        <v>276.92</v>
      </c>
      <c r="Q860" t="n">
        <v>467.07</v>
      </c>
      <c r="R860" t="n">
        <v>57.46</v>
      </c>
      <c r="S860" t="n">
        <v>39.61</v>
      </c>
      <c r="T860" t="n">
        <v>3977.44</v>
      </c>
      <c r="U860" t="n">
        <v>0.6899999999999999</v>
      </c>
      <c r="V860" t="n">
        <v>0.75</v>
      </c>
      <c r="W860" t="n">
        <v>2.62</v>
      </c>
      <c r="X860" t="n">
        <v>0.23</v>
      </c>
      <c r="Y860" t="n">
        <v>1</v>
      </c>
      <c r="Z860" t="n">
        <v>10</v>
      </c>
    </row>
    <row r="861">
      <c r="A861" t="n">
        <v>102</v>
      </c>
      <c r="B861" t="n">
        <v>150</v>
      </c>
      <c r="C861" t="inlineStr">
        <is>
          <t xml:space="preserve">CONCLUIDO	</t>
        </is>
      </c>
      <c r="D861" t="n">
        <v>5.2462</v>
      </c>
      <c r="E861" t="n">
        <v>19.06</v>
      </c>
      <c r="F861" t="n">
        <v>15.56</v>
      </c>
      <c r="G861" t="n">
        <v>103.76</v>
      </c>
      <c r="H861" t="n">
        <v>1.33</v>
      </c>
      <c r="I861" t="n">
        <v>9</v>
      </c>
      <c r="J861" t="n">
        <v>355.57</v>
      </c>
      <c r="K861" t="n">
        <v>61.82</v>
      </c>
      <c r="L861" t="n">
        <v>26.5</v>
      </c>
      <c r="M861" t="n">
        <v>7</v>
      </c>
      <c r="N861" t="n">
        <v>117.25</v>
      </c>
      <c r="O861" t="n">
        <v>44087.74</v>
      </c>
      <c r="P861" t="n">
        <v>276.86</v>
      </c>
      <c r="Q861" t="n">
        <v>467.07</v>
      </c>
      <c r="R861" t="n">
        <v>57.6</v>
      </c>
      <c r="S861" t="n">
        <v>39.61</v>
      </c>
      <c r="T861" t="n">
        <v>4045.33</v>
      </c>
      <c r="U861" t="n">
        <v>0.6899999999999999</v>
      </c>
      <c r="V861" t="n">
        <v>0.75</v>
      </c>
      <c r="W861" t="n">
        <v>2.62</v>
      </c>
      <c r="X861" t="n">
        <v>0.23</v>
      </c>
      <c r="Y861" t="n">
        <v>1</v>
      </c>
      <c r="Z861" t="n">
        <v>10</v>
      </c>
    </row>
    <row r="862">
      <c r="A862" t="n">
        <v>103</v>
      </c>
      <c r="B862" t="n">
        <v>150</v>
      </c>
      <c r="C862" t="inlineStr">
        <is>
          <t xml:space="preserve">CONCLUIDO	</t>
        </is>
      </c>
      <c r="D862" t="n">
        <v>5.2457</v>
      </c>
      <c r="E862" t="n">
        <v>19.06</v>
      </c>
      <c r="F862" t="n">
        <v>15.57</v>
      </c>
      <c r="G862" t="n">
        <v>103.77</v>
      </c>
      <c r="H862" t="n">
        <v>1.34</v>
      </c>
      <c r="I862" t="n">
        <v>9</v>
      </c>
      <c r="J862" t="n">
        <v>356.22</v>
      </c>
      <c r="K862" t="n">
        <v>61.82</v>
      </c>
      <c r="L862" t="n">
        <v>26.75</v>
      </c>
      <c r="M862" t="n">
        <v>7</v>
      </c>
      <c r="N862" t="n">
        <v>117.65</v>
      </c>
      <c r="O862" t="n">
        <v>44167.96</v>
      </c>
      <c r="P862" t="n">
        <v>276.69</v>
      </c>
      <c r="Q862" t="n">
        <v>467.07</v>
      </c>
      <c r="R862" t="n">
        <v>57.57</v>
      </c>
      <c r="S862" t="n">
        <v>39.61</v>
      </c>
      <c r="T862" t="n">
        <v>4030.67</v>
      </c>
      <c r="U862" t="n">
        <v>0.6899999999999999</v>
      </c>
      <c r="V862" t="n">
        <v>0.75</v>
      </c>
      <c r="W862" t="n">
        <v>2.62</v>
      </c>
      <c r="X862" t="n">
        <v>0.23</v>
      </c>
      <c r="Y862" t="n">
        <v>1</v>
      </c>
      <c r="Z862" t="n">
        <v>10</v>
      </c>
    </row>
    <row r="863">
      <c r="A863" t="n">
        <v>104</v>
      </c>
      <c r="B863" t="n">
        <v>150</v>
      </c>
      <c r="C863" t="inlineStr">
        <is>
          <t xml:space="preserve">CONCLUIDO	</t>
        </is>
      </c>
      <c r="D863" t="n">
        <v>5.2468</v>
      </c>
      <c r="E863" t="n">
        <v>19.06</v>
      </c>
      <c r="F863" t="n">
        <v>15.56</v>
      </c>
      <c r="G863" t="n">
        <v>103.75</v>
      </c>
      <c r="H863" t="n">
        <v>1.35</v>
      </c>
      <c r="I863" t="n">
        <v>9</v>
      </c>
      <c r="J863" t="n">
        <v>356.87</v>
      </c>
      <c r="K863" t="n">
        <v>61.82</v>
      </c>
      <c r="L863" t="n">
        <v>27</v>
      </c>
      <c r="M863" t="n">
        <v>7</v>
      </c>
      <c r="N863" t="n">
        <v>118.05</v>
      </c>
      <c r="O863" t="n">
        <v>44248.41</v>
      </c>
      <c r="P863" t="n">
        <v>276.61</v>
      </c>
      <c r="Q863" t="n">
        <v>467.07</v>
      </c>
      <c r="R863" t="n">
        <v>57.4</v>
      </c>
      <c r="S863" t="n">
        <v>39.61</v>
      </c>
      <c r="T863" t="n">
        <v>3947.42</v>
      </c>
      <c r="U863" t="n">
        <v>0.6899999999999999</v>
      </c>
      <c r="V863" t="n">
        <v>0.75</v>
      </c>
      <c r="W863" t="n">
        <v>2.62</v>
      </c>
      <c r="X863" t="n">
        <v>0.23</v>
      </c>
      <c r="Y863" t="n">
        <v>1</v>
      </c>
      <c r="Z863" t="n">
        <v>10</v>
      </c>
    </row>
    <row r="864">
      <c r="A864" t="n">
        <v>105</v>
      </c>
      <c r="B864" t="n">
        <v>150</v>
      </c>
      <c r="C864" t="inlineStr">
        <is>
          <t xml:space="preserve">CONCLUIDO	</t>
        </is>
      </c>
      <c r="D864" t="n">
        <v>5.2453</v>
      </c>
      <c r="E864" t="n">
        <v>19.06</v>
      </c>
      <c r="F864" t="n">
        <v>15.57</v>
      </c>
      <c r="G864" t="n">
        <v>103.78</v>
      </c>
      <c r="H864" t="n">
        <v>1.36</v>
      </c>
      <c r="I864" t="n">
        <v>9</v>
      </c>
      <c r="J864" t="n">
        <v>357.52</v>
      </c>
      <c r="K864" t="n">
        <v>61.82</v>
      </c>
      <c r="L864" t="n">
        <v>27.25</v>
      </c>
      <c r="M864" t="n">
        <v>7</v>
      </c>
      <c r="N864" t="n">
        <v>118.45</v>
      </c>
      <c r="O864" t="n">
        <v>44329.08</v>
      </c>
      <c r="P864" t="n">
        <v>276.31</v>
      </c>
      <c r="Q864" t="n">
        <v>467.07</v>
      </c>
      <c r="R864" t="n">
        <v>57.71</v>
      </c>
      <c r="S864" t="n">
        <v>39.61</v>
      </c>
      <c r="T864" t="n">
        <v>4100.61</v>
      </c>
      <c r="U864" t="n">
        <v>0.6899999999999999</v>
      </c>
      <c r="V864" t="n">
        <v>0.75</v>
      </c>
      <c r="W864" t="n">
        <v>2.62</v>
      </c>
      <c r="X864" t="n">
        <v>0.23</v>
      </c>
      <c r="Y864" t="n">
        <v>1</v>
      </c>
      <c r="Z864" t="n">
        <v>10</v>
      </c>
    </row>
    <row r="865">
      <c r="A865" t="n">
        <v>106</v>
      </c>
      <c r="B865" t="n">
        <v>150</v>
      </c>
      <c r="C865" t="inlineStr">
        <is>
          <t xml:space="preserve">CONCLUIDO	</t>
        </is>
      </c>
      <c r="D865" t="n">
        <v>5.2416</v>
      </c>
      <c r="E865" t="n">
        <v>19.08</v>
      </c>
      <c r="F865" t="n">
        <v>15.58</v>
      </c>
      <c r="G865" t="n">
        <v>103.87</v>
      </c>
      <c r="H865" t="n">
        <v>1.37</v>
      </c>
      <c r="I865" t="n">
        <v>9</v>
      </c>
      <c r="J865" t="n">
        <v>358.18</v>
      </c>
      <c r="K865" t="n">
        <v>61.82</v>
      </c>
      <c r="L865" t="n">
        <v>27.5</v>
      </c>
      <c r="M865" t="n">
        <v>7</v>
      </c>
      <c r="N865" t="n">
        <v>118.86</v>
      </c>
      <c r="O865" t="n">
        <v>44409.98</v>
      </c>
      <c r="P865" t="n">
        <v>276.4</v>
      </c>
      <c r="Q865" t="n">
        <v>467.13</v>
      </c>
      <c r="R865" t="n">
        <v>58.06</v>
      </c>
      <c r="S865" t="n">
        <v>39.61</v>
      </c>
      <c r="T865" t="n">
        <v>4277.43</v>
      </c>
      <c r="U865" t="n">
        <v>0.68</v>
      </c>
      <c r="V865" t="n">
        <v>0.75</v>
      </c>
      <c r="W865" t="n">
        <v>2.62</v>
      </c>
      <c r="X865" t="n">
        <v>0.25</v>
      </c>
      <c r="Y865" t="n">
        <v>1</v>
      </c>
      <c r="Z865" t="n">
        <v>10</v>
      </c>
    </row>
    <row r="866">
      <c r="A866" t="n">
        <v>107</v>
      </c>
      <c r="B866" t="n">
        <v>150</v>
      </c>
      <c r="C866" t="inlineStr">
        <is>
          <t xml:space="preserve">CONCLUIDO	</t>
        </is>
      </c>
      <c r="D866" t="n">
        <v>5.2448</v>
      </c>
      <c r="E866" t="n">
        <v>19.07</v>
      </c>
      <c r="F866" t="n">
        <v>15.57</v>
      </c>
      <c r="G866" t="n">
        <v>103.8</v>
      </c>
      <c r="H866" t="n">
        <v>1.38</v>
      </c>
      <c r="I866" t="n">
        <v>9</v>
      </c>
      <c r="J866" t="n">
        <v>358.84</v>
      </c>
      <c r="K866" t="n">
        <v>61.82</v>
      </c>
      <c r="L866" t="n">
        <v>27.75</v>
      </c>
      <c r="M866" t="n">
        <v>7</v>
      </c>
      <c r="N866" t="n">
        <v>119.27</v>
      </c>
      <c r="O866" t="n">
        <v>44491.1</v>
      </c>
      <c r="P866" t="n">
        <v>275.96</v>
      </c>
      <c r="Q866" t="n">
        <v>467.07</v>
      </c>
      <c r="R866" t="n">
        <v>57.61</v>
      </c>
      <c r="S866" t="n">
        <v>39.61</v>
      </c>
      <c r="T866" t="n">
        <v>4049.84</v>
      </c>
      <c r="U866" t="n">
        <v>0.6899999999999999</v>
      </c>
      <c r="V866" t="n">
        <v>0.75</v>
      </c>
      <c r="W866" t="n">
        <v>2.62</v>
      </c>
      <c r="X866" t="n">
        <v>0.24</v>
      </c>
      <c r="Y866" t="n">
        <v>1</v>
      </c>
      <c r="Z866" t="n">
        <v>10</v>
      </c>
    </row>
    <row r="867">
      <c r="A867" t="n">
        <v>108</v>
      </c>
      <c r="B867" t="n">
        <v>150</v>
      </c>
      <c r="C867" t="inlineStr">
        <is>
          <t xml:space="preserve">CONCLUIDO	</t>
        </is>
      </c>
      <c r="D867" t="n">
        <v>5.247</v>
      </c>
      <c r="E867" t="n">
        <v>19.06</v>
      </c>
      <c r="F867" t="n">
        <v>15.56</v>
      </c>
      <c r="G867" t="n">
        <v>103.74</v>
      </c>
      <c r="H867" t="n">
        <v>1.39</v>
      </c>
      <c r="I867" t="n">
        <v>9</v>
      </c>
      <c r="J867" t="n">
        <v>359.5</v>
      </c>
      <c r="K867" t="n">
        <v>61.82</v>
      </c>
      <c r="L867" t="n">
        <v>28</v>
      </c>
      <c r="M867" t="n">
        <v>7</v>
      </c>
      <c r="N867" t="n">
        <v>119.68</v>
      </c>
      <c r="O867" t="n">
        <v>44572.45</v>
      </c>
      <c r="P867" t="n">
        <v>275.57</v>
      </c>
      <c r="Q867" t="n">
        <v>467.09</v>
      </c>
      <c r="R867" t="n">
        <v>57.4</v>
      </c>
      <c r="S867" t="n">
        <v>39.61</v>
      </c>
      <c r="T867" t="n">
        <v>3945.48</v>
      </c>
      <c r="U867" t="n">
        <v>0.6899999999999999</v>
      </c>
      <c r="V867" t="n">
        <v>0.75</v>
      </c>
      <c r="W867" t="n">
        <v>2.62</v>
      </c>
      <c r="X867" t="n">
        <v>0.23</v>
      </c>
      <c r="Y867" t="n">
        <v>1</v>
      </c>
      <c r="Z867" t="n">
        <v>10</v>
      </c>
    </row>
    <row r="868">
      <c r="A868" t="n">
        <v>109</v>
      </c>
      <c r="B868" t="n">
        <v>150</v>
      </c>
      <c r="C868" t="inlineStr">
        <is>
          <t xml:space="preserve">CONCLUIDO	</t>
        </is>
      </c>
      <c r="D868" t="n">
        <v>5.2732</v>
      </c>
      <c r="E868" t="n">
        <v>18.96</v>
      </c>
      <c r="F868" t="n">
        <v>15.52</v>
      </c>
      <c r="G868" t="n">
        <v>116.42</v>
      </c>
      <c r="H868" t="n">
        <v>1.4</v>
      </c>
      <c r="I868" t="n">
        <v>8</v>
      </c>
      <c r="J868" t="n">
        <v>360.16</v>
      </c>
      <c r="K868" t="n">
        <v>61.82</v>
      </c>
      <c r="L868" t="n">
        <v>28.25</v>
      </c>
      <c r="M868" t="n">
        <v>6</v>
      </c>
      <c r="N868" t="n">
        <v>120.09</v>
      </c>
      <c r="O868" t="n">
        <v>44654.04</v>
      </c>
      <c r="P868" t="n">
        <v>274.66</v>
      </c>
      <c r="Q868" t="n">
        <v>467.07</v>
      </c>
      <c r="R868" t="n">
        <v>56.1</v>
      </c>
      <c r="S868" t="n">
        <v>39.61</v>
      </c>
      <c r="T868" t="n">
        <v>3299.04</v>
      </c>
      <c r="U868" t="n">
        <v>0.71</v>
      </c>
      <c r="V868" t="n">
        <v>0.75</v>
      </c>
      <c r="W868" t="n">
        <v>2.62</v>
      </c>
      <c r="X868" t="n">
        <v>0.19</v>
      </c>
      <c r="Y868" t="n">
        <v>1</v>
      </c>
      <c r="Z868" t="n">
        <v>10</v>
      </c>
    </row>
    <row r="869">
      <c r="A869" t="n">
        <v>110</v>
      </c>
      <c r="B869" t="n">
        <v>150</v>
      </c>
      <c r="C869" t="inlineStr">
        <is>
          <t xml:space="preserve">CONCLUIDO	</t>
        </is>
      </c>
      <c r="D869" t="n">
        <v>5.2713</v>
      </c>
      <c r="E869" t="n">
        <v>18.97</v>
      </c>
      <c r="F869" t="n">
        <v>15.53</v>
      </c>
      <c r="G869" t="n">
        <v>116.47</v>
      </c>
      <c r="H869" t="n">
        <v>1.41</v>
      </c>
      <c r="I869" t="n">
        <v>8</v>
      </c>
      <c r="J869" t="n">
        <v>360.82</v>
      </c>
      <c r="K869" t="n">
        <v>61.82</v>
      </c>
      <c r="L869" t="n">
        <v>28.5</v>
      </c>
      <c r="M869" t="n">
        <v>6</v>
      </c>
      <c r="N869" t="n">
        <v>120.5</v>
      </c>
      <c r="O869" t="n">
        <v>44735.86</v>
      </c>
      <c r="P869" t="n">
        <v>274.87</v>
      </c>
      <c r="Q869" t="n">
        <v>467.07</v>
      </c>
      <c r="R869" t="n">
        <v>56.28</v>
      </c>
      <c r="S869" t="n">
        <v>39.61</v>
      </c>
      <c r="T869" t="n">
        <v>3392.73</v>
      </c>
      <c r="U869" t="n">
        <v>0.7</v>
      </c>
      <c r="V869" t="n">
        <v>0.75</v>
      </c>
      <c r="W869" t="n">
        <v>2.62</v>
      </c>
      <c r="X869" t="n">
        <v>0.2</v>
      </c>
      <c r="Y869" t="n">
        <v>1</v>
      </c>
      <c r="Z869" t="n">
        <v>10</v>
      </c>
    </row>
    <row r="870">
      <c r="A870" t="n">
        <v>111</v>
      </c>
      <c r="B870" t="n">
        <v>150</v>
      </c>
      <c r="C870" t="inlineStr">
        <is>
          <t xml:space="preserve">CONCLUIDO	</t>
        </is>
      </c>
      <c r="D870" t="n">
        <v>5.2716</v>
      </c>
      <c r="E870" t="n">
        <v>18.97</v>
      </c>
      <c r="F870" t="n">
        <v>15.53</v>
      </c>
      <c r="G870" t="n">
        <v>116.46</v>
      </c>
      <c r="H870" t="n">
        <v>1.42</v>
      </c>
      <c r="I870" t="n">
        <v>8</v>
      </c>
      <c r="J870" t="n">
        <v>361.49</v>
      </c>
      <c r="K870" t="n">
        <v>61.82</v>
      </c>
      <c r="L870" t="n">
        <v>28.75</v>
      </c>
      <c r="M870" t="n">
        <v>6</v>
      </c>
      <c r="N870" t="n">
        <v>120.92</v>
      </c>
      <c r="O870" t="n">
        <v>44817.91</v>
      </c>
      <c r="P870" t="n">
        <v>275.35</v>
      </c>
      <c r="Q870" t="n">
        <v>467.07</v>
      </c>
      <c r="R870" t="n">
        <v>56.39</v>
      </c>
      <c r="S870" t="n">
        <v>39.61</v>
      </c>
      <c r="T870" t="n">
        <v>3444.37</v>
      </c>
      <c r="U870" t="n">
        <v>0.7</v>
      </c>
      <c r="V870" t="n">
        <v>0.75</v>
      </c>
      <c r="W870" t="n">
        <v>2.62</v>
      </c>
      <c r="X870" t="n">
        <v>0.19</v>
      </c>
      <c r="Y870" t="n">
        <v>1</v>
      </c>
      <c r="Z870" t="n">
        <v>10</v>
      </c>
    </row>
    <row r="871">
      <c r="A871" t="n">
        <v>112</v>
      </c>
      <c r="B871" t="n">
        <v>150</v>
      </c>
      <c r="C871" t="inlineStr">
        <is>
          <t xml:space="preserve">CONCLUIDO	</t>
        </is>
      </c>
      <c r="D871" t="n">
        <v>5.2723</v>
      </c>
      <c r="E871" t="n">
        <v>18.97</v>
      </c>
      <c r="F871" t="n">
        <v>15.53</v>
      </c>
      <c r="G871" t="n">
        <v>116.44</v>
      </c>
      <c r="H871" t="n">
        <v>1.43</v>
      </c>
      <c r="I871" t="n">
        <v>8</v>
      </c>
      <c r="J871" t="n">
        <v>362.16</v>
      </c>
      <c r="K871" t="n">
        <v>61.82</v>
      </c>
      <c r="L871" t="n">
        <v>29</v>
      </c>
      <c r="M871" t="n">
        <v>6</v>
      </c>
      <c r="N871" t="n">
        <v>121.34</v>
      </c>
      <c r="O871" t="n">
        <v>44900.33</v>
      </c>
      <c r="P871" t="n">
        <v>275.29</v>
      </c>
      <c r="Q871" t="n">
        <v>467.1</v>
      </c>
      <c r="R871" t="n">
        <v>56.14</v>
      </c>
      <c r="S871" t="n">
        <v>39.61</v>
      </c>
      <c r="T871" t="n">
        <v>3320.17</v>
      </c>
      <c r="U871" t="n">
        <v>0.71</v>
      </c>
      <c r="V871" t="n">
        <v>0.75</v>
      </c>
      <c r="W871" t="n">
        <v>2.62</v>
      </c>
      <c r="X871" t="n">
        <v>0.19</v>
      </c>
      <c r="Y871" t="n">
        <v>1</v>
      </c>
      <c r="Z871" t="n">
        <v>10</v>
      </c>
    </row>
    <row r="872">
      <c r="A872" t="n">
        <v>113</v>
      </c>
      <c r="B872" t="n">
        <v>150</v>
      </c>
      <c r="C872" t="inlineStr">
        <is>
          <t xml:space="preserve">CONCLUIDO	</t>
        </is>
      </c>
      <c r="D872" t="n">
        <v>5.2709</v>
      </c>
      <c r="E872" t="n">
        <v>18.97</v>
      </c>
      <c r="F872" t="n">
        <v>15.53</v>
      </c>
      <c r="G872" t="n">
        <v>116.48</v>
      </c>
      <c r="H872" t="n">
        <v>1.44</v>
      </c>
      <c r="I872" t="n">
        <v>8</v>
      </c>
      <c r="J872" t="n">
        <v>362.83</v>
      </c>
      <c r="K872" t="n">
        <v>61.82</v>
      </c>
      <c r="L872" t="n">
        <v>29.25</v>
      </c>
      <c r="M872" t="n">
        <v>6</v>
      </c>
      <c r="N872" t="n">
        <v>121.75</v>
      </c>
      <c r="O872" t="n">
        <v>44982.86</v>
      </c>
      <c r="P872" t="n">
        <v>275.76</v>
      </c>
      <c r="Q872" t="n">
        <v>467.07</v>
      </c>
      <c r="R872" t="n">
        <v>56.35</v>
      </c>
      <c r="S872" t="n">
        <v>39.61</v>
      </c>
      <c r="T872" t="n">
        <v>3426.84</v>
      </c>
      <c r="U872" t="n">
        <v>0.7</v>
      </c>
      <c r="V872" t="n">
        <v>0.75</v>
      </c>
      <c r="W872" t="n">
        <v>2.62</v>
      </c>
      <c r="X872" t="n">
        <v>0.2</v>
      </c>
      <c r="Y872" t="n">
        <v>1</v>
      </c>
      <c r="Z872" t="n">
        <v>10</v>
      </c>
    </row>
    <row r="873">
      <c r="A873" t="n">
        <v>114</v>
      </c>
      <c r="B873" t="n">
        <v>150</v>
      </c>
      <c r="C873" t="inlineStr">
        <is>
          <t xml:space="preserve">CONCLUIDO	</t>
        </is>
      </c>
      <c r="D873" t="n">
        <v>5.2698</v>
      </c>
      <c r="E873" t="n">
        <v>18.98</v>
      </c>
      <c r="F873" t="n">
        <v>15.53</v>
      </c>
      <c r="G873" t="n">
        <v>116.51</v>
      </c>
      <c r="H873" t="n">
        <v>1.45</v>
      </c>
      <c r="I873" t="n">
        <v>8</v>
      </c>
      <c r="J873" t="n">
        <v>363.5</v>
      </c>
      <c r="K873" t="n">
        <v>61.82</v>
      </c>
      <c r="L873" t="n">
        <v>29.5</v>
      </c>
      <c r="M873" t="n">
        <v>6</v>
      </c>
      <c r="N873" t="n">
        <v>122.18</v>
      </c>
      <c r="O873" t="n">
        <v>45065.64</v>
      </c>
      <c r="P873" t="n">
        <v>275.84</v>
      </c>
      <c r="Q873" t="n">
        <v>467.07</v>
      </c>
      <c r="R873" t="n">
        <v>56.56</v>
      </c>
      <c r="S873" t="n">
        <v>39.61</v>
      </c>
      <c r="T873" t="n">
        <v>3529.67</v>
      </c>
      <c r="U873" t="n">
        <v>0.7</v>
      </c>
      <c r="V873" t="n">
        <v>0.75</v>
      </c>
      <c r="W873" t="n">
        <v>2.62</v>
      </c>
      <c r="X873" t="n">
        <v>0.2</v>
      </c>
      <c r="Y873" t="n">
        <v>1</v>
      </c>
      <c r="Z873" t="n">
        <v>10</v>
      </c>
    </row>
    <row r="874">
      <c r="A874" t="n">
        <v>115</v>
      </c>
      <c r="B874" t="n">
        <v>150</v>
      </c>
      <c r="C874" t="inlineStr">
        <is>
          <t xml:space="preserve">CONCLUIDO	</t>
        </is>
      </c>
      <c r="D874" t="n">
        <v>5.2715</v>
      </c>
      <c r="E874" t="n">
        <v>18.97</v>
      </c>
      <c r="F874" t="n">
        <v>15.53</v>
      </c>
      <c r="G874" t="n">
        <v>116.46</v>
      </c>
      <c r="H874" t="n">
        <v>1.46</v>
      </c>
      <c r="I874" t="n">
        <v>8</v>
      </c>
      <c r="J874" t="n">
        <v>364.17</v>
      </c>
      <c r="K874" t="n">
        <v>61.82</v>
      </c>
      <c r="L874" t="n">
        <v>29.75</v>
      </c>
      <c r="M874" t="n">
        <v>6</v>
      </c>
      <c r="N874" t="n">
        <v>122.6</v>
      </c>
      <c r="O874" t="n">
        <v>45148.66</v>
      </c>
      <c r="P874" t="n">
        <v>275.98</v>
      </c>
      <c r="Q874" t="n">
        <v>467.07</v>
      </c>
      <c r="R874" t="n">
        <v>56.23</v>
      </c>
      <c r="S874" t="n">
        <v>39.61</v>
      </c>
      <c r="T874" t="n">
        <v>3366.12</v>
      </c>
      <c r="U874" t="n">
        <v>0.7</v>
      </c>
      <c r="V874" t="n">
        <v>0.75</v>
      </c>
      <c r="W874" t="n">
        <v>2.62</v>
      </c>
      <c r="X874" t="n">
        <v>0.2</v>
      </c>
      <c r="Y874" t="n">
        <v>1</v>
      </c>
      <c r="Z874" t="n">
        <v>10</v>
      </c>
    </row>
    <row r="875">
      <c r="A875" t="n">
        <v>116</v>
      </c>
      <c r="B875" t="n">
        <v>150</v>
      </c>
      <c r="C875" t="inlineStr">
        <is>
          <t xml:space="preserve">CONCLUIDO	</t>
        </is>
      </c>
      <c r="D875" t="n">
        <v>5.2727</v>
      </c>
      <c r="E875" t="n">
        <v>18.97</v>
      </c>
      <c r="F875" t="n">
        <v>15.52</v>
      </c>
      <c r="G875" t="n">
        <v>116.43</v>
      </c>
      <c r="H875" t="n">
        <v>1.47</v>
      </c>
      <c r="I875" t="n">
        <v>8</v>
      </c>
      <c r="J875" t="n">
        <v>364.85</v>
      </c>
      <c r="K875" t="n">
        <v>61.82</v>
      </c>
      <c r="L875" t="n">
        <v>30</v>
      </c>
      <c r="M875" t="n">
        <v>6</v>
      </c>
      <c r="N875" t="n">
        <v>123.02</v>
      </c>
      <c r="O875" t="n">
        <v>45231.92</v>
      </c>
      <c r="P875" t="n">
        <v>276.01</v>
      </c>
      <c r="Q875" t="n">
        <v>467.07</v>
      </c>
      <c r="R875" t="n">
        <v>56.01</v>
      </c>
      <c r="S875" t="n">
        <v>39.61</v>
      </c>
      <c r="T875" t="n">
        <v>3255.81</v>
      </c>
      <c r="U875" t="n">
        <v>0.71</v>
      </c>
      <c r="V875" t="n">
        <v>0.75</v>
      </c>
      <c r="W875" t="n">
        <v>2.62</v>
      </c>
      <c r="X875" t="n">
        <v>0.19</v>
      </c>
      <c r="Y875" t="n">
        <v>1</v>
      </c>
      <c r="Z875" t="n">
        <v>10</v>
      </c>
    </row>
    <row r="876">
      <c r="A876" t="n">
        <v>117</v>
      </c>
      <c r="B876" t="n">
        <v>150</v>
      </c>
      <c r="C876" t="inlineStr">
        <is>
          <t xml:space="preserve">CONCLUIDO	</t>
        </is>
      </c>
      <c r="D876" t="n">
        <v>5.2716</v>
      </c>
      <c r="E876" t="n">
        <v>18.97</v>
      </c>
      <c r="F876" t="n">
        <v>15.53</v>
      </c>
      <c r="G876" t="n">
        <v>116.46</v>
      </c>
      <c r="H876" t="n">
        <v>1.48</v>
      </c>
      <c r="I876" t="n">
        <v>8</v>
      </c>
      <c r="J876" t="n">
        <v>365.52</v>
      </c>
      <c r="K876" t="n">
        <v>61.82</v>
      </c>
      <c r="L876" t="n">
        <v>30.25</v>
      </c>
      <c r="M876" t="n">
        <v>6</v>
      </c>
      <c r="N876" t="n">
        <v>123.45</v>
      </c>
      <c r="O876" t="n">
        <v>45315.43</v>
      </c>
      <c r="P876" t="n">
        <v>276.26</v>
      </c>
      <c r="Q876" t="n">
        <v>467.08</v>
      </c>
      <c r="R876" t="n">
        <v>56.23</v>
      </c>
      <c r="S876" t="n">
        <v>39.61</v>
      </c>
      <c r="T876" t="n">
        <v>3368.19</v>
      </c>
      <c r="U876" t="n">
        <v>0.7</v>
      </c>
      <c r="V876" t="n">
        <v>0.75</v>
      </c>
      <c r="W876" t="n">
        <v>2.62</v>
      </c>
      <c r="X876" t="n">
        <v>0.19</v>
      </c>
      <c r="Y876" t="n">
        <v>1</v>
      </c>
      <c r="Z876" t="n">
        <v>10</v>
      </c>
    </row>
    <row r="877">
      <c r="A877" t="n">
        <v>118</v>
      </c>
      <c r="B877" t="n">
        <v>150</v>
      </c>
      <c r="C877" t="inlineStr">
        <is>
          <t xml:space="preserve">CONCLUIDO	</t>
        </is>
      </c>
      <c r="D877" t="n">
        <v>5.2705</v>
      </c>
      <c r="E877" t="n">
        <v>18.97</v>
      </c>
      <c r="F877" t="n">
        <v>15.53</v>
      </c>
      <c r="G877" t="n">
        <v>116.49</v>
      </c>
      <c r="H877" t="n">
        <v>1.49</v>
      </c>
      <c r="I877" t="n">
        <v>8</v>
      </c>
      <c r="J877" t="n">
        <v>366.2</v>
      </c>
      <c r="K877" t="n">
        <v>61.82</v>
      </c>
      <c r="L877" t="n">
        <v>30.5</v>
      </c>
      <c r="M877" t="n">
        <v>6</v>
      </c>
      <c r="N877" t="n">
        <v>123.88</v>
      </c>
      <c r="O877" t="n">
        <v>45399.2</v>
      </c>
      <c r="P877" t="n">
        <v>276.19</v>
      </c>
      <c r="Q877" t="n">
        <v>467.07</v>
      </c>
      <c r="R877" t="n">
        <v>56.48</v>
      </c>
      <c r="S877" t="n">
        <v>39.61</v>
      </c>
      <c r="T877" t="n">
        <v>3490.86</v>
      </c>
      <c r="U877" t="n">
        <v>0.7</v>
      </c>
      <c r="V877" t="n">
        <v>0.75</v>
      </c>
      <c r="W877" t="n">
        <v>2.62</v>
      </c>
      <c r="X877" t="n">
        <v>0.2</v>
      </c>
      <c r="Y877" t="n">
        <v>1</v>
      </c>
      <c r="Z877" t="n">
        <v>10</v>
      </c>
    </row>
    <row r="878">
      <c r="A878" t="n">
        <v>119</v>
      </c>
      <c r="B878" t="n">
        <v>150</v>
      </c>
      <c r="C878" t="inlineStr">
        <is>
          <t xml:space="preserve">CONCLUIDO	</t>
        </is>
      </c>
      <c r="D878" t="n">
        <v>5.2697</v>
      </c>
      <c r="E878" t="n">
        <v>18.98</v>
      </c>
      <c r="F878" t="n">
        <v>15.53</v>
      </c>
      <c r="G878" t="n">
        <v>116.51</v>
      </c>
      <c r="H878" t="n">
        <v>1.49</v>
      </c>
      <c r="I878" t="n">
        <v>8</v>
      </c>
      <c r="J878" t="n">
        <v>366.88</v>
      </c>
      <c r="K878" t="n">
        <v>61.82</v>
      </c>
      <c r="L878" t="n">
        <v>30.75</v>
      </c>
      <c r="M878" t="n">
        <v>6</v>
      </c>
      <c r="N878" t="n">
        <v>124.31</v>
      </c>
      <c r="O878" t="n">
        <v>45483.22</v>
      </c>
      <c r="P878" t="n">
        <v>276.07</v>
      </c>
      <c r="Q878" t="n">
        <v>467.07</v>
      </c>
      <c r="R878" t="n">
        <v>56.46</v>
      </c>
      <c r="S878" t="n">
        <v>39.61</v>
      </c>
      <c r="T878" t="n">
        <v>3480.26</v>
      </c>
      <c r="U878" t="n">
        <v>0.7</v>
      </c>
      <c r="V878" t="n">
        <v>0.75</v>
      </c>
      <c r="W878" t="n">
        <v>2.62</v>
      </c>
      <c r="X878" t="n">
        <v>0.2</v>
      </c>
      <c r="Y878" t="n">
        <v>1</v>
      </c>
      <c r="Z878" t="n">
        <v>10</v>
      </c>
    </row>
    <row r="879">
      <c r="A879" t="n">
        <v>120</v>
      </c>
      <c r="B879" t="n">
        <v>150</v>
      </c>
      <c r="C879" t="inlineStr">
        <is>
          <t xml:space="preserve">CONCLUIDO	</t>
        </is>
      </c>
      <c r="D879" t="n">
        <v>5.2719</v>
      </c>
      <c r="E879" t="n">
        <v>18.97</v>
      </c>
      <c r="F879" t="n">
        <v>15.53</v>
      </c>
      <c r="G879" t="n">
        <v>116.45</v>
      </c>
      <c r="H879" t="n">
        <v>1.5</v>
      </c>
      <c r="I879" t="n">
        <v>8</v>
      </c>
      <c r="J879" t="n">
        <v>367.57</v>
      </c>
      <c r="K879" t="n">
        <v>61.82</v>
      </c>
      <c r="L879" t="n">
        <v>31</v>
      </c>
      <c r="M879" t="n">
        <v>6</v>
      </c>
      <c r="N879" t="n">
        <v>124.74</v>
      </c>
      <c r="O879" t="n">
        <v>45567.49</v>
      </c>
      <c r="P879" t="n">
        <v>275.7</v>
      </c>
      <c r="Q879" t="n">
        <v>467.07</v>
      </c>
      <c r="R879" t="n">
        <v>56.32</v>
      </c>
      <c r="S879" t="n">
        <v>39.61</v>
      </c>
      <c r="T879" t="n">
        <v>3411.53</v>
      </c>
      <c r="U879" t="n">
        <v>0.7</v>
      </c>
      <c r="V879" t="n">
        <v>0.75</v>
      </c>
      <c r="W879" t="n">
        <v>2.62</v>
      </c>
      <c r="X879" t="n">
        <v>0.19</v>
      </c>
      <c r="Y879" t="n">
        <v>1</v>
      </c>
      <c r="Z879" t="n">
        <v>10</v>
      </c>
    </row>
    <row r="880">
      <c r="A880" t="n">
        <v>121</v>
      </c>
      <c r="B880" t="n">
        <v>150</v>
      </c>
      <c r="C880" t="inlineStr">
        <is>
          <t xml:space="preserve">CONCLUIDO	</t>
        </is>
      </c>
      <c r="D880" t="n">
        <v>5.2698</v>
      </c>
      <c r="E880" t="n">
        <v>18.98</v>
      </c>
      <c r="F880" t="n">
        <v>15.53</v>
      </c>
      <c r="G880" t="n">
        <v>116.51</v>
      </c>
      <c r="H880" t="n">
        <v>1.51</v>
      </c>
      <c r="I880" t="n">
        <v>8</v>
      </c>
      <c r="J880" t="n">
        <v>368.25</v>
      </c>
      <c r="K880" t="n">
        <v>61.82</v>
      </c>
      <c r="L880" t="n">
        <v>31.25</v>
      </c>
      <c r="M880" t="n">
        <v>6</v>
      </c>
      <c r="N880" t="n">
        <v>125.18</v>
      </c>
      <c r="O880" t="n">
        <v>45652.02</v>
      </c>
      <c r="P880" t="n">
        <v>275.45</v>
      </c>
      <c r="Q880" t="n">
        <v>467.07</v>
      </c>
      <c r="R880" t="n">
        <v>56.69</v>
      </c>
      <c r="S880" t="n">
        <v>39.61</v>
      </c>
      <c r="T880" t="n">
        <v>3594.64</v>
      </c>
      <c r="U880" t="n">
        <v>0.7</v>
      </c>
      <c r="V880" t="n">
        <v>0.75</v>
      </c>
      <c r="W880" t="n">
        <v>2.62</v>
      </c>
      <c r="X880" t="n">
        <v>0.2</v>
      </c>
      <c r="Y880" t="n">
        <v>1</v>
      </c>
      <c r="Z880" t="n">
        <v>10</v>
      </c>
    </row>
    <row r="881">
      <c r="A881" t="n">
        <v>122</v>
      </c>
      <c r="B881" t="n">
        <v>150</v>
      </c>
      <c r="C881" t="inlineStr">
        <is>
          <t xml:space="preserve">CONCLUIDO	</t>
        </is>
      </c>
      <c r="D881" t="n">
        <v>5.2692</v>
      </c>
      <c r="E881" t="n">
        <v>18.98</v>
      </c>
      <c r="F881" t="n">
        <v>15.54</v>
      </c>
      <c r="G881" t="n">
        <v>116.52</v>
      </c>
      <c r="H881" t="n">
        <v>1.52</v>
      </c>
      <c r="I881" t="n">
        <v>8</v>
      </c>
      <c r="J881" t="n">
        <v>368.94</v>
      </c>
      <c r="K881" t="n">
        <v>61.82</v>
      </c>
      <c r="L881" t="n">
        <v>31.5</v>
      </c>
      <c r="M881" t="n">
        <v>6</v>
      </c>
      <c r="N881" t="n">
        <v>125.62</v>
      </c>
      <c r="O881" t="n">
        <v>45736.8</v>
      </c>
      <c r="P881" t="n">
        <v>275.48</v>
      </c>
      <c r="Q881" t="n">
        <v>467.07</v>
      </c>
      <c r="R881" t="n">
        <v>56.64</v>
      </c>
      <c r="S881" t="n">
        <v>39.61</v>
      </c>
      <c r="T881" t="n">
        <v>3570.88</v>
      </c>
      <c r="U881" t="n">
        <v>0.7</v>
      </c>
      <c r="V881" t="n">
        <v>0.75</v>
      </c>
      <c r="W881" t="n">
        <v>2.62</v>
      </c>
      <c r="X881" t="n">
        <v>0.2</v>
      </c>
      <c r="Y881" t="n">
        <v>1</v>
      </c>
      <c r="Z881" t="n">
        <v>10</v>
      </c>
    </row>
    <row r="882">
      <c r="A882" t="n">
        <v>123</v>
      </c>
      <c r="B882" t="n">
        <v>150</v>
      </c>
      <c r="C882" t="inlineStr">
        <is>
          <t xml:space="preserve">CONCLUIDO	</t>
        </is>
      </c>
      <c r="D882" t="n">
        <v>5.2704</v>
      </c>
      <c r="E882" t="n">
        <v>18.97</v>
      </c>
      <c r="F882" t="n">
        <v>15.53</v>
      </c>
      <c r="G882" t="n">
        <v>116.49</v>
      </c>
      <c r="H882" t="n">
        <v>1.53</v>
      </c>
      <c r="I882" t="n">
        <v>8</v>
      </c>
      <c r="J882" t="n">
        <v>369.63</v>
      </c>
      <c r="K882" t="n">
        <v>61.82</v>
      </c>
      <c r="L882" t="n">
        <v>31.75</v>
      </c>
      <c r="M882" t="n">
        <v>6</v>
      </c>
      <c r="N882" t="n">
        <v>126.06</v>
      </c>
      <c r="O882" t="n">
        <v>45821.85</v>
      </c>
      <c r="P882" t="n">
        <v>275.32</v>
      </c>
      <c r="Q882" t="n">
        <v>467.07</v>
      </c>
      <c r="R882" t="n">
        <v>56.43</v>
      </c>
      <c r="S882" t="n">
        <v>39.61</v>
      </c>
      <c r="T882" t="n">
        <v>3466.76</v>
      </c>
      <c r="U882" t="n">
        <v>0.7</v>
      </c>
      <c r="V882" t="n">
        <v>0.75</v>
      </c>
      <c r="W882" t="n">
        <v>2.62</v>
      </c>
      <c r="X882" t="n">
        <v>0.2</v>
      </c>
      <c r="Y882" t="n">
        <v>1</v>
      </c>
      <c r="Z882" t="n">
        <v>10</v>
      </c>
    </row>
    <row r="883">
      <c r="A883" t="n">
        <v>124</v>
      </c>
      <c r="B883" t="n">
        <v>150</v>
      </c>
      <c r="C883" t="inlineStr">
        <is>
          <t xml:space="preserve">CONCLUIDO	</t>
        </is>
      </c>
      <c r="D883" t="n">
        <v>5.2702</v>
      </c>
      <c r="E883" t="n">
        <v>18.97</v>
      </c>
      <c r="F883" t="n">
        <v>15.53</v>
      </c>
      <c r="G883" t="n">
        <v>116.5</v>
      </c>
      <c r="H883" t="n">
        <v>1.54</v>
      </c>
      <c r="I883" t="n">
        <v>8</v>
      </c>
      <c r="J883" t="n">
        <v>370.32</v>
      </c>
      <c r="K883" t="n">
        <v>61.82</v>
      </c>
      <c r="L883" t="n">
        <v>32</v>
      </c>
      <c r="M883" t="n">
        <v>6</v>
      </c>
      <c r="N883" t="n">
        <v>126.5</v>
      </c>
      <c r="O883" t="n">
        <v>45907.3</v>
      </c>
      <c r="P883" t="n">
        <v>275.43</v>
      </c>
      <c r="Q883" t="n">
        <v>467.1</v>
      </c>
      <c r="R883" t="n">
        <v>56.41</v>
      </c>
      <c r="S883" t="n">
        <v>39.61</v>
      </c>
      <c r="T883" t="n">
        <v>3457.68</v>
      </c>
      <c r="U883" t="n">
        <v>0.7</v>
      </c>
      <c r="V883" t="n">
        <v>0.75</v>
      </c>
      <c r="W883" t="n">
        <v>2.62</v>
      </c>
      <c r="X883" t="n">
        <v>0.2</v>
      </c>
      <c r="Y883" t="n">
        <v>1</v>
      </c>
      <c r="Z883" t="n">
        <v>10</v>
      </c>
    </row>
    <row r="884">
      <c r="A884" t="n">
        <v>125</v>
      </c>
      <c r="B884" t="n">
        <v>150</v>
      </c>
      <c r="C884" t="inlineStr">
        <is>
          <t xml:space="preserve">CONCLUIDO	</t>
        </is>
      </c>
      <c r="D884" t="n">
        <v>5.2702</v>
      </c>
      <c r="E884" t="n">
        <v>18.97</v>
      </c>
      <c r="F884" t="n">
        <v>15.53</v>
      </c>
      <c r="G884" t="n">
        <v>116.5</v>
      </c>
      <c r="H884" t="n">
        <v>1.55</v>
      </c>
      <c r="I884" t="n">
        <v>8</v>
      </c>
      <c r="J884" t="n">
        <v>371.02</v>
      </c>
      <c r="K884" t="n">
        <v>61.82</v>
      </c>
      <c r="L884" t="n">
        <v>32.25</v>
      </c>
      <c r="M884" t="n">
        <v>6</v>
      </c>
      <c r="N884" t="n">
        <v>126.94</v>
      </c>
      <c r="O884" t="n">
        <v>45992.88</v>
      </c>
      <c r="P884" t="n">
        <v>275.05</v>
      </c>
      <c r="Q884" t="n">
        <v>467.08</v>
      </c>
      <c r="R884" t="n">
        <v>56.46</v>
      </c>
      <c r="S884" t="n">
        <v>39.61</v>
      </c>
      <c r="T884" t="n">
        <v>3480.98</v>
      </c>
      <c r="U884" t="n">
        <v>0.7</v>
      </c>
      <c r="V884" t="n">
        <v>0.75</v>
      </c>
      <c r="W884" t="n">
        <v>2.62</v>
      </c>
      <c r="X884" t="n">
        <v>0.2</v>
      </c>
      <c r="Y884" t="n">
        <v>1</v>
      </c>
      <c r="Z884" t="n">
        <v>10</v>
      </c>
    </row>
    <row r="885">
      <c r="A885" t="n">
        <v>126</v>
      </c>
      <c r="B885" t="n">
        <v>150</v>
      </c>
      <c r="C885" t="inlineStr">
        <is>
          <t xml:space="preserve">CONCLUIDO	</t>
        </is>
      </c>
      <c r="D885" t="n">
        <v>5.2649</v>
      </c>
      <c r="E885" t="n">
        <v>18.99</v>
      </c>
      <c r="F885" t="n">
        <v>15.55</v>
      </c>
      <c r="G885" t="n">
        <v>116.64</v>
      </c>
      <c r="H885" t="n">
        <v>1.56</v>
      </c>
      <c r="I885" t="n">
        <v>8</v>
      </c>
      <c r="J885" t="n">
        <v>371.71</v>
      </c>
      <c r="K885" t="n">
        <v>61.82</v>
      </c>
      <c r="L885" t="n">
        <v>32.5</v>
      </c>
      <c r="M885" t="n">
        <v>6</v>
      </c>
      <c r="N885" t="n">
        <v>127.39</v>
      </c>
      <c r="O885" t="n">
        <v>46078.74</v>
      </c>
      <c r="P885" t="n">
        <v>274.8</v>
      </c>
      <c r="Q885" t="n">
        <v>467.07</v>
      </c>
      <c r="R885" t="n">
        <v>57.11</v>
      </c>
      <c r="S885" t="n">
        <v>39.61</v>
      </c>
      <c r="T885" t="n">
        <v>3808.29</v>
      </c>
      <c r="U885" t="n">
        <v>0.6899999999999999</v>
      </c>
      <c r="V885" t="n">
        <v>0.75</v>
      </c>
      <c r="W885" t="n">
        <v>2.62</v>
      </c>
      <c r="X885" t="n">
        <v>0.22</v>
      </c>
      <c r="Y885" t="n">
        <v>1</v>
      </c>
      <c r="Z885" t="n">
        <v>10</v>
      </c>
    </row>
    <row r="886">
      <c r="A886" t="n">
        <v>127</v>
      </c>
      <c r="B886" t="n">
        <v>150</v>
      </c>
      <c r="C886" t="inlineStr">
        <is>
          <t xml:space="preserve">CONCLUIDO	</t>
        </is>
      </c>
      <c r="D886" t="n">
        <v>5.2925</v>
      </c>
      <c r="E886" t="n">
        <v>18.89</v>
      </c>
      <c r="F886" t="n">
        <v>15.51</v>
      </c>
      <c r="G886" t="n">
        <v>132.93</v>
      </c>
      <c r="H886" t="n">
        <v>1.57</v>
      </c>
      <c r="I886" t="n">
        <v>7</v>
      </c>
      <c r="J886" t="n">
        <v>372.41</v>
      </c>
      <c r="K886" t="n">
        <v>61.82</v>
      </c>
      <c r="L886" t="n">
        <v>32.75</v>
      </c>
      <c r="M886" t="n">
        <v>5</v>
      </c>
      <c r="N886" t="n">
        <v>127.84</v>
      </c>
      <c r="O886" t="n">
        <v>46164.87</v>
      </c>
      <c r="P886" t="n">
        <v>273.67</v>
      </c>
      <c r="Q886" t="n">
        <v>467.07</v>
      </c>
      <c r="R886" t="n">
        <v>55.74</v>
      </c>
      <c r="S886" t="n">
        <v>39.61</v>
      </c>
      <c r="T886" t="n">
        <v>3127.83</v>
      </c>
      <c r="U886" t="n">
        <v>0.71</v>
      </c>
      <c r="V886" t="n">
        <v>0.75</v>
      </c>
      <c r="W886" t="n">
        <v>2.62</v>
      </c>
      <c r="X886" t="n">
        <v>0.18</v>
      </c>
      <c r="Y886" t="n">
        <v>1</v>
      </c>
      <c r="Z886" t="n">
        <v>10</v>
      </c>
    </row>
    <row r="887">
      <c r="A887" t="n">
        <v>128</v>
      </c>
      <c r="B887" t="n">
        <v>150</v>
      </c>
      <c r="C887" t="inlineStr">
        <is>
          <t xml:space="preserve">CONCLUIDO	</t>
        </is>
      </c>
      <c r="D887" t="n">
        <v>5.2905</v>
      </c>
      <c r="E887" t="n">
        <v>18.9</v>
      </c>
      <c r="F887" t="n">
        <v>15.52</v>
      </c>
      <c r="G887" t="n">
        <v>132.99</v>
      </c>
      <c r="H887" t="n">
        <v>1.58</v>
      </c>
      <c r="I887" t="n">
        <v>7</v>
      </c>
      <c r="J887" t="n">
        <v>373.11</v>
      </c>
      <c r="K887" t="n">
        <v>61.82</v>
      </c>
      <c r="L887" t="n">
        <v>33</v>
      </c>
      <c r="M887" t="n">
        <v>5</v>
      </c>
      <c r="N887" t="n">
        <v>128.29</v>
      </c>
      <c r="O887" t="n">
        <v>46251.27</v>
      </c>
      <c r="P887" t="n">
        <v>274.55</v>
      </c>
      <c r="Q887" t="n">
        <v>467.07</v>
      </c>
      <c r="R887" t="n">
        <v>55.93</v>
      </c>
      <c r="S887" t="n">
        <v>39.61</v>
      </c>
      <c r="T887" t="n">
        <v>3223.03</v>
      </c>
      <c r="U887" t="n">
        <v>0.71</v>
      </c>
      <c r="V887" t="n">
        <v>0.75</v>
      </c>
      <c r="W887" t="n">
        <v>2.62</v>
      </c>
      <c r="X887" t="n">
        <v>0.18</v>
      </c>
      <c r="Y887" t="n">
        <v>1</v>
      </c>
      <c r="Z887" t="n">
        <v>10</v>
      </c>
    </row>
    <row r="888">
      <c r="A888" t="n">
        <v>129</v>
      </c>
      <c r="B888" t="n">
        <v>150</v>
      </c>
      <c r="C888" t="inlineStr">
        <is>
          <t xml:space="preserve">CONCLUIDO	</t>
        </is>
      </c>
      <c r="D888" t="n">
        <v>5.2908</v>
      </c>
      <c r="E888" t="n">
        <v>18.9</v>
      </c>
      <c r="F888" t="n">
        <v>15.51</v>
      </c>
      <c r="G888" t="n">
        <v>132.98</v>
      </c>
      <c r="H888" t="n">
        <v>1.59</v>
      </c>
      <c r="I888" t="n">
        <v>7</v>
      </c>
      <c r="J888" t="n">
        <v>373.81</v>
      </c>
      <c r="K888" t="n">
        <v>61.82</v>
      </c>
      <c r="L888" t="n">
        <v>33.25</v>
      </c>
      <c r="M888" t="n">
        <v>5</v>
      </c>
      <c r="N888" t="n">
        <v>128.74</v>
      </c>
      <c r="O888" t="n">
        <v>46337.95</v>
      </c>
      <c r="P888" t="n">
        <v>274.88</v>
      </c>
      <c r="Q888" t="n">
        <v>467.08</v>
      </c>
      <c r="R888" t="n">
        <v>55.88</v>
      </c>
      <c r="S888" t="n">
        <v>39.61</v>
      </c>
      <c r="T888" t="n">
        <v>3197.36</v>
      </c>
      <c r="U888" t="n">
        <v>0.71</v>
      </c>
      <c r="V888" t="n">
        <v>0.75</v>
      </c>
      <c r="W888" t="n">
        <v>2.62</v>
      </c>
      <c r="X888" t="n">
        <v>0.18</v>
      </c>
      <c r="Y888" t="n">
        <v>1</v>
      </c>
      <c r="Z888" t="n">
        <v>10</v>
      </c>
    </row>
    <row r="889">
      <c r="A889" t="n">
        <v>130</v>
      </c>
      <c r="B889" t="n">
        <v>150</v>
      </c>
      <c r="C889" t="inlineStr">
        <is>
          <t xml:space="preserve">CONCLUIDO	</t>
        </is>
      </c>
      <c r="D889" t="n">
        <v>5.2899</v>
      </c>
      <c r="E889" t="n">
        <v>18.9</v>
      </c>
      <c r="F889" t="n">
        <v>15.52</v>
      </c>
      <c r="G889" t="n">
        <v>133.01</v>
      </c>
      <c r="H889" t="n">
        <v>1.6</v>
      </c>
      <c r="I889" t="n">
        <v>7</v>
      </c>
      <c r="J889" t="n">
        <v>374.52</v>
      </c>
      <c r="K889" t="n">
        <v>61.82</v>
      </c>
      <c r="L889" t="n">
        <v>33.5</v>
      </c>
      <c r="M889" t="n">
        <v>5</v>
      </c>
      <c r="N889" t="n">
        <v>129.2</v>
      </c>
      <c r="O889" t="n">
        <v>46424.91</v>
      </c>
      <c r="P889" t="n">
        <v>275.41</v>
      </c>
      <c r="Q889" t="n">
        <v>467.07</v>
      </c>
      <c r="R889" t="n">
        <v>56.06</v>
      </c>
      <c r="S889" t="n">
        <v>39.61</v>
      </c>
      <c r="T889" t="n">
        <v>3287.44</v>
      </c>
      <c r="U889" t="n">
        <v>0.71</v>
      </c>
      <c r="V889" t="n">
        <v>0.75</v>
      </c>
      <c r="W889" t="n">
        <v>2.62</v>
      </c>
      <c r="X889" t="n">
        <v>0.18</v>
      </c>
      <c r="Y889" t="n">
        <v>1</v>
      </c>
      <c r="Z889" t="n">
        <v>10</v>
      </c>
    </row>
    <row r="890">
      <c r="A890" t="n">
        <v>131</v>
      </c>
      <c r="B890" t="n">
        <v>150</v>
      </c>
      <c r="C890" t="inlineStr">
        <is>
          <t xml:space="preserve">CONCLUIDO	</t>
        </is>
      </c>
      <c r="D890" t="n">
        <v>5.2923</v>
      </c>
      <c r="E890" t="n">
        <v>18.9</v>
      </c>
      <c r="F890" t="n">
        <v>15.51</v>
      </c>
      <c r="G890" t="n">
        <v>132.94</v>
      </c>
      <c r="H890" t="n">
        <v>1.6</v>
      </c>
      <c r="I890" t="n">
        <v>7</v>
      </c>
      <c r="J890" t="n">
        <v>375.23</v>
      </c>
      <c r="K890" t="n">
        <v>61.82</v>
      </c>
      <c r="L890" t="n">
        <v>33.75</v>
      </c>
      <c r="M890" t="n">
        <v>5</v>
      </c>
      <c r="N890" t="n">
        <v>129.65</v>
      </c>
      <c r="O890" t="n">
        <v>46512.15</v>
      </c>
      <c r="P890" t="n">
        <v>275.9</v>
      </c>
      <c r="Q890" t="n">
        <v>467.08</v>
      </c>
      <c r="R890" t="n">
        <v>55.78</v>
      </c>
      <c r="S890" t="n">
        <v>39.61</v>
      </c>
      <c r="T890" t="n">
        <v>3147.72</v>
      </c>
      <c r="U890" t="n">
        <v>0.71</v>
      </c>
      <c r="V890" t="n">
        <v>0.75</v>
      </c>
      <c r="W890" t="n">
        <v>2.62</v>
      </c>
      <c r="X890" t="n">
        <v>0.18</v>
      </c>
      <c r="Y890" t="n">
        <v>1</v>
      </c>
      <c r="Z890" t="n">
        <v>10</v>
      </c>
    </row>
    <row r="891">
      <c r="A891" t="n">
        <v>132</v>
      </c>
      <c r="B891" t="n">
        <v>150</v>
      </c>
      <c r="C891" t="inlineStr">
        <is>
          <t xml:space="preserve">CONCLUIDO	</t>
        </is>
      </c>
      <c r="D891" t="n">
        <v>5.2947</v>
      </c>
      <c r="E891" t="n">
        <v>18.89</v>
      </c>
      <c r="F891" t="n">
        <v>15.5</v>
      </c>
      <c r="G891" t="n">
        <v>132.86</v>
      </c>
      <c r="H891" t="n">
        <v>1.61</v>
      </c>
      <c r="I891" t="n">
        <v>7</v>
      </c>
      <c r="J891" t="n">
        <v>375.93</v>
      </c>
      <c r="K891" t="n">
        <v>61.82</v>
      </c>
      <c r="L891" t="n">
        <v>34</v>
      </c>
      <c r="M891" t="n">
        <v>5</v>
      </c>
      <c r="N891" t="n">
        <v>130.11</v>
      </c>
      <c r="O891" t="n">
        <v>46599.68</v>
      </c>
      <c r="P891" t="n">
        <v>275.71</v>
      </c>
      <c r="Q891" t="n">
        <v>467.07</v>
      </c>
      <c r="R891" t="n">
        <v>55.48</v>
      </c>
      <c r="S891" t="n">
        <v>39.61</v>
      </c>
      <c r="T891" t="n">
        <v>2998.14</v>
      </c>
      <c r="U891" t="n">
        <v>0.71</v>
      </c>
      <c r="V891" t="n">
        <v>0.75</v>
      </c>
      <c r="W891" t="n">
        <v>2.62</v>
      </c>
      <c r="X891" t="n">
        <v>0.17</v>
      </c>
      <c r="Y891" t="n">
        <v>1</v>
      </c>
      <c r="Z891" t="n">
        <v>10</v>
      </c>
    </row>
    <row r="892">
      <c r="A892" t="n">
        <v>133</v>
      </c>
      <c r="B892" t="n">
        <v>150</v>
      </c>
      <c r="C892" t="inlineStr">
        <is>
          <t xml:space="preserve">CONCLUIDO	</t>
        </is>
      </c>
      <c r="D892" t="n">
        <v>5.2915</v>
      </c>
      <c r="E892" t="n">
        <v>18.9</v>
      </c>
      <c r="F892" t="n">
        <v>15.51</v>
      </c>
      <c r="G892" t="n">
        <v>132.96</v>
      </c>
      <c r="H892" t="n">
        <v>1.62</v>
      </c>
      <c r="I892" t="n">
        <v>7</v>
      </c>
      <c r="J892" t="n">
        <v>376.65</v>
      </c>
      <c r="K892" t="n">
        <v>61.82</v>
      </c>
      <c r="L892" t="n">
        <v>34.25</v>
      </c>
      <c r="M892" t="n">
        <v>5</v>
      </c>
      <c r="N892" t="n">
        <v>130.58</v>
      </c>
      <c r="O892" t="n">
        <v>46687.5</v>
      </c>
      <c r="P892" t="n">
        <v>276.28</v>
      </c>
      <c r="Q892" t="n">
        <v>467.08</v>
      </c>
      <c r="R892" t="n">
        <v>55.87</v>
      </c>
      <c r="S892" t="n">
        <v>39.61</v>
      </c>
      <c r="T892" t="n">
        <v>3191.88</v>
      </c>
      <c r="U892" t="n">
        <v>0.71</v>
      </c>
      <c r="V892" t="n">
        <v>0.75</v>
      </c>
      <c r="W892" t="n">
        <v>2.62</v>
      </c>
      <c r="X892" t="n">
        <v>0.18</v>
      </c>
      <c r="Y892" t="n">
        <v>1</v>
      </c>
      <c r="Z892" t="n">
        <v>10</v>
      </c>
    </row>
    <row r="893">
      <c r="A893" t="n">
        <v>134</v>
      </c>
      <c r="B893" t="n">
        <v>150</v>
      </c>
      <c r="C893" t="inlineStr">
        <is>
          <t xml:space="preserve">CONCLUIDO	</t>
        </is>
      </c>
      <c r="D893" t="n">
        <v>5.292</v>
      </c>
      <c r="E893" t="n">
        <v>18.9</v>
      </c>
      <c r="F893" t="n">
        <v>15.51</v>
      </c>
      <c r="G893" t="n">
        <v>132.95</v>
      </c>
      <c r="H893" t="n">
        <v>1.63</v>
      </c>
      <c r="I893" t="n">
        <v>7</v>
      </c>
      <c r="J893" t="n">
        <v>377.36</v>
      </c>
      <c r="K893" t="n">
        <v>61.82</v>
      </c>
      <c r="L893" t="n">
        <v>34.5</v>
      </c>
      <c r="M893" t="n">
        <v>5</v>
      </c>
      <c r="N893" t="n">
        <v>131.04</v>
      </c>
      <c r="O893" t="n">
        <v>46775.73</v>
      </c>
      <c r="P893" t="n">
        <v>276.77</v>
      </c>
      <c r="Q893" t="n">
        <v>467.08</v>
      </c>
      <c r="R893" t="n">
        <v>55.83</v>
      </c>
      <c r="S893" t="n">
        <v>39.61</v>
      </c>
      <c r="T893" t="n">
        <v>3173.1</v>
      </c>
      <c r="U893" t="n">
        <v>0.71</v>
      </c>
      <c r="V893" t="n">
        <v>0.75</v>
      </c>
      <c r="W893" t="n">
        <v>2.62</v>
      </c>
      <c r="X893" t="n">
        <v>0.18</v>
      </c>
      <c r="Y893" t="n">
        <v>1</v>
      </c>
      <c r="Z893" t="n">
        <v>10</v>
      </c>
    </row>
    <row r="894">
      <c r="A894" t="n">
        <v>135</v>
      </c>
      <c r="B894" t="n">
        <v>150</v>
      </c>
      <c r="C894" t="inlineStr">
        <is>
          <t xml:space="preserve">CONCLUIDO	</t>
        </is>
      </c>
      <c r="D894" t="n">
        <v>5.2914</v>
      </c>
      <c r="E894" t="n">
        <v>18.9</v>
      </c>
      <c r="F894" t="n">
        <v>15.51</v>
      </c>
      <c r="G894" t="n">
        <v>132.96</v>
      </c>
      <c r="H894" t="n">
        <v>1.64</v>
      </c>
      <c r="I894" t="n">
        <v>7</v>
      </c>
      <c r="J894" t="n">
        <v>378.08</v>
      </c>
      <c r="K894" t="n">
        <v>61.82</v>
      </c>
      <c r="L894" t="n">
        <v>34.75</v>
      </c>
      <c r="M894" t="n">
        <v>5</v>
      </c>
      <c r="N894" t="n">
        <v>131.51</v>
      </c>
      <c r="O894" t="n">
        <v>46864.14</v>
      </c>
      <c r="P894" t="n">
        <v>277.14</v>
      </c>
      <c r="Q894" t="n">
        <v>467.07</v>
      </c>
      <c r="R894" t="n">
        <v>55.77</v>
      </c>
      <c r="S894" t="n">
        <v>39.61</v>
      </c>
      <c r="T894" t="n">
        <v>3143.11</v>
      </c>
      <c r="U894" t="n">
        <v>0.71</v>
      </c>
      <c r="V894" t="n">
        <v>0.75</v>
      </c>
      <c r="W894" t="n">
        <v>2.62</v>
      </c>
      <c r="X894" t="n">
        <v>0.18</v>
      </c>
      <c r="Y894" t="n">
        <v>1</v>
      </c>
      <c r="Z894" t="n">
        <v>10</v>
      </c>
    </row>
    <row r="895">
      <c r="A895" t="n">
        <v>136</v>
      </c>
      <c r="B895" t="n">
        <v>150</v>
      </c>
      <c r="C895" t="inlineStr">
        <is>
          <t xml:space="preserve">CONCLUIDO	</t>
        </is>
      </c>
      <c r="D895" t="n">
        <v>5.2929</v>
      </c>
      <c r="E895" t="n">
        <v>18.89</v>
      </c>
      <c r="F895" t="n">
        <v>15.51</v>
      </c>
      <c r="G895" t="n">
        <v>132.92</v>
      </c>
      <c r="H895" t="n">
        <v>1.65</v>
      </c>
      <c r="I895" t="n">
        <v>7</v>
      </c>
      <c r="J895" t="n">
        <v>378.8</v>
      </c>
      <c r="K895" t="n">
        <v>61.82</v>
      </c>
      <c r="L895" t="n">
        <v>35</v>
      </c>
      <c r="M895" t="n">
        <v>5</v>
      </c>
      <c r="N895" t="n">
        <v>131.98</v>
      </c>
      <c r="O895" t="n">
        <v>46952.84</v>
      </c>
      <c r="P895" t="n">
        <v>277.09</v>
      </c>
      <c r="Q895" t="n">
        <v>467.07</v>
      </c>
      <c r="R895" t="n">
        <v>55.66</v>
      </c>
      <c r="S895" t="n">
        <v>39.61</v>
      </c>
      <c r="T895" t="n">
        <v>3084.36</v>
      </c>
      <c r="U895" t="n">
        <v>0.71</v>
      </c>
      <c r="V895" t="n">
        <v>0.75</v>
      </c>
      <c r="W895" t="n">
        <v>2.62</v>
      </c>
      <c r="X895" t="n">
        <v>0.17</v>
      </c>
      <c r="Y895" t="n">
        <v>1</v>
      </c>
      <c r="Z895" t="n">
        <v>10</v>
      </c>
    </row>
    <row r="896">
      <c r="A896" t="n">
        <v>137</v>
      </c>
      <c r="B896" t="n">
        <v>150</v>
      </c>
      <c r="C896" t="inlineStr">
        <is>
          <t xml:space="preserve">CONCLUIDO	</t>
        </is>
      </c>
      <c r="D896" t="n">
        <v>5.2937</v>
      </c>
      <c r="E896" t="n">
        <v>18.89</v>
      </c>
      <c r="F896" t="n">
        <v>15.5</v>
      </c>
      <c r="G896" t="n">
        <v>132.89</v>
      </c>
      <c r="H896" t="n">
        <v>1.66</v>
      </c>
      <c r="I896" t="n">
        <v>7</v>
      </c>
      <c r="J896" t="n">
        <v>379.52</v>
      </c>
      <c r="K896" t="n">
        <v>61.82</v>
      </c>
      <c r="L896" t="n">
        <v>35.25</v>
      </c>
      <c r="M896" t="n">
        <v>5</v>
      </c>
      <c r="N896" t="n">
        <v>132.45</v>
      </c>
      <c r="O896" t="n">
        <v>47041.84</v>
      </c>
      <c r="P896" t="n">
        <v>277.24</v>
      </c>
      <c r="Q896" t="n">
        <v>467.07</v>
      </c>
      <c r="R896" t="n">
        <v>55.57</v>
      </c>
      <c r="S896" t="n">
        <v>39.61</v>
      </c>
      <c r="T896" t="n">
        <v>3041.45</v>
      </c>
      <c r="U896" t="n">
        <v>0.71</v>
      </c>
      <c r="V896" t="n">
        <v>0.75</v>
      </c>
      <c r="W896" t="n">
        <v>2.62</v>
      </c>
      <c r="X896" t="n">
        <v>0.17</v>
      </c>
      <c r="Y896" t="n">
        <v>1</v>
      </c>
      <c r="Z896" t="n">
        <v>10</v>
      </c>
    </row>
    <row r="897">
      <c r="A897" t="n">
        <v>138</v>
      </c>
      <c r="B897" t="n">
        <v>150</v>
      </c>
      <c r="C897" t="inlineStr">
        <is>
          <t xml:space="preserve">CONCLUIDO	</t>
        </is>
      </c>
      <c r="D897" t="n">
        <v>5.2922</v>
      </c>
      <c r="E897" t="n">
        <v>18.9</v>
      </c>
      <c r="F897" t="n">
        <v>15.51</v>
      </c>
      <c r="G897" t="n">
        <v>132.94</v>
      </c>
      <c r="H897" t="n">
        <v>1.67</v>
      </c>
      <c r="I897" t="n">
        <v>7</v>
      </c>
      <c r="J897" t="n">
        <v>380.24</v>
      </c>
      <c r="K897" t="n">
        <v>61.82</v>
      </c>
      <c r="L897" t="n">
        <v>35.5</v>
      </c>
      <c r="M897" t="n">
        <v>5</v>
      </c>
      <c r="N897" t="n">
        <v>132.92</v>
      </c>
      <c r="O897" t="n">
        <v>47131.15</v>
      </c>
      <c r="P897" t="n">
        <v>277.09</v>
      </c>
      <c r="Q897" t="n">
        <v>467.07</v>
      </c>
      <c r="R897" t="n">
        <v>55.83</v>
      </c>
      <c r="S897" t="n">
        <v>39.61</v>
      </c>
      <c r="T897" t="n">
        <v>3172.52</v>
      </c>
      <c r="U897" t="n">
        <v>0.71</v>
      </c>
      <c r="V897" t="n">
        <v>0.75</v>
      </c>
      <c r="W897" t="n">
        <v>2.62</v>
      </c>
      <c r="X897" t="n">
        <v>0.18</v>
      </c>
      <c r="Y897" t="n">
        <v>1</v>
      </c>
      <c r="Z897" t="n">
        <v>10</v>
      </c>
    </row>
    <row r="898">
      <c r="A898" t="n">
        <v>139</v>
      </c>
      <c r="B898" t="n">
        <v>150</v>
      </c>
      <c r="C898" t="inlineStr">
        <is>
          <t xml:space="preserve">CONCLUIDO	</t>
        </is>
      </c>
      <c r="D898" t="n">
        <v>5.2934</v>
      </c>
      <c r="E898" t="n">
        <v>18.89</v>
      </c>
      <c r="F898" t="n">
        <v>15.51</v>
      </c>
      <c r="G898" t="n">
        <v>132.9</v>
      </c>
      <c r="H898" t="n">
        <v>1.67</v>
      </c>
      <c r="I898" t="n">
        <v>7</v>
      </c>
      <c r="J898" t="n">
        <v>380.97</v>
      </c>
      <c r="K898" t="n">
        <v>61.82</v>
      </c>
      <c r="L898" t="n">
        <v>35.75</v>
      </c>
      <c r="M898" t="n">
        <v>5</v>
      </c>
      <c r="N898" t="n">
        <v>133.4</v>
      </c>
      <c r="O898" t="n">
        <v>47220.77</v>
      </c>
      <c r="P898" t="n">
        <v>276.85</v>
      </c>
      <c r="Q898" t="n">
        <v>467.07</v>
      </c>
      <c r="R898" t="n">
        <v>55.53</v>
      </c>
      <c r="S898" t="n">
        <v>39.61</v>
      </c>
      <c r="T898" t="n">
        <v>3022.58</v>
      </c>
      <c r="U898" t="n">
        <v>0.71</v>
      </c>
      <c r="V898" t="n">
        <v>0.75</v>
      </c>
      <c r="W898" t="n">
        <v>2.62</v>
      </c>
      <c r="X898" t="n">
        <v>0.17</v>
      </c>
      <c r="Y898" t="n">
        <v>1</v>
      </c>
      <c r="Z898" t="n">
        <v>10</v>
      </c>
    </row>
    <row r="899">
      <c r="A899" t="n">
        <v>140</v>
      </c>
      <c r="B899" t="n">
        <v>150</v>
      </c>
      <c r="C899" t="inlineStr">
        <is>
          <t xml:space="preserve">CONCLUIDO	</t>
        </is>
      </c>
      <c r="D899" t="n">
        <v>5.2949</v>
      </c>
      <c r="E899" t="n">
        <v>18.89</v>
      </c>
      <c r="F899" t="n">
        <v>15.5</v>
      </c>
      <c r="G899" t="n">
        <v>132.86</v>
      </c>
      <c r="H899" t="n">
        <v>1.68</v>
      </c>
      <c r="I899" t="n">
        <v>7</v>
      </c>
      <c r="J899" t="n">
        <v>381.7</v>
      </c>
      <c r="K899" t="n">
        <v>61.82</v>
      </c>
      <c r="L899" t="n">
        <v>36</v>
      </c>
      <c r="M899" t="n">
        <v>5</v>
      </c>
      <c r="N899" t="n">
        <v>133.88</v>
      </c>
      <c r="O899" t="n">
        <v>47310.69</v>
      </c>
      <c r="P899" t="n">
        <v>276.75</v>
      </c>
      <c r="Q899" t="n">
        <v>467.09</v>
      </c>
      <c r="R899" t="n">
        <v>55.42</v>
      </c>
      <c r="S899" t="n">
        <v>39.61</v>
      </c>
      <c r="T899" t="n">
        <v>2967.45</v>
      </c>
      <c r="U899" t="n">
        <v>0.71</v>
      </c>
      <c r="V899" t="n">
        <v>0.75</v>
      </c>
      <c r="W899" t="n">
        <v>2.62</v>
      </c>
      <c r="X899" t="n">
        <v>0.17</v>
      </c>
      <c r="Y899" t="n">
        <v>1</v>
      </c>
      <c r="Z899" t="n">
        <v>10</v>
      </c>
    </row>
    <row r="900">
      <c r="A900" t="n">
        <v>141</v>
      </c>
      <c r="B900" t="n">
        <v>150</v>
      </c>
      <c r="C900" t="inlineStr">
        <is>
          <t xml:space="preserve">CONCLUIDO	</t>
        </is>
      </c>
      <c r="D900" t="n">
        <v>5.2963</v>
      </c>
      <c r="E900" t="n">
        <v>18.88</v>
      </c>
      <c r="F900" t="n">
        <v>15.49</v>
      </c>
      <c r="G900" t="n">
        <v>132.81</v>
      </c>
      <c r="H900" t="n">
        <v>1.69</v>
      </c>
      <c r="I900" t="n">
        <v>7</v>
      </c>
      <c r="J900" t="n">
        <v>382.43</v>
      </c>
      <c r="K900" t="n">
        <v>61.82</v>
      </c>
      <c r="L900" t="n">
        <v>36.25</v>
      </c>
      <c r="M900" t="n">
        <v>5</v>
      </c>
      <c r="N900" t="n">
        <v>134.36</v>
      </c>
      <c r="O900" t="n">
        <v>47400.92</v>
      </c>
      <c r="P900" t="n">
        <v>276.53</v>
      </c>
      <c r="Q900" t="n">
        <v>467.07</v>
      </c>
      <c r="R900" t="n">
        <v>55.28</v>
      </c>
      <c r="S900" t="n">
        <v>39.61</v>
      </c>
      <c r="T900" t="n">
        <v>2895.46</v>
      </c>
      <c r="U900" t="n">
        <v>0.72</v>
      </c>
      <c r="V900" t="n">
        <v>0.75</v>
      </c>
      <c r="W900" t="n">
        <v>2.62</v>
      </c>
      <c r="X900" t="n">
        <v>0.16</v>
      </c>
      <c r="Y900" t="n">
        <v>1</v>
      </c>
      <c r="Z900" t="n">
        <v>10</v>
      </c>
    </row>
    <row r="901">
      <c r="A901" t="n">
        <v>142</v>
      </c>
      <c r="B901" t="n">
        <v>150</v>
      </c>
      <c r="C901" t="inlineStr">
        <is>
          <t xml:space="preserve">CONCLUIDO	</t>
        </is>
      </c>
      <c r="D901" t="n">
        <v>5.2958</v>
      </c>
      <c r="E901" t="n">
        <v>18.88</v>
      </c>
      <c r="F901" t="n">
        <v>15.5</v>
      </c>
      <c r="G901" t="n">
        <v>132.83</v>
      </c>
      <c r="H901" t="n">
        <v>1.7</v>
      </c>
      <c r="I901" t="n">
        <v>7</v>
      </c>
      <c r="J901" t="n">
        <v>383.17</v>
      </c>
      <c r="K901" t="n">
        <v>61.82</v>
      </c>
      <c r="L901" t="n">
        <v>36.5</v>
      </c>
      <c r="M901" t="n">
        <v>5</v>
      </c>
      <c r="N901" t="n">
        <v>134.84</v>
      </c>
      <c r="O901" t="n">
        <v>47491.48</v>
      </c>
      <c r="P901" t="n">
        <v>277.01</v>
      </c>
      <c r="Q901" t="n">
        <v>467.07</v>
      </c>
      <c r="R901" t="n">
        <v>55.24</v>
      </c>
      <c r="S901" t="n">
        <v>39.61</v>
      </c>
      <c r="T901" t="n">
        <v>2875.85</v>
      </c>
      <c r="U901" t="n">
        <v>0.72</v>
      </c>
      <c r="V901" t="n">
        <v>0.75</v>
      </c>
      <c r="W901" t="n">
        <v>2.62</v>
      </c>
      <c r="X901" t="n">
        <v>0.16</v>
      </c>
      <c r="Y901" t="n">
        <v>1</v>
      </c>
      <c r="Z901" t="n">
        <v>10</v>
      </c>
    </row>
    <row r="902">
      <c r="A902" t="n">
        <v>143</v>
      </c>
      <c r="B902" t="n">
        <v>150</v>
      </c>
      <c r="C902" t="inlineStr">
        <is>
          <t xml:space="preserve">CONCLUIDO	</t>
        </is>
      </c>
      <c r="D902" t="n">
        <v>5.2948</v>
      </c>
      <c r="E902" t="n">
        <v>18.89</v>
      </c>
      <c r="F902" t="n">
        <v>15.5</v>
      </c>
      <c r="G902" t="n">
        <v>132.86</v>
      </c>
      <c r="H902" t="n">
        <v>1.71</v>
      </c>
      <c r="I902" t="n">
        <v>7</v>
      </c>
      <c r="J902" t="n">
        <v>383.9</v>
      </c>
      <c r="K902" t="n">
        <v>61.82</v>
      </c>
      <c r="L902" t="n">
        <v>36.75</v>
      </c>
      <c r="M902" t="n">
        <v>5</v>
      </c>
      <c r="N902" t="n">
        <v>135.33</v>
      </c>
      <c r="O902" t="n">
        <v>47582.35</v>
      </c>
      <c r="P902" t="n">
        <v>276.97</v>
      </c>
      <c r="Q902" t="n">
        <v>467.07</v>
      </c>
      <c r="R902" t="n">
        <v>55.38</v>
      </c>
      <c r="S902" t="n">
        <v>39.61</v>
      </c>
      <c r="T902" t="n">
        <v>2945.7</v>
      </c>
      <c r="U902" t="n">
        <v>0.72</v>
      </c>
      <c r="V902" t="n">
        <v>0.75</v>
      </c>
      <c r="W902" t="n">
        <v>2.62</v>
      </c>
      <c r="X902" t="n">
        <v>0.17</v>
      </c>
      <c r="Y902" t="n">
        <v>1</v>
      </c>
      <c r="Z902" t="n">
        <v>10</v>
      </c>
    </row>
    <row r="903">
      <c r="A903" t="n">
        <v>144</v>
      </c>
      <c r="B903" t="n">
        <v>150</v>
      </c>
      <c r="C903" t="inlineStr">
        <is>
          <t xml:space="preserve">CONCLUIDO	</t>
        </is>
      </c>
      <c r="D903" t="n">
        <v>5.2947</v>
      </c>
      <c r="E903" t="n">
        <v>18.89</v>
      </c>
      <c r="F903" t="n">
        <v>15.5</v>
      </c>
      <c r="G903" t="n">
        <v>132.86</v>
      </c>
      <c r="H903" t="n">
        <v>1.72</v>
      </c>
      <c r="I903" t="n">
        <v>7</v>
      </c>
      <c r="J903" t="n">
        <v>384.64</v>
      </c>
      <c r="K903" t="n">
        <v>61.82</v>
      </c>
      <c r="L903" t="n">
        <v>37</v>
      </c>
      <c r="M903" t="n">
        <v>5</v>
      </c>
      <c r="N903" t="n">
        <v>135.82</v>
      </c>
      <c r="O903" t="n">
        <v>47673.67</v>
      </c>
      <c r="P903" t="n">
        <v>276.76</v>
      </c>
      <c r="Q903" t="n">
        <v>467.07</v>
      </c>
      <c r="R903" t="n">
        <v>55.36</v>
      </c>
      <c r="S903" t="n">
        <v>39.61</v>
      </c>
      <c r="T903" t="n">
        <v>2934.03</v>
      </c>
      <c r="U903" t="n">
        <v>0.72</v>
      </c>
      <c r="V903" t="n">
        <v>0.75</v>
      </c>
      <c r="W903" t="n">
        <v>2.62</v>
      </c>
      <c r="X903" t="n">
        <v>0.17</v>
      </c>
      <c r="Y903" t="n">
        <v>1</v>
      </c>
      <c r="Z903" t="n">
        <v>10</v>
      </c>
    </row>
    <row r="904">
      <c r="A904" t="n">
        <v>145</v>
      </c>
      <c r="B904" t="n">
        <v>150</v>
      </c>
      <c r="C904" t="inlineStr">
        <is>
          <t xml:space="preserve">CONCLUIDO	</t>
        </is>
      </c>
      <c r="D904" t="n">
        <v>5.2966</v>
      </c>
      <c r="E904" t="n">
        <v>18.88</v>
      </c>
      <c r="F904" t="n">
        <v>15.49</v>
      </c>
      <c r="G904" t="n">
        <v>132.8</v>
      </c>
      <c r="H904" t="n">
        <v>1.72</v>
      </c>
      <c r="I904" t="n">
        <v>7</v>
      </c>
      <c r="J904" t="n">
        <v>385.38</v>
      </c>
      <c r="K904" t="n">
        <v>61.82</v>
      </c>
      <c r="L904" t="n">
        <v>37.25</v>
      </c>
      <c r="M904" t="n">
        <v>5</v>
      </c>
      <c r="N904" t="n">
        <v>136.31</v>
      </c>
      <c r="O904" t="n">
        <v>47765.19</v>
      </c>
      <c r="P904" t="n">
        <v>276.59</v>
      </c>
      <c r="Q904" t="n">
        <v>467.07</v>
      </c>
      <c r="R904" t="n">
        <v>55.2</v>
      </c>
      <c r="S904" t="n">
        <v>39.61</v>
      </c>
      <c r="T904" t="n">
        <v>2853.72</v>
      </c>
      <c r="U904" t="n">
        <v>0.72</v>
      </c>
      <c r="V904" t="n">
        <v>0.75</v>
      </c>
      <c r="W904" t="n">
        <v>2.62</v>
      </c>
      <c r="X904" t="n">
        <v>0.16</v>
      </c>
      <c r="Y904" t="n">
        <v>1</v>
      </c>
      <c r="Z904" t="n">
        <v>10</v>
      </c>
    </row>
    <row r="905">
      <c r="A905" t="n">
        <v>146</v>
      </c>
      <c r="B905" t="n">
        <v>150</v>
      </c>
      <c r="C905" t="inlineStr">
        <is>
          <t xml:space="preserve">CONCLUIDO	</t>
        </is>
      </c>
      <c r="D905" t="n">
        <v>5.2971</v>
      </c>
      <c r="E905" t="n">
        <v>18.88</v>
      </c>
      <c r="F905" t="n">
        <v>15.49</v>
      </c>
      <c r="G905" t="n">
        <v>132.79</v>
      </c>
      <c r="H905" t="n">
        <v>1.73</v>
      </c>
      <c r="I905" t="n">
        <v>7</v>
      </c>
      <c r="J905" t="n">
        <v>386.13</v>
      </c>
      <c r="K905" t="n">
        <v>61.82</v>
      </c>
      <c r="L905" t="n">
        <v>37.5</v>
      </c>
      <c r="M905" t="n">
        <v>5</v>
      </c>
      <c r="N905" t="n">
        <v>136.81</v>
      </c>
      <c r="O905" t="n">
        <v>47857.05</v>
      </c>
      <c r="P905" t="n">
        <v>276.51</v>
      </c>
      <c r="Q905" t="n">
        <v>467.07</v>
      </c>
      <c r="R905" t="n">
        <v>55.19</v>
      </c>
      <c r="S905" t="n">
        <v>39.61</v>
      </c>
      <c r="T905" t="n">
        <v>2851.95</v>
      </c>
      <c r="U905" t="n">
        <v>0.72</v>
      </c>
      <c r="V905" t="n">
        <v>0.75</v>
      </c>
      <c r="W905" t="n">
        <v>2.62</v>
      </c>
      <c r="X905" t="n">
        <v>0.16</v>
      </c>
      <c r="Y905" t="n">
        <v>1</v>
      </c>
      <c r="Z905" t="n">
        <v>10</v>
      </c>
    </row>
    <row r="906">
      <c r="A906" t="n">
        <v>147</v>
      </c>
      <c r="B906" t="n">
        <v>150</v>
      </c>
      <c r="C906" t="inlineStr">
        <is>
          <t xml:space="preserve">CONCLUIDO	</t>
        </is>
      </c>
      <c r="D906" t="n">
        <v>5.2967</v>
      </c>
      <c r="E906" t="n">
        <v>18.88</v>
      </c>
      <c r="F906" t="n">
        <v>15.49</v>
      </c>
      <c r="G906" t="n">
        <v>132.8</v>
      </c>
      <c r="H906" t="n">
        <v>1.74</v>
      </c>
      <c r="I906" t="n">
        <v>7</v>
      </c>
      <c r="J906" t="n">
        <v>386.88</v>
      </c>
      <c r="K906" t="n">
        <v>61.82</v>
      </c>
      <c r="L906" t="n">
        <v>37.75</v>
      </c>
      <c r="M906" t="n">
        <v>5</v>
      </c>
      <c r="N906" t="n">
        <v>137.31</v>
      </c>
      <c r="O906" t="n">
        <v>47949.23</v>
      </c>
      <c r="P906" t="n">
        <v>276.59</v>
      </c>
      <c r="Q906" t="n">
        <v>467.07</v>
      </c>
      <c r="R906" t="n">
        <v>55.16</v>
      </c>
      <c r="S906" t="n">
        <v>39.61</v>
      </c>
      <c r="T906" t="n">
        <v>2834.65</v>
      </c>
      <c r="U906" t="n">
        <v>0.72</v>
      </c>
      <c r="V906" t="n">
        <v>0.75</v>
      </c>
      <c r="W906" t="n">
        <v>2.62</v>
      </c>
      <c r="X906" t="n">
        <v>0.16</v>
      </c>
      <c r="Y906" t="n">
        <v>1</v>
      </c>
      <c r="Z906" t="n">
        <v>10</v>
      </c>
    </row>
    <row r="907">
      <c r="A907" t="n">
        <v>148</v>
      </c>
      <c r="B907" t="n">
        <v>150</v>
      </c>
      <c r="C907" t="inlineStr">
        <is>
          <t xml:space="preserve">CONCLUIDO	</t>
        </is>
      </c>
      <c r="D907" t="n">
        <v>5.2953</v>
      </c>
      <c r="E907" t="n">
        <v>18.88</v>
      </c>
      <c r="F907" t="n">
        <v>15.5</v>
      </c>
      <c r="G907" t="n">
        <v>132.85</v>
      </c>
      <c r="H907" t="n">
        <v>1.75</v>
      </c>
      <c r="I907" t="n">
        <v>7</v>
      </c>
      <c r="J907" t="n">
        <v>387.63</v>
      </c>
      <c r="K907" t="n">
        <v>61.82</v>
      </c>
      <c r="L907" t="n">
        <v>38</v>
      </c>
      <c r="M907" t="n">
        <v>5</v>
      </c>
      <c r="N907" t="n">
        <v>137.81</v>
      </c>
      <c r="O907" t="n">
        <v>48041.76</v>
      </c>
      <c r="P907" t="n">
        <v>276.62</v>
      </c>
      <c r="Q907" t="n">
        <v>467.07</v>
      </c>
      <c r="R907" t="n">
        <v>55.37</v>
      </c>
      <c r="S907" t="n">
        <v>39.61</v>
      </c>
      <c r="T907" t="n">
        <v>2938.99</v>
      </c>
      <c r="U907" t="n">
        <v>0.72</v>
      </c>
      <c r="V907" t="n">
        <v>0.75</v>
      </c>
      <c r="W907" t="n">
        <v>2.62</v>
      </c>
      <c r="X907" t="n">
        <v>0.17</v>
      </c>
      <c r="Y907" t="n">
        <v>1</v>
      </c>
      <c r="Z907" t="n">
        <v>10</v>
      </c>
    </row>
    <row r="908">
      <c r="A908" t="n">
        <v>149</v>
      </c>
      <c r="B908" t="n">
        <v>150</v>
      </c>
      <c r="C908" t="inlineStr">
        <is>
          <t xml:space="preserve">CONCLUIDO	</t>
        </is>
      </c>
      <c r="D908" t="n">
        <v>5.2937</v>
      </c>
      <c r="E908" t="n">
        <v>18.89</v>
      </c>
      <c r="F908" t="n">
        <v>15.5</v>
      </c>
      <c r="G908" t="n">
        <v>132.89</v>
      </c>
      <c r="H908" t="n">
        <v>1.76</v>
      </c>
      <c r="I908" t="n">
        <v>7</v>
      </c>
      <c r="J908" t="n">
        <v>388.38</v>
      </c>
      <c r="K908" t="n">
        <v>61.82</v>
      </c>
      <c r="L908" t="n">
        <v>38.25</v>
      </c>
      <c r="M908" t="n">
        <v>5</v>
      </c>
      <c r="N908" t="n">
        <v>138.31</v>
      </c>
      <c r="O908" t="n">
        <v>48134.63</v>
      </c>
      <c r="P908" t="n">
        <v>276.59</v>
      </c>
      <c r="Q908" t="n">
        <v>467.07</v>
      </c>
      <c r="R908" t="n">
        <v>55.49</v>
      </c>
      <c r="S908" t="n">
        <v>39.61</v>
      </c>
      <c r="T908" t="n">
        <v>2999.89</v>
      </c>
      <c r="U908" t="n">
        <v>0.71</v>
      </c>
      <c r="V908" t="n">
        <v>0.75</v>
      </c>
      <c r="W908" t="n">
        <v>2.62</v>
      </c>
      <c r="X908" t="n">
        <v>0.17</v>
      </c>
      <c r="Y908" t="n">
        <v>1</v>
      </c>
      <c r="Z908" t="n">
        <v>10</v>
      </c>
    </row>
    <row r="909">
      <c r="A909" t="n">
        <v>150</v>
      </c>
      <c r="B909" t="n">
        <v>150</v>
      </c>
      <c r="C909" t="inlineStr">
        <is>
          <t xml:space="preserve">CONCLUIDO	</t>
        </is>
      </c>
      <c r="D909" t="n">
        <v>5.2937</v>
      </c>
      <c r="E909" t="n">
        <v>18.89</v>
      </c>
      <c r="F909" t="n">
        <v>15.5</v>
      </c>
      <c r="G909" t="n">
        <v>132.89</v>
      </c>
      <c r="H909" t="n">
        <v>1.76</v>
      </c>
      <c r="I909" t="n">
        <v>7</v>
      </c>
      <c r="J909" t="n">
        <v>389.14</v>
      </c>
      <c r="K909" t="n">
        <v>61.82</v>
      </c>
      <c r="L909" t="n">
        <v>38.5</v>
      </c>
      <c r="M909" t="n">
        <v>5</v>
      </c>
      <c r="N909" t="n">
        <v>138.81</v>
      </c>
      <c r="O909" t="n">
        <v>48227.84</v>
      </c>
      <c r="P909" t="n">
        <v>276.59</v>
      </c>
      <c r="Q909" t="n">
        <v>467.07</v>
      </c>
      <c r="R909" t="n">
        <v>55.57</v>
      </c>
      <c r="S909" t="n">
        <v>39.61</v>
      </c>
      <c r="T909" t="n">
        <v>3039.47</v>
      </c>
      <c r="U909" t="n">
        <v>0.71</v>
      </c>
      <c r="V909" t="n">
        <v>0.75</v>
      </c>
      <c r="W909" t="n">
        <v>2.62</v>
      </c>
      <c r="X909" t="n">
        <v>0.17</v>
      </c>
      <c r="Y909" t="n">
        <v>1</v>
      </c>
      <c r="Z909" t="n">
        <v>10</v>
      </c>
    </row>
    <row r="910">
      <c r="A910" t="n">
        <v>151</v>
      </c>
      <c r="B910" t="n">
        <v>150</v>
      </c>
      <c r="C910" t="inlineStr">
        <is>
          <t xml:space="preserve">CONCLUIDO	</t>
        </is>
      </c>
      <c r="D910" t="n">
        <v>5.2957</v>
      </c>
      <c r="E910" t="n">
        <v>18.88</v>
      </c>
      <c r="F910" t="n">
        <v>15.5</v>
      </c>
      <c r="G910" t="n">
        <v>132.83</v>
      </c>
      <c r="H910" t="n">
        <v>1.77</v>
      </c>
      <c r="I910" t="n">
        <v>7</v>
      </c>
      <c r="J910" t="n">
        <v>389.89</v>
      </c>
      <c r="K910" t="n">
        <v>61.82</v>
      </c>
      <c r="L910" t="n">
        <v>38.75</v>
      </c>
      <c r="M910" t="n">
        <v>5</v>
      </c>
      <c r="N910" t="n">
        <v>139.32</v>
      </c>
      <c r="O910" t="n">
        <v>48321.4</v>
      </c>
      <c r="P910" t="n">
        <v>276.41</v>
      </c>
      <c r="Q910" t="n">
        <v>467.1</v>
      </c>
      <c r="R910" t="n">
        <v>55.26</v>
      </c>
      <c r="S910" t="n">
        <v>39.61</v>
      </c>
      <c r="T910" t="n">
        <v>2883.76</v>
      </c>
      <c r="U910" t="n">
        <v>0.72</v>
      </c>
      <c r="V910" t="n">
        <v>0.75</v>
      </c>
      <c r="W910" t="n">
        <v>2.62</v>
      </c>
      <c r="X910" t="n">
        <v>0.16</v>
      </c>
      <c r="Y910" t="n">
        <v>1</v>
      </c>
      <c r="Z910" t="n">
        <v>10</v>
      </c>
    </row>
    <row r="911">
      <c r="A911" t="n">
        <v>152</v>
      </c>
      <c r="B911" t="n">
        <v>150</v>
      </c>
      <c r="C911" t="inlineStr">
        <is>
          <t xml:space="preserve">CONCLUIDO	</t>
        </is>
      </c>
      <c r="D911" t="n">
        <v>5.2946</v>
      </c>
      <c r="E911" t="n">
        <v>18.89</v>
      </c>
      <c r="F911" t="n">
        <v>15.5</v>
      </c>
      <c r="G911" t="n">
        <v>132.87</v>
      </c>
      <c r="H911" t="n">
        <v>1.78</v>
      </c>
      <c r="I911" t="n">
        <v>7</v>
      </c>
      <c r="J911" t="n">
        <v>390.66</v>
      </c>
      <c r="K911" t="n">
        <v>61.82</v>
      </c>
      <c r="L911" t="n">
        <v>39</v>
      </c>
      <c r="M911" t="n">
        <v>5</v>
      </c>
      <c r="N911" t="n">
        <v>139.83</v>
      </c>
      <c r="O911" t="n">
        <v>48415.31</v>
      </c>
      <c r="P911" t="n">
        <v>276.55</v>
      </c>
      <c r="Q911" t="n">
        <v>467.08</v>
      </c>
      <c r="R911" t="n">
        <v>55.35</v>
      </c>
      <c r="S911" t="n">
        <v>39.61</v>
      </c>
      <c r="T911" t="n">
        <v>2931.93</v>
      </c>
      <c r="U911" t="n">
        <v>0.72</v>
      </c>
      <c r="V911" t="n">
        <v>0.75</v>
      </c>
      <c r="W911" t="n">
        <v>2.62</v>
      </c>
      <c r="X911" t="n">
        <v>0.17</v>
      </c>
      <c r="Y911" t="n">
        <v>1</v>
      </c>
      <c r="Z911" t="n">
        <v>10</v>
      </c>
    </row>
    <row r="912">
      <c r="A912" t="n">
        <v>153</v>
      </c>
      <c r="B912" t="n">
        <v>150</v>
      </c>
      <c r="C912" t="inlineStr">
        <is>
          <t xml:space="preserve">CONCLUIDO	</t>
        </is>
      </c>
      <c r="D912" t="n">
        <v>5.2933</v>
      </c>
      <c r="E912" t="n">
        <v>18.89</v>
      </c>
      <c r="F912" t="n">
        <v>15.51</v>
      </c>
      <c r="G912" t="n">
        <v>132.9</v>
      </c>
      <c r="H912" t="n">
        <v>1.79</v>
      </c>
      <c r="I912" t="n">
        <v>7</v>
      </c>
      <c r="J912" t="n">
        <v>391.42</v>
      </c>
      <c r="K912" t="n">
        <v>61.82</v>
      </c>
      <c r="L912" t="n">
        <v>39.25</v>
      </c>
      <c r="M912" t="n">
        <v>5</v>
      </c>
      <c r="N912" t="n">
        <v>140.35</v>
      </c>
      <c r="O912" t="n">
        <v>48509.7</v>
      </c>
      <c r="P912" t="n">
        <v>276.14</v>
      </c>
      <c r="Q912" t="n">
        <v>467.07</v>
      </c>
      <c r="R912" t="n">
        <v>55.58</v>
      </c>
      <c r="S912" t="n">
        <v>39.61</v>
      </c>
      <c r="T912" t="n">
        <v>3045.03</v>
      </c>
      <c r="U912" t="n">
        <v>0.71</v>
      </c>
      <c r="V912" t="n">
        <v>0.75</v>
      </c>
      <c r="W912" t="n">
        <v>2.62</v>
      </c>
      <c r="X912" t="n">
        <v>0.17</v>
      </c>
      <c r="Y912" t="n">
        <v>1</v>
      </c>
      <c r="Z912" t="n">
        <v>10</v>
      </c>
    </row>
    <row r="913">
      <c r="A913" t="n">
        <v>154</v>
      </c>
      <c r="B913" t="n">
        <v>150</v>
      </c>
      <c r="C913" t="inlineStr">
        <is>
          <t xml:space="preserve">CONCLUIDO	</t>
        </is>
      </c>
      <c r="D913" t="n">
        <v>5.3176</v>
      </c>
      <c r="E913" t="n">
        <v>18.81</v>
      </c>
      <c r="F913" t="n">
        <v>15.47</v>
      </c>
      <c r="G913" t="n">
        <v>154.75</v>
      </c>
      <c r="H913" t="n">
        <v>1.8</v>
      </c>
      <c r="I913" t="n">
        <v>6</v>
      </c>
      <c r="J913" t="n">
        <v>392.19</v>
      </c>
      <c r="K913" t="n">
        <v>61.82</v>
      </c>
      <c r="L913" t="n">
        <v>39.5</v>
      </c>
      <c r="M913" t="n">
        <v>4</v>
      </c>
      <c r="N913" t="n">
        <v>140.87</v>
      </c>
      <c r="O913" t="n">
        <v>48604.33</v>
      </c>
      <c r="P913" t="n">
        <v>275.28</v>
      </c>
      <c r="Q913" t="n">
        <v>467.07</v>
      </c>
      <c r="R913" t="n">
        <v>54.56</v>
      </c>
      <c r="S913" t="n">
        <v>39.61</v>
      </c>
      <c r="T913" t="n">
        <v>2540.6</v>
      </c>
      <c r="U913" t="n">
        <v>0.73</v>
      </c>
      <c r="V913" t="n">
        <v>0.75</v>
      </c>
      <c r="W913" t="n">
        <v>2.62</v>
      </c>
      <c r="X913" t="n">
        <v>0.14</v>
      </c>
      <c r="Y913" t="n">
        <v>1</v>
      </c>
      <c r="Z913" t="n">
        <v>10</v>
      </c>
    </row>
    <row r="914">
      <c r="A914" t="n">
        <v>155</v>
      </c>
      <c r="B914" t="n">
        <v>150</v>
      </c>
      <c r="C914" t="inlineStr">
        <is>
          <t xml:space="preserve">CONCLUIDO	</t>
        </is>
      </c>
      <c r="D914" t="n">
        <v>5.3214</v>
      </c>
      <c r="E914" t="n">
        <v>18.79</v>
      </c>
      <c r="F914" t="n">
        <v>15.46</v>
      </c>
      <c r="G914" t="n">
        <v>154.61</v>
      </c>
      <c r="H914" t="n">
        <v>1.8</v>
      </c>
      <c r="I914" t="n">
        <v>6</v>
      </c>
      <c r="J914" t="n">
        <v>392.96</v>
      </c>
      <c r="K914" t="n">
        <v>61.82</v>
      </c>
      <c r="L914" t="n">
        <v>39.75</v>
      </c>
      <c r="M914" t="n">
        <v>4</v>
      </c>
      <c r="N914" t="n">
        <v>141.39</v>
      </c>
      <c r="O914" t="n">
        <v>48699.33</v>
      </c>
      <c r="P914" t="n">
        <v>275.34</v>
      </c>
      <c r="Q914" t="n">
        <v>467.07</v>
      </c>
      <c r="R914" t="n">
        <v>54.12</v>
      </c>
      <c r="S914" t="n">
        <v>39.61</v>
      </c>
      <c r="T914" t="n">
        <v>2323.33</v>
      </c>
      <c r="U914" t="n">
        <v>0.73</v>
      </c>
      <c r="V914" t="n">
        <v>0.75</v>
      </c>
      <c r="W914" t="n">
        <v>2.62</v>
      </c>
      <c r="X914" t="n">
        <v>0.13</v>
      </c>
      <c r="Y914" t="n">
        <v>1</v>
      </c>
      <c r="Z914" t="n">
        <v>10</v>
      </c>
    </row>
    <row r="915">
      <c r="A915" t="n">
        <v>156</v>
      </c>
      <c r="B915" t="n">
        <v>150</v>
      </c>
      <c r="C915" t="inlineStr">
        <is>
          <t xml:space="preserve">CONCLUIDO	</t>
        </is>
      </c>
      <c r="D915" t="n">
        <v>5.3198</v>
      </c>
      <c r="E915" t="n">
        <v>18.8</v>
      </c>
      <c r="F915" t="n">
        <v>15.47</v>
      </c>
      <c r="G915" t="n">
        <v>154.67</v>
      </c>
      <c r="H915" t="n">
        <v>1.81</v>
      </c>
      <c r="I915" t="n">
        <v>6</v>
      </c>
      <c r="J915" t="n">
        <v>393.73</v>
      </c>
      <c r="K915" t="n">
        <v>61.82</v>
      </c>
      <c r="L915" t="n">
        <v>40</v>
      </c>
      <c r="M915" t="n">
        <v>4</v>
      </c>
      <c r="N915" t="n">
        <v>141.91</v>
      </c>
      <c r="O915" t="n">
        <v>48794.7</v>
      </c>
      <c r="P915" t="n">
        <v>275.7</v>
      </c>
      <c r="Q915" t="n">
        <v>467.07</v>
      </c>
      <c r="R915" t="n">
        <v>54.37</v>
      </c>
      <c r="S915" t="n">
        <v>39.61</v>
      </c>
      <c r="T915" t="n">
        <v>2445.89</v>
      </c>
      <c r="U915" t="n">
        <v>0.73</v>
      </c>
      <c r="V915" t="n">
        <v>0.75</v>
      </c>
      <c r="W915" t="n">
        <v>2.62</v>
      </c>
      <c r="X915" t="n">
        <v>0.13</v>
      </c>
      <c r="Y915" t="n">
        <v>1</v>
      </c>
      <c r="Z915" t="n">
        <v>10</v>
      </c>
    </row>
    <row r="916">
      <c r="A916" t="n">
        <v>0</v>
      </c>
      <c r="B916" t="n">
        <v>10</v>
      </c>
      <c r="C916" t="inlineStr">
        <is>
          <t xml:space="preserve">CONCLUIDO	</t>
        </is>
      </c>
      <c r="D916" t="n">
        <v>5.2835</v>
      </c>
      <c r="E916" t="n">
        <v>18.93</v>
      </c>
      <c r="F916" t="n">
        <v>16.75</v>
      </c>
      <c r="G916" t="n">
        <v>20.93</v>
      </c>
      <c r="H916" t="n">
        <v>0.64</v>
      </c>
      <c r="I916" t="n">
        <v>48</v>
      </c>
      <c r="J916" t="n">
        <v>26.11</v>
      </c>
      <c r="K916" t="n">
        <v>12.1</v>
      </c>
      <c r="L916" t="n">
        <v>1</v>
      </c>
      <c r="M916" t="n">
        <v>0</v>
      </c>
      <c r="N916" t="n">
        <v>3.01</v>
      </c>
      <c r="O916" t="n">
        <v>3454.41</v>
      </c>
      <c r="P916" t="n">
        <v>48.07</v>
      </c>
      <c r="Q916" t="n">
        <v>467.23</v>
      </c>
      <c r="R916" t="n">
        <v>93.7</v>
      </c>
      <c r="S916" t="n">
        <v>39.61</v>
      </c>
      <c r="T916" t="n">
        <v>21901.61</v>
      </c>
      <c r="U916" t="n">
        <v>0.42</v>
      </c>
      <c r="V916" t="n">
        <v>0.7</v>
      </c>
      <c r="W916" t="n">
        <v>2.76</v>
      </c>
      <c r="X916" t="n">
        <v>1.41</v>
      </c>
      <c r="Y916" t="n">
        <v>1</v>
      </c>
      <c r="Z916" t="n">
        <v>10</v>
      </c>
    </row>
    <row r="917">
      <c r="A917" t="n">
        <v>0</v>
      </c>
      <c r="B917" t="n">
        <v>45</v>
      </c>
      <c r="C917" t="inlineStr">
        <is>
          <t xml:space="preserve">CONCLUIDO	</t>
        </is>
      </c>
      <c r="D917" t="n">
        <v>4.2785</v>
      </c>
      <c r="E917" t="n">
        <v>23.37</v>
      </c>
      <c r="F917" t="n">
        <v>18.88</v>
      </c>
      <c r="G917" t="n">
        <v>9.279999999999999</v>
      </c>
      <c r="H917" t="n">
        <v>0.18</v>
      </c>
      <c r="I917" t="n">
        <v>122</v>
      </c>
      <c r="J917" t="n">
        <v>98.70999999999999</v>
      </c>
      <c r="K917" t="n">
        <v>39.72</v>
      </c>
      <c r="L917" t="n">
        <v>1</v>
      </c>
      <c r="M917" t="n">
        <v>120</v>
      </c>
      <c r="N917" t="n">
        <v>12.99</v>
      </c>
      <c r="O917" t="n">
        <v>12407.75</v>
      </c>
      <c r="P917" t="n">
        <v>167.58</v>
      </c>
      <c r="Q917" t="n">
        <v>467.16</v>
      </c>
      <c r="R917" t="n">
        <v>165.35</v>
      </c>
      <c r="S917" t="n">
        <v>39.61</v>
      </c>
      <c r="T917" t="n">
        <v>57357.21</v>
      </c>
      <c r="U917" t="n">
        <v>0.24</v>
      </c>
      <c r="V917" t="n">
        <v>0.62</v>
      </c>
      <c r="W917" t="n">
        <v>2.81</v>
      </c>
      <c r="X917" t="n">
        <v>3.54</v>
      </c>
      <c r="Y917" t="n">
        <v>1</v>
      </c>
      <c r="Z917" t="n">
        <v>10</v>
      </c>
    </row>
    <row r="918">
      <c r="A918" t="n">
        <v>1</v>
      </c>
      <c r="B918" t="n">
        <v>45</v>
      </c>
      <c r="C918" t="inlineStr">
        <is>
          <t xml:space="preserve">CONCLUIDO	</t>
        </is>
      </c>
      <c r="D918" t="n">
        <v>4.5571</v>
      </c>
      <c r="E918" t="n">
        <v>21.94</v>
      </c>
      <c r="F918" t="n">
        <v>18.04</v>
      </c>
      <c r="G918" t="n">
        <v>11.64</v>
      </c>
      <c r="H918" t="n">
        <v>0.22</v>
      </c>
      <c r="I918" t="n">
        <v>93</v>
      </c>
      <c r="J918" t="n">
        <v>99.02</v>
      </c>
      <c r="K918" t="n">
        <v>39.72</v>
      </c>
      <c r="L918" t="n">
        <v>1.25</v>
      </c>
      <c r="M918" t="n">
        <v>91</v>
      </c>
      <c r="N918" t="n">
        <v>13.05</v>
      </c>
      <c r="O918" t="n">
        <v>12446.14</v>
      </c>
      <c r="P918" t="n">
        <v>159.31</v>
      </c>
      <c r="Q918" t="n">
        <v>467.19</v>
      </c>
      <c r="R918" t="n">
        <v>138.09</v>
      </c>
      <c r="S918" t="n">
        <v>39.61</v>
      </c>
      <c r="T918" t="n">
        <v>43869.11</v>
      </c>
      <c r="U918" t="n">
        <v>0.29</v>
      </c>
      <c r="V918" t="n">
        <v>0.65</v>
      </c>
      <c r="W918" t="n">
        <v>2.77</v>
      </c>
      <c r="X918" t="n">
        <v>2.71</v>
      </c>
      <c r="Y918" t="n">
        <v>1</v>
      </c>
      <c r="Z918" t="n">
        <v>10</v>
      </c>
    </row>
    <row r="919">
      <c r="A919" t="n">
        <v>2</v>
      </c>
      <c r="B919" t="n">
        <v>45</v>
      </c>
      <c r="C919" t="inlineStr">
        <is>
          <t xml:space="preserve">CONCLUIDO	</t>
        </is>
      </c>
      <c r="D919" t="n">
        <v>4.7558</v>
      </c>
      <c r="E919" t="n">
        <v>21.03</v>
      </c>
      <c r="F919" t="n">
        <v>17.5</v>
      </c>
      <c r="G919" t="n">
        <v>14</v>
      </c>
      <c r="H919" t="n">
        <v>0.27</v>
      </c>
      <c r="I919" t="n">
        <v>75</v>
      </c>
      <c r="J919" t="n">
        <v>99.33</v>
      </c>
      <c r="K919" t="n">
        <v>39.72</v>
      </c>
      <c r="L919" t="n">
        <v>1.5</v>
      </c>
      <c r="M919" t="n">
        <v>73</v>
      </c>
      <c r="N919" t="n">
        <v>13.11</v>
      </c>
      <c r="O919" t="n">
        <v>12484.55</v>
      </c>
      <c r="P919" t="n">
        <v>153.52</v>
      </c>
      <c r="Q919" t="n">
        <v>467.16</v>
      </c>
      <c r="R919" t="n">
        <v>120.28</v>
      </c>
      <c r="S919" t="n">
        <v>39.61</v>
      </c>
      <c r="T919" t="n">
        <v>35055.51</v>
      </c>
      <c r="U919" t="n">
        <v>0.33</v>
      </c>
      <c r="V919" t="n">
        <v>0.67</v>
      </c>
      <c r="W919" t="n">
        <v>2.74</v>
      </c>
      <c r="X919" t="n">
        <v>2.16</v>
      </c>
      <c r="Y919" t="n">
        <v>1</v>
      </c>
      <c r="Z919" t="n">
        <v>10</v>
      </c>
    </row>
    <row r="920">
      <c r="A920" t="n">
        <v>3</v>
      </c>
      <c r="B920" t="n">
        <v>45</v>
      </c>
      <c r="C920" t="inlineStr">
        <is>
          <t xml:space="preserve">CONCLUIDO	</t>
        </is>
      </c>
      <c r="D920" t="n">
        <v>4.8997</v>
      </c>
      <c r="E920" t="n">
        <v>20.41</v>
      </c>
      <c r="F920" t="n">
        <v>17.13</v>
      </c>
      <c r="G920" t="n">
        <v>16.31</v>
      </c>
      <c r="H920" t="n">
        <v>0.31</v>
      </c>
      <c r="I920" t="n">
        <v>63</v>
      </c>
      <c r="J920" t="n">
        <v>99.64</v>
      </c>
      <c r="K920" t="n">
        <v>39.72</v>
      </c>
      <c r="L920" t="n">
        <v>1.75</v>
      </c>
      <c r="M920" t="n">
        <v>61</v>
      </c>
      <c r="N920" t="n">
        <v>13.18</v>
      </c>
      <c r="O920" t="n">
        <v>12522.99</v>
      </c>
      <c r="P920" t="n">
        <v>149.33</v>
      </c>
      <c r="Q920" t="n">
        <v>467.28</v>
      </c>
      <c r="R920" t="n">
        <v>108.2</v>
      </c>
      <c r="S920" t="n">
        <v>39.61</v>
      </c>
      <c r="T920" t="n">
        <v>29074.35</v>
      </c>
      <c r="U920" t="n">
        <v>0.37</v>
      </c>
      <c r="V920" t="n">
        <v>0.68</v>
      </c>
      <c r="W920" t="n">
        <v>2.71</v>
      </c>
      <c r="X920" t="n">
        <v>1.79</v>
      </c>
      <c r="Y920" t="n">
        <v>1</v>
      </c>
      <c r="Z920" t="n">
        <v>10</v>
      </c>
    </row>
    <row r="921">
      <c r="A921" t="n">
        <v>4</v>
      </c>
      <c r="B921" t="n">
        <v>45</v>
      </c>
      <c r="C921" t="inlineStr">
        <is>
          <t xml:space="preserve">CONCLUIDO	</t>
        </is>
      </c>
      <c r="D921" t="n">
        <v>5.0074</v>
      </c>
      <c r="E921" t="n">
        <v>19.97</v>
      </c>
      <c r="F921" t="n">
        <v>16.87</v>
      </c>
      <c r="G921" t="n">
        <v>18.75</v>
      </c>
      <c r="H921" t="n">
        <v>0.35</v>
      </c>
      <c r="I921" t="n">
        <v>54</v>
      </c>
      <c r="J921" t="n">
        <v>99.95</v>
      </c>
      <c r="K921" t="n">
        <v>39.72</v>
      </c>
      <c r="L921" t="n">
        <v>2</v>
      </c>
      <c r="M921" t="n">
        <v>52</v>
      </c>
      <c r="N921" t="n">
        <v>13.24</v>
      </c>
      <c r="O921" t="n">
        <v>12561.45</v>
      </c>
      <c r="P921" t="n">
        <v>146.24</v>
      </c>
      <c r="Q921" t="n">
        <v>467.08</v>
      </c>
      <c r="R921" t="n">
        <v>100.31</v>
      </c>
      <c r="S921" t="n">
        <v>39.61</v>
      </c>
      <c r="T921" t="n">
        <v>25177.13</v>
      </c>
      <c r="U921" t="n">
        <v>0.39</v>
      </c>
      <c r="V921" t="n">
        <v>0.6899999999999999</v>
      </c>
      <c r="W921" t="n">
        <v>2.69</v>
      </c>
      <c r="X921" t="n">
        <v>1.54</v>
      </c>
      <c r="Y921" t="n">
        <v>1</v>
      </c>
      <c r="Z921" t="n">
        <v>10</v>
      </c>
    </row>
    <row r="922">
      <c r="A922" t="n">
        <v>5</v>
      </c>
      <c r="B922" t="n">
        <v>45</v>
      </c>
      <c r="C922" t="inlineStr">
        <is>
          <t xml:space="preserve">CONCLUIDO	</t>
        </is>
      </c>
      <c r="D922" t="n">
        <v>5.0966</v>
      </c>
      <c r="E922" t="n">
        <v>19.62</v>
      </c>
      <c r="F922" t="n">
        <v>16.67</v>
      </c>
      <c r="G922" t="n">
        <v>21.28</v>
      </c>
      <c r="H922" t="n">
        <v>0.39</v>
      </c>
      <c r="I922" t="n">
        <v>47</v>
      </c>
      <c r="J922" t="n">
        <v>100.27</v>
      </c>
      <c r="K922" t="n">
        <v>39.72</v>
      </c>
      <c r="L922" t="n">
        <v>2.25</v>
      </c>
      <c r="M922" t="n">
        <v>45</v>
      </c>
      <c r="N922" t="n">
        <v>13.3</v>
      </c>
      <c r="O922" t="n">
        <v>12599.94</v>
      </c>
      <c r="P922" t="n">
        <v>143.7</v>
      </c>
      <c r="Q922" t="n">
        <v>467.07</v>
      </c>
      <c r="R922" t="n">
        <v>93.45999999999999</v>
      </c>
      <c r="S922" t="n">
        <v>39.61</v>
      </c>
      <c r="T922" t="n">
        <v>21785.64</v>
      </c>
      <c r="U922" t="n">
        <v>0.42</v>
      </c>
      <c r="V922" t="n">
        <v>0.7</v>
      </c>
      <c r="W922" t="n">
        <v>2.68</v>
      </c>
      <c r="X922" t="n">
        <v>1.33</v>
      </c>
      <c r="Y922" t="n">
        <v>1</v>
      </c>
      <c r="Z922" t="n">
        <v>10</v>
      </c>
    </row>
    <row r="923">
      <c r="A923" t="n">
        <v>6</v>
      </c>
      <c r="B923" t="n">
        <v>45</v>
      </c>
      <c r="C923" t="inlineStr">
        <is>
          <t xml:space="preserve">CONCLUIDO	</t>
        </is>
      </c>
      <c r="D923" t="n">
        <v>5.1688</v>
      </c>
      <c r="E923" t="n">
        <v>19.35</v>
      </c>
      <c r="F923" t="n">
        <v>16.5</v>
      </c>
      <c r="G923" t="n">
        <v>23.57</v>
      </c>
      <c r="H923" t="n">
        <v>0.44</v>
      </c>
      <c r="I923" t="n">
        <v>42</v>
      </c>
      <c r="J923" t="n">
        <v>100.58</v>
      </c>
      <c r="K923" t="n">
        <v>39.72</v>
      </c>
      <c r="L923" t="n">
        <v>2.5</v>
      </c>
      <c r="M923" t="n">
        <v>40</v>
      </c>
      <c r="N923" t="n">
        <v>13.36</v>
      </c>
      <c r="O923" t="n">
        <v>12638.45</v>
      </c>
      <c r="P923" t="n">
        <v>141.26</v>
      </c>
      <c r="Q923" t="n">
        <v>467.17</v>
      </c>
      <c r="R923" t="n">
        <v>87.81999999999999</v>
      </c>
      <c r="S923" t="n">
        <v>39.61</v>
      </c>
      <c r="T923" t="n">
        <v>18991.32</v>
      </c>
      <c r="U923" t="n">
        <v>0.45</v>
      </c>
      <c r="V923" t="n">
        <v>0.71</v>
      </c>
      <c r="W923" t="n">
        <v>2.68</v>
      </c>
      <c r="X923" t="n">
        <v>1.16</v>
      </c>
      <c r="Y923" t="n">
        <v>1</v>
      </c>
      <c r="Z923" t="n">
        <v>10</v>
      </c>
    </row>
    <row r="924">
      <c r="A924" t="n">
        <v>7</v>
      </c>
      <c r="B924" t="n">
        <v>45</v>
      </c>
      <c r="C924" t="inlineStr">
        <is>
          <t xml:space="preserve">CONCLUIDO	</t>
        </is>
      </c>
      <c r="D924" t="n">
        <v>5.2107</v>
      </c>
      <c r="E924" t="n">
        <v>19.19</v>
      </c>
      <c r="F924" t="n">
        <v>16.42</v>
      </c>
      <c r="G924" t="n">
        <v>25.93</v>
      </c>
      <c r="H924" t="n">
        <v>0.48</v>
      </c>
      <c r="I924" t="n">
        <v>38</v>
      </c>
      <c r="J924" t="n">
        <v>100.89</v>
      </c>
      <c r="K924" t="n">
        <v>39.72</v>
      </c>
      <c r="L924" t="n">
        <v>2.75</v>
      </c>
      <c r="M924" t="n">
        <v>36</v>
      </c>
      <c r="N924" t="n">
        <v>13.42</v>
      </c>
      <c r="O924" t="n">
        <v>12676.98</v>
      </c>
      <c r="P924" t="n">
        <v>139.58</v>
      </c>
      <c r="Q924" t="n">
        <v>467.07</v>
      </c>
      <c r="R924" t="n">
        <v>85.56</v>
      </c>
      <c r="S924" t="n">
        <v>39.61</v>
      </c>
      <c r="T924" t="n">
        <v>17879.98</v>
      </c>
      <c r="U924" t="n">
        <v>0.46</v>
      </c>
      <c r="V924" t="n">
        <v>0.71</v>
      </c>
      <c r="W924" t="n">
        <v>2.67</v>
      </c>
      <c r="X924" t="n">
        <v>1.09</v>
      </c>
      <c r="Y924" t="n">
        <v>1</v>
      </c>
      <c r="Z924" t="n">
        <v>10</v>
      </c>
    </row>
    <row r="925">
      <c r="A925" t="n">
        <v>8</v>
      </c>
      <c r="B925" t="n">
        <v>45</v>
      </c>
      <c r="C925" t="inlineStr">
        <is>
          <t xml:space="preserve">CONCLUIDO	</t>
        </is>
      </c>
      <c r="D925" t="n">
        <v>5.2763</v>
      </c>
      <c r="E925" t="n">
        <v>18.95</v>
      </c>
      <c r="F925" t="n">
        <v>16.27</v>
      </c>
      <c r="G925" t="n">
        <v>28.7</v>
      </c>
      <c r="H925" t="n">
        <v>0.52</v>
      </c>
      <c r="I925" t="n">
        <v>34</v>
      </c>
      <c r="J925" t="n">
        <v>101.2</v>
      </c>
      <c r="K925" t="n">
        <v>39.72</v>
      </c>
      <c r="L925" t="n">
        <v>3</v>
      </c>
      <c r="M925" t="n">
        <v>32</v>
      </c>
      <c r="N925" t="n">
        <v>13.49</v>
      </c>
      <c r="O925" t="n">
        <v>12715.54</v>
      </c>
      <c r="P925" t="n">
        <v>137.39</v>
      </c>
      <c r="Q925" t="n">
        <v>467.1</v>
      </c>
      <c r="R925" t="n">
        <v>80.09</v>
      </c>
      <c r="S925" t="n">
        <v>39.61</v>
      </c>
      <c r="T925" t="n">
        <v>15166.06</v>
      </c>
      <c r="U925" t="n">
        <v>0.49</v>
      </c>
      <c r="V925" t="n">
        <v>0.72</v>
      </c>
      <c r="W925" t="n">
        <v>2.67</v>
      </c>
      <c r="X925" t="n">
        <v>0.93</v>
      </c>
      <c r="Y925" t="n">
        <v>1</v>
      </c>
      <c r="Z925" t="n">
        <v>10</v>
      </c>
    </row>
    <row r="926">
      <c r="A926" t="n">
        <v>9</v>
      </c>
      <c r="B926" t="n">
        <v>45</v>
      </c>
      <c r="C926" t="inlineStr">
        <is>
          <t xml:space="preserve">CONCLUIDO	</t>
        </is>
      </c>
      <c r="D926" t="n">
        <v>5.3103</v>
      </c>
      <c r="E926" t="n">
        <v>18.83</v>
      </c>
      <c r="F926" t="n">
        <v>16.21</v>
      </c>
      <c r="G926" t="n">
        <v>31.37</v>
      </c>
      <c r="H926" t="n">
        <v>0.5600000000000001</v>
      </c>
      <c r="I926" t="n">
        <v>31</v>
      </c>
      <c r="J926" t="n">
        <v>101.52</v>
      </c>
      <c r="K926" t="n">
        <v>39.72</v>
      </c>
      <c r="L926" t="n">
        <v>3.25</v>
      </c>
      <c r="M926" t="n">
        <v>29</v>
      </c>
      <c r="N926" t="n">
        <v>13.55</v>
      </c>
      <c r="O926" t="n">
        <v>12754.13</v>
      </c>
      <c r="P926" t="n">
        <v>136.13</v>
      </c>
      <c r="Q926" t="n">
        <v>467.09</v>
      </c>
      <c r="R926" t="n">
        <v>78.34</v>
      </c>
      <c r="S926" t="n">
        <v>39.61</v>
      </c>
      <c r="T926" t="n">
        <v>14305.85</v>
      </c>
      <c r="U926" t="n">
        <v>0.51</v>
      </c>
      <c r="V926" t="n">
        <v>0.72</v>
      </c>
      <c r="W926" t="n">
        <v>2.66</v>
      </c>
      <c r="X926" t="n">
        <v>0.87</v>
      </c>
      <c r="Y926" t="n">
        <v>1</v>
      </c>
      <c r="Z926" t="n">
        <v>10</v>
      </c>
    </row>
    <row r="927">
      <c r="A927" t="n">
        <v>10</v>
      </c>
      <c r="B927" t="n">
        <v>45</v>
      </c>
      <c r="C927" t="inlineStr">
        <is>
          <t xml:space="preserve">CONCLUIDO	</t>
        </is>
      </c>
      <c r="D927" t="n">
        <v>5.3388</v>
      </c>
      <c r="E927" t="n">
        <v>18.73</v>
      </c>
      <c r="F927" t="n">
        <v>16.15</v>
      </c>
      <c r="G927" t="n">
        <v>33.41</v>
      </c>
      <c r="H927" t="n">
        <v>0.6</v>
      </c>
      <c r="I927" t="n">
        <v>29</v>
      </c>
      <c r="J927" t="n">
        <v>101.83</v>
      </c>
      <c r="K927" t="n">
        <v>39.72</v>
      </c>
      <c r="L927" t="n">
        <v>3.5</v>
      </c>
      <c r="M927" t="n">
        <v>27</v>
      </c>
      <c r="N927" t="n">
        <v>13.61</v>
      </c>
      <c r="O927" t="n">
        <v>12792.74</v>
      </c>
      <c r="P927" t="n">
        <v>134.41</v>
      </c>
      <c r="Q927" t="n">
        <v>467.09</v>
      </c>
      <c r="R927" t="n">
        <v>76.51000000000001</v>
      </c>
      <c r="S927" t="n">
        <v>39.61</v>
      </c>
      <c r="T927" t="n">
        <v>13399.08</v>
      </c>
      <c r="U927" t="n">
        <v>0.52</v>
      </c>
      <c r="V927" t="n">
        <v>0.72</v>
      </c>
      <c r="W927" t="n">
        <v>2.65</v>
      </c>
      <c r="X927" t="n">
        <v>0.8100000000000001</v>
      </c>
      <c r="Y927" t="n">
        <v>1</v>
      </c>
      <c r="Z927" t="n">
        <v>10</v>
      </c>
    </row>
    <row r="928">
      <c r="A928" t="n">
        <v>11</v>
      </c>
      <c r="B928" t="n">
        <v>45</v>
      </c>
      <c r="C928" t="inlineStr">
        <is>
          <t xml:space="preserve">CONCLUIDO	</t>
        </is>
      </c>
      <c r="D928" t="n">
        <v>5.3693</v>
      </c>
      <c r="E928" t="n">
        <v>18.62</v>
      </c>
      <c r="F928" t="n">
        <v>16.08</v>
      </c>
      <c r="G928" t="n">
        <v>35.74</v>
      </c>
      <c r="H928" t="n">
        <v>0.65</v>
      </c>
      <c r="I928" t="n">
        <v>27</v>
      </c>
      <c r="J928" t="n">
        <v>102.14</v>
      </c>
      <c r="K928" t="n">
        <v>39.72</v>
      </c>
      <c r="L928" t="n">
        <v>3.75</v>
      </c>
      <c r="M928" t="n">
        <v>25</v>
      </c>
      <c r="N928" t="n">
        <v>13.68</v>
      </c>
      <c r="O928" t="n">
        <v>12831.37</v>
      </c>
      <c r="P928" t="n">
        <v>133.12</v>
      </c>
      <c r="Q928" t="n">
        <v>467.1</v>
      </c>
      <c r="R928" t="n">
        <v>74.33</v>
      </c>
      <c r="S928" t="n">
        <v>39.61</v>
      </c>
      <c r="T928" t="n">
        <v>12318.69</v>
      </c>
      <c r="U928" t="n">
        <v>0.53</v>
      </c>
      <c r="V928" t="n">
        <v>0.73</v>
      </c>
      <c r="W928" t="n">
        <v>2.65</v>
      </c>
      <c r="X928" t="n">
        <v>0.75</v>
      </c>
      <c r="Y928" t="n">
        <v>1</v>
      </c>
      <c r="Z928" t="n">
        <v>10</v>
      </c>
    </row>
    <row r="929">
      <c r="A929" t="n">
        <v>12</v>
      </c>
      <c r="B929" t="n">
        <v>45</v>
      </c>
      <c r="C929" t="inlineStr">
        <is>
          <t xml:space="preserve">CONCLUIDO	</t>
        </is>
      </c>
      <c r="D929" t="n">
        <v>5.3925</v>
      </c>
      <c r="E929" t="n">
        <v>18.54</v>
      </c>
      <c r="F929" t="n">
        <v>16.04</v>
      </c>
      <c r="G929" t="n">
        <v>38.5</v>
      </c>
      <c r="H929" t="n">
        <v>0.6899999999999999</v>
      </c>
      <c r="I929" t="n">
        <v>25</v>
      </c>
      <c r="J929" t="n">
        <v>102.45</v>
      </c>
      <c r="K929" t="n">
        <v>39.72</v>
      </c>
      <c r="L929" t="n">
        <v>4</v>
      </c>
      <c r="M929" t="n">
        <v>23</v>
      </c>
      <c r="N929" t="n">
        <v>13.74</v>
      </c>
      <c r="O929" t="n">
        <v>12870.03</v>
      </c>
      <c r="P929" t="n">
        <v>131.8</v>
      </c>
      <c r="Q929" t="n">
        <v>467.08</v>
      </c>
      <c r="R929" t="n">
        <v>72.98</v>
      </c>
      <c r="S929" t="n">
        <v>39.61</v>
      </c>
      <c r="T929" t="n">
        <v>11654.21</v>
      </c>
      <c r="U929" t="n">
        <v>0.54</v>
      </c>
      <c r="V929" t="n">
        <v>0.73</v>
      </c>
      <c r="W929" t="n">
        <v>2.65</v>
      </c>
      <c r="X929" t="n">
        <v>0.71</v>
      </c>
      <c r="Y929" t="n">
        <v>1</v>
      </c>
      <c r="Z929" t="n">
        <v>10</v>
      </c>
    </row>
    <row r="930">
      <c r="A930" t="n">
        <v>13</v>
      </c>
      <c r="B930" t="n">
        <v>45</v>
      </c>
      <c r="C930" t="inlineStr">
        <is>
          <t xml:space="preserve">CONCLUIDO	</t>
        </is>
      </c>
      <c r="D930" t="n">
        <v>5.4288</v>
      </c>
      <c r="E930" t="n">
        <v>18.42</v>
      </c>
      <c r="F930" t="n">
        <v>15.96</v>
      </c>
      <c r="G930" t="n">
        <v>41.63</v>
      </c>
      <c r="H930" t="n">
        <v>0.73</v>
      </c>
      <c r="I930" t="n">
        <v>23</v>
      </c>
      <c r="J930" t="n">
        <v>102.77</v>
      </c>
      <c r="K930" t="n">
        <v>39.72</v>
      </c>
      <c r="L930" t="n">
        <v>4.25</v>
      </c>
      <c r="M930" t="n">
        <v>21</v>
      </c>
      <c r="N930" t="n">
        <v>13.8</v>
      </c>
      <c r="O930" t="n">
        <v>12908.71</v>
      </c>
      <c r="P930" t="n">
        <v>130.06</v>
      </c>
      <c r="Q930" t="n">
        <v>467.08</v>
      </c>
      <c r="R930" t="n">
        <v>70.41</v>
      </c>
      <c r="S930" t="n">
        <v>39.61</v>
      </c>
      <c r="T930" t="n">
        <v>10379.88</v>
      </c>
      <c r="U930" t="n">
        <v>0.5600000000000001</v>
      </c>
      <c r="V930" t="n">
        <v>0.73</v>
      </c>
      <c r="W930" t="n">
        <v>2.64</v>
      </c>
      <c r="X930" t="n">
        <v>0.63</v>
      </c>
      <c r="Y930" t="n">
        <v>1</v>
      </c>
      <c r="Z930" t="n">
        <v>10</v>
      </c>
    </row>
    <row r="931">
      <c r="A931" t="n">
        <v>14</v>
      </c>
      <c r="B931" t="n">
        <v>45</v>
      </c>
      <c r="C931" t="inlineStr">
        <is>
          <t xml:space="preserve">CONCLUIDO	</t>
        </is>
      </c>
      <c r="D931" t="n">
        <v>5.4395</v>
      </c>
      <c r="E931" t="n">
        <v>18.38</v>
      </c>
      <c r="F931" t="n">
        <v>15.94</v>
      </c>
      <c r="G931" t="n">
        <v>43.48</v>
      </c>
      <c r="H931" t="n">
        <v>0.77</v>
      </c>
      <c r="I931" t="n">
        <v>22</v>
      </c>
      <c r="J931" t="n">
        <v>103.08</v>
      </c>
      <c r="K931" t="n">
        <v>39.72</v>
      </c>
      <c r="L931" t="n">
        <v>4.5</v>
      </c>
      <c r="M931" t="n">
        <v>20</v>
      </c>
      <c r="N931" t="n">
        <v>13.87</v>
      </c>
      <c r="O931" t="n">
        <v>12947.42</v>
      </c>
      <c r="P931" t="n">
        <v>128.99</v>
      </c>
      <c r="Q931" t="n">
        <v>467.09</v>
      </c>
      <c r="R931" t="n">
        <v>69.89</v>
      </c>
      <c r="S931" t="n">
        <v>39.61</v>
      </c>
      <c r="T931" t="n">
        <v>10125.34</v>
      </c>
      <c r="U931" t="n">
        <v>0.57</v>
      </c>
      <c r="V931" t="n">
        <v>0.73</v>
      </c>
      <c r="W931" t="n">
        <v>2.64</v>
      </c>
      <c r="X931" t="n">
        <v>0.61</v>
      </c>
      <c r="Y931" t="n">
        <v>1</v>
      </c>
      <c r="Z931" t="n">
        <v>10</v>
      </c>
    </row>
    <row r="932">
      <c r="A932" t="n">
        <v>15</v>
      </c>
      <c r="B932" t="n">
        <v>45</v>
      </c>
      <c r="C932" t="inlineStr">
        <is>
          <t xml:space="preserve">CONCLUIDO	</t>
        </is>
      </c>
      <c r="D932" t="n">
        <v>5.4545</v>
      </c>
      <c r="E932" t="n">
        <v>18.33</v>
      </c>
      <c r="F932" t="n">
        <v>15.91</v>
      </c>
      <c r="G932" t="n">
        <v>45.47</v>
      </c>
      <c r="H932" t="n">
        <v>0.8100000000000001</v>
      </c>
      <c r="I932" t="n">
        <v>21</v>
      </c>
      <c r="J932" t="n">
        <v>103.4</v>
      </c>
      <c r="K932" t="n">
        <v>39.72</v>
      </c>
      <c r="L932" t="n">
        <v>4.75</v>
      </c>
      <c r="M932" t="n">
        <v>19</v>
      </c>
      <c r="N932" t="n">
        <v>13.93</v>
      </c>
      <c r="O932" t="n">
        <v>12986.15</v>
      </c>
      <c r="P932" t="n">
        <v>126.95</v>
      </c>
      <c r="Q932" t="n">
        <v>467.07</v>
      </c>
      <c r="R932" t="n">
        <v>68.81</v>
      </c>
      <c r="S932" t="n">
        <v>39.61</v>
      </c>
      <c r="T932" t="n">
        <v>9592.82</v>
      </c>
      <c r="U932" t="n">
        <v>0.58</v>
      </c>
      <c r="V932" t="n">
        <v>0.73</v>
      </c>
      <c r="W932" t="n">
        <v>2.65</v>
      </c>
      <c r="X932" t="n">
        <v>0.58</v>
      </c>
      <c r="Y932" t="n">
        <v>1</v>
      </c>
      <c r="Z932" t="n">
        <v>10</v>
      </c>
    </row>
    <row r="933">
      <c r="A933" t="n">
        <v>16</v>
      </c>
      <c r="B933" t="n">
        <v>45</v>
      </c>
      <c r="C933" t="inlineStr">
        <is>
          <t xml:space="preserve">CONCLUIDO	</t>
        </is>
      </c>
      <c r="D933" t="n">
        <v>5.471</v>
      </c>
      <c r="E933" t="n">
        <v>18.28</v>
      </c>
      <c r="F933" t="n">
        <v>15.88</v>
      </c>
      <c r="G933" t="n">
        <v>47.64</v>
      </c>
      <c r="H933" t="n">
        <v>0.85</v>
      </c>
      <c r="I933" t="n">
        <v>20</v>
      </c>
      <c r="J933" t="n">
        <v>103.71</v>
      </c>
      <c r="K933" t="n">
        <v>39.72</v>
      </c>
      <c r="L933" t="n">
        <v>5</v>
      </c>
      <c r="M933" t="n">
        <v>18</v>
      </c>
      <c r="N933" t="n">
        <v>14</v>
      </c>
      <c r="O933" t="n">
        <v>13024.91</v>
      </c>
      <c r="P933" t="n">
        <v>126.1</v>
      </c>
      <c r="Q933" t="n">
        <v>467.07</v>
      </c>
      <c r="R933" t="n">
        <v>67.76000000000001</v>
      </c>
      <c r="S933" t="n">
        <v>39.61</v>
      </c>
      <c r="T933" t="n">
        <v>9070.959999999999</v>
      </c>
      <c r="U933" t="n">
        <v>0.58</v>
      </c>
      <c r="V933" t="n">
        <v>0.73</v>
      </c>
      <c r="W933" t="n">
        <v>2.64</v>
      </c>
      <c r="X933" t="n">
        <v>0.55</v>
      </c>
      <c r="Y933" t="n">
        <v>1</v>
      </c>
      <c r="Z933" t="n">
        <v>10</v>
      </c>
    </row>
    <row r="934">
      <c r="A934" t="n">
        <v>17</v>
      </c>
      <c r="B934" t="n">
        <v>45</v>
      </c>
      <c r="C934" t="inlineStr">
        <is>
          <t xml:space="preserve">CONCLUIDO	</t>
        </is>
      </c>
      <c r="D934" t="n">
        <v>5.4831</v>
      </c>
      <c r="E934" t="n">
        <v>18.24</v>
      </c>
      <c r="F934" t="n">
        <v>15.86</v>
      </c>
      <c r="G934" t="n">
        <v>50.08</v>
      </c>
      <c r="H934" t="n">
        <v>0.89</v>
      </c>
      <c r="I934" t="n">
        <v>19</v>
      </c>
      <c r="J934" t="n">
        <v>104.03</v>
      </c>
      <c r="K934" t="n">
        <v>39.72</v>
      </c>
      <c r="L934" t="n">
        <v>5.25</v>
      </c>
      <c r="M934" t="n">
        <v>17</v>
      </c>
      <c r="N934" t="n">
        <v>14.06</v>
      </c>
      <c r="O934" t="n">
        <v>13063.69</v>
      </c>
      <c r="P934" t="n">
        <v>125.78</v>
      </c>
      <c r="Q934" t="n">
        <v>467.1</v>
      </c>
      <c r="R934" t="n">
        <v>67.14</v>
      </c>
      <c r="S934" t="n">
        <v>39.61</v>
      </c>
      <c r="T934" t="n">
        <v>8767.879999999999</v>
      </c>
      <c r="U934" t="n">
        <v>0.59</v>
      </c>
      <c r="V934" t="n">
        <v>0.74</v>
      </c>
      <c r="W934" t="n">
        <v>2.64</v>
      </c>
      <c r="X934" t="n">
        <v>0.53</v>
      </c>
      <c r="Y934" t="n">
        <v>1</v>
      </c>
      <c r="Z934" t="n">
        <v>10</v>
      </c>
    </row>
    <row r="935">
      <c r="A935" t="n">
        <v>18</v>
      </c>
      <c r="B935" t="n">
        <v>45</v>
      </c>
      <c r="C935" t="inlineStr">
        <is>
          <t xml:space="preserve">CONCLUIDO	</t>
        </is>
      </c>
      <c r="D935" t="n">
        <v>5.5</v>
      </c>
      <c r="E935" t="n">
        <v>18.18</v>
      </c>
      <c r="F935" t="n">
        <v>15.82</v>
      </c>
      <c r="G935" t="n">
        <v>52.75</v>
      </c>
      <c r="H935" t="n">
        <v>0.93</v>
      </c>
      <c r="I935" t="n">
        <v>18</v>
      </c>
      <c r="J935" t="n">
        <v>104.34</v>
      </c>
      <c r="K935" t="n">
        <v>39.72</v>
      </c>
      <c r="L935" t="n">
        <v>5.5</v>
      </c>
      <c r="M935" t="n">
        <v>16</v>
      </c>
      <c r="N935" t="n">
        <v>14.12</v>
      </c>
      <c r="O935" t="n">
        <v>13102.5</v>
      </c>
      <c r="P935" t="n">
        <v>123.55</v>
      </c>
      <c r="Q935" t="n">
        <v>467.09</v>
      </c>
      <c r="R935" t="n">
        <v>65.95</v>
      </c>
      <c r="S935" t="n">
        <v>39.61</v>
      </c>
      <c r="T935" t="n">
        <v>8174.97</v>
      </c>
      <c r="U935" t="n">
        <v>0.6</v>
      </c>
      <c r="V935" t="n">
        <v>0.74</v>
      </c>
      <c r="W935" t="n">
        <v>2.64</v>
      </c>
      <c r="X935" t="n">
        <v>0.49</v>
      </c>
      <c r="Y935" t="n">
        <v>1</v>
      </c>
      <c r="Z935" t="n">
        <v>10</v>
      </c>
    </row>
    <row r="936">
      <c r="A936" t="n">
        <v>19</v>
      </c>
      <c r="B936" t="n">
        <v>45</v>
      </c>
      <c r="C936" t="inlineStr">
        <is>
          <t xml:space="preserve">CONCLUIDO	</t>
        </is>
      </c>
      <c r="D936" t="n">
        <v>5.5187</v>
      </c>
      <c r="E936" t="n">
        <v>18.12</v>
      </c>
      <c r="F936" t="n">
        <v>15.78</v>
      </c>
      <c r="G936" t="n">
        <v>55.7</v>
      </c>
      <c r="H936" t="n">
        <v>0.97</v>
      </c>
      <c r="I936" t="n">
        <v>17</v>
      </c>
      <c r="J936" t="n">
        <v>104.65</v>
      </c>
      <c r="K936" t="n">
        <v>39.72</v>
      </c>
      <c r="L936" t="n">
        <v>5.75</v>
      </c>
      <c r="M936" t="n">
        <v>15</v>
      </c>
      <c r="N936" t="n">
        <v>14.19</v>
      </c>
      <c r="O936" t="n">
        <v>13141.33</v>
      </c>
      <c r="P936" t="n">
        <v>122.96</v>
      </c>
      <c r="Q936" t="n">
        <v>467.08</v>
      </c>
      <c r="R936" t="n">
        <v>64.48999999999999</v>
      </c>
      <c r="S936" t="n">
        <v>39.61</v>
      </c>
      <c r="T936" t="n">
        <v>7453.03</v>
      </c>
      <c r="U936" t="n">
        <v>0.61</v>
      </c>
      <c r="V936" t="n">
        <v>0.74</v>
      </c>
      <c r="W936" t="n">
        <v>2.64</v>
      </c>
      <c r="X936" t="n">
        <v>0.45</v>
      </c>
      <c r="Y936" t="n">
        <v>1</v>
      </c>
      <c r="Z936" t="n">
        <v>10</v>
      </c>
    </row>
    <row r="937">
      <c r="A937" t="n">
        <v>20</v>
      </c>
      <c r="B937" t="n">
        <v>45</v>
      </c>
      <c r="C937" t="inlineStr">
        <is>
          <t xml:space="preserve">CONCLUIDO	</t>
        </is>
      </c>
      <c r="D937" t="n">
        <v>5.5288</v>
      </c>
      <c r="E937" t="n">
        <v>18.09</v>
      </c>
      <c r="F937" t="n">
        <v>15.77</v>
      </c>
      <c r="G937" t="n">
        <v>59.14</v>
      </c>
      <c r="H937" t="n">
        <v>1.01</v>
      </c>
      <c r="I937" t="n">
        <v>16</v>
      </c>
      <c r="J937" t="n">
        <v>104.97</v>
      </c>
      <c r="K937" t="n">
        <v>39.72</v>
      </c>
      <c r="L937" t="n">
        <v>6</v>
      </c>
      <c r="M937" t="n">
        <v>14</v>
      </c>
      <c r="N937" t="n">
        <v>14.25</v>
      </c>
      <c r="O937" t="n">
        <v>13180.19</v>
      </c>
      <c r="P937" t="n">
        <v>121.76</v>
      </c>
      <c r="Q937" t="n">
        <v>467.08</v>
      </c>
      <c r="R937" t="n">
        <v>64.37</v>
      </c>
      <c r="S937" t="n">
        <v>39.61</v>
      </c>
      <c r="T937" t="n">
        <v>7396.1</v>
      </c>
      <c r="U937" t="n">
        <v>0.62</v>
      </c>
      <c r="V937" t="n">
        <v>0.74</v>
      </c>
      <c r="W937" t="n">
        <v>2.63</v>
      </c>
      <c r="X937" t="n">
        <v>0.44</v>
      </c>
      <c r="Y937" t="n">
        <v>1</v>
      </c>
      <c r="Z937" t="n">
        <v>10</v>
      </c>
    </row>
    <row r="938">
      <c r="A938" t="n">
        <v>21</v>
      </c>
      <c r="B938" t="n">
        <v>45</v>
      </c>
      <c r="C938" t="inlineStr">
        <is>
          <t xml:space="preserve">CONCLUIDO	</t>
        </is>
      </c>
      <c r="D938" t="n">
        <v>5.5484</v>
      </c>
      <c r="E938" t="n">
        <v>18.02</v>
      </c>
      <c r="F938" t="n">
        <v>15.73</v>
      </c>
      <c r="G938" t="n">
        <v>62.91</v>
      </c>
      <c r="H938" t="n">
        <v>1.05</v>
      </c>
      <c r="I938" t="n">
        <v>15</v>
      </c>
      <c r="J938" t="n">
        <v>105.28</v>
      </c>
      <c r="K938" t="n">
        <v>39.72</v>
      </c>
      <c r="L938" t="n">
        <v>6.25</v>
      </c>
      <c r="M938" t="n">
        <v>13</v>
      </c>
      <c r="N938" t="n">
        <v>14.32</v>
      </c>
      <c r="O938" t="n">
        <v>13219.07</v>
      </c>
      <c r="P938" t="n">
        <v>119.61</v>
      </c>
      <c r="Q938" t="n">
        <v>467.08</v>
      </c>
      <c r="R938" t="n">
        <v>63.02</v>
      </c>
      <c r="S938" t="n">
        <v>39.61</v>
      </c>
      <c r="T938" t="n">
        <v>6726.59</v>
      </c>
      <c r="U938" t="n">
        <v>0.63</v>
      </c>
      <c r="V938" t="n">
        <v>0.74</v>
      </c>
      <c r="W938" t="n">
        <v>2.63</v>
      </c>
      <c r="X938" t="n">
        <v>0.39</v>
      </c>
      <c r="Y938" t="n">
        <v>1</v>
      </c>
      <c r="Z938" t="n">
        <v>10</v>
      </c>
    </row>
    <row r="939">
      <c r="A939" t="n">
        <v>22</v>
      </c>
      <c r="B939" t="n">
        <v>45</v>
      </c>
      <c r="C939" t="inlineStr">
        <is>
          <t xml:space="preserve">CONCLUIDO	</t>
        </is>
      </c>
      <c r="D939" t="n">
        <v>5.5437</v>
      </c>
      <c r="E939" t="n">
        <v>18.04</v>
      </c>
      <c r="F939" t="n">
        <v>15.74</v>
      </c>
      <c r="G939" t="n">
        <v>62.97</v>
      </c>
      <c r="H939" t="n">
        <v>1.08</v>
      </c>
      <c r="I939" t="n">
        <v>15</v>
      </c>
      <c r="J939" t="n">
        <v>105.6</v>
      </c>
      <c r="K939" t="n">
        <v>39.72</v>
      </c>
      <c r="L939" t="n">
        <v>6.5</v>
      </c>
      <c r="M939" t="n">
        <v>13</v>
      </c>
      <c r="N939" t="n">
        <v>14.39</v>
      </c>
      <c r="O939" t="n">
        <v>13257.98</v>
      </c>
      <c r="P939" t="n">
        <v>119.19</v>
      </c>
      <c r="Q939" t="n">
        <v>467.07</v>
      </c>
      <c r="R939" t="n">
        <v>63.21</v>
      </c>
      <c r="S939" t="n">
        <v>39.61</v>
      </c>
      <c r="T939" t="n">
        <v>6818.85</v>
      </c>
      <c r="U939" t="n">
        <v>0.63</v>
      </c>
      <c r="V939" t="n">
        <v>0.74</v>
      </c>
      <c r="W939" t="n">
        <v>2.64</v>
      </c>
      <c r="X939" t="n">
        <v>0.41</v>
      </c>
      <c r="Y939" t="n">
        <v>1</v>
      </c>
      <c r="Z939" t="n">
        <v>10</v>
      </c>
    </row>
    <row r="940">
      <c r="A940" t="n">
        <v>23</v>
      </c>
      <c r="B940" t="n">
        <v>45</v>
      </c>
      <c r="C940" t="inlineStr">
        <is>
          <t xml:space="preserve">CONCLUIDO	</t>
        </is>
      </c>
      <c r="D940" t="n">
        <v>5.564</v>
      </c>
      <c r="E940" t="n">
        <v>17.97</v>
      </c>
      <c r="F940" t="n">
        <v>15.7</v>
      </c>
      <c r="G940" t="n">
        <v>67.27</v>
      </c>
      <c r="H940" t="n">
        <v>1.12</v>
      </c>
      <c r="I940" t="n">
        <v>14</v>
      </c>
      <c r="J940" t="n">
        <v>105.92</v>
      </c>
      <c r="K940" t="n">
        <v>39.72</v>
      </c>
      <c r="L940" t="n">
        <v>6.75</v>
      </c>
      <c r="M940" t="n">
        <v>12</v>
      </c>
      <c r="N940" t="n">
        <v>14.45</v>
      </c>
      <c r="O940" t="n">
        <v>13296.91</v>
      </c>
      <c r="P940" t="n">
        <v>117.45</v>
      </c>
      <c r="Q940" t="n">
        <v>467.07</v>
      </c>
      <c r="R940" t="n">
        <v>61.76</v>
      </c>
      <c r="S940" t="n">
        <v>39.61</v>
      </c>
      <c r="T940" t="n">
        <v>6098.79</v>
      </c>
      <c r="U940" t="n">
        <v>0.64</v>
      </c>
      <c r="V940" t="n">
        <v>0.74</v>
      </c>
      <c r="W940" t="n">
        <v>2.63</v>
      </c>
      <c r="X940" t="n">
        <v>0.36</v>
      </c>
      <c r="Y940" t="n">
        <v>1</v>
      </c>
      <c r="Z940" t="n">
        <v>10</v>
      </c>
    </row>
    <row r="941">
      <c r="A941" t="n">
        <v>24</v>
      </c>
      <c r="B941" t="n">
        <v>45</v>
      </c>
      <c r="C941" t="inlineStr">
        <is>
          <t xml:space="preserve">CONCLUIDO	</t>
        </is>
      </c>
      <c r="D941" t="n">
        <v>5.5747</v>
      </c>
      <c r="E941" t="n">
        <v>17.94</v>
      </c>
      <c r="F941" t="n">
        <v>15.68</v>
      </c>
      <c r="G941" t="n">
        <v>72.38</v>
      </c>
      <c r="H941" t="n">
        <v>1.16</v>
      </c>
      <c r="I941" t="n">
        <v>13</v>
      </c>
      <c r="J941" t="n">
        <v>106.23</v>
      </c>
      <c r="K941" t="n">
        <v>39.72</v>
      </c>
      <c r="L941" t="n">
        <v>7</v>
      </c>
      <c r="M941" t="n">
        <v>11</v>
      </c>
      <c r="N941" t="n">
        <v>14.52</v>
      </c>
      <c r="O941" t="n">
        <v>13335.87</v>
      </c>
      <c r="P941" t="n">
        <v>116.42</v>
      </c>
      <c r="Q941" t="n">
        <v>467.07</v>
      </c>
      <c r="R941" t="n">
        <v>61.3</v>
      </c>
      <c r="S941" t="n">
        <v>39.61</v>
      </c>
      <c r="T941" t="n">
        <v>5878.24</v>
      </c>
      <c r="U941" t="n">
        <v>0.65</v>
      </c>
      <c r="V941" t="n">
        <v>0.74</v>
      </c>
      <c r="W941" t="n">
        <v>2.63</v>
      </c>
      <c r="X941" t="n">
        <v>0.35</v>
      </c>
      <c r="Y941" t="n">
        <v>1</v>
      </c>
      <c r="Z941" t="n">
        <v>10</v>
      </c>
    </row>
    <row r="942">
      <c r="A942" t="n">
        <v>25</v>
      </c>
      <c r="B942" t="n">
        <v>45</v>
      </c>
      <c r="C942" t="inlineStr">
        <is>
          <t xml:space="preserve">CONCLUIDO	</t>
        </is>
      </c>
      <c r="D942" t="n">
        <v>5.5742</v>
      </c>
      <c r="E942" t="n">
        <v>17.94</v>
      </c>
      <c r="F942" t="n">
        <v>15.68</v>
      </c>
      <c r="G942" t="n">
        <v>72.39</v>
      </c>
      <c r="H942" t="n">
        <v>1.2</v>
      </c>
      <c r="I942" t="n">
        <v>13</v>
      </c>
      <c r="J942" t="n">
        <v>106.55</v>
      </c>
      <c r="K942" t="n">
        <v>39.72</v>
      </c>
      <c r="L942" t="n">
        <v>7.25</v>
      </c>
      <c r="M942" t="n">
        <v>9</v>
      </c>
      <c r="N942" t="n">
        <v>14.58</v>
      </c>
      <c r="O942" t="n">
        <v>13374.86</v>
      </c>
      <c r="P942" t="n">
        <v>116.24</v>
      </c>
      <c r="Q942" t="n">
        <v>467.12</v>
      </c>
      <c r="R942" t="n">
        <v>61.31</v>
      </c>
      <c r="S942" t="n">
        <v>39.61</v>
      </c>
      <c r="T942" t="n">
        <v>5882.48</v>
      </c>
      <c r="U942" t="n">
        <v>0.65</v>
      </c>
      <c r="V942" t="n">
        <v>0.74</v>
      </c>
      <c r="W942" t="n">
        <v>2.63</v>
      </c>
      <c r="X942" t="n">
        <v>0.35</v>
      </c>
      <c r="Y942" t="n">
        <v>1</v>
      </c>
      <c r="Z942" t="n">
        <v>10</v>
      </c>
    </row>
    <row r="943">
      <c r="A943" t="n">
        <v>26</v>
      </c>
      <c r="B943" t="n">
        <v>45</v>
      </c>
      <c r="C943" t="inlineStr">
        <is>
          <t xml:space="preserve">CONCLUIDO	</t>
        </is>
      </c>
      <c r="D943" t="n">
        <v>5.5733</v>
      </c>
      <c r="E943" t="n">
        <v>17.94</v>
      </c>
      <c r="F943" t="n">
        <v>15.69</v>
      </c>
      <c r="G943" t="n">
        <v>72.40000000000001</v>
      </c>
      <c r="H943" t="n">
        <v>1.24</v>
      </c>
      <c r="I943" t="n">
        <v>13</v>
      </c>
      <c r="J943" t="n">
        <v>106.86</v>
      </c>
      <c r="K943" t="n">
        <v>39.72</v>
      </c>
      <c r="L943" t="n">
        <v>7.5</v>
      </c>
      <c r="M943" t="n">
        <v>7</v>
      </c>
      <c r="N943" t="n">
        <v>14.65</v>
      </c>
      <c r="O943" t="n">
        <v>13413.87</v>
      </c>
      <c r="P943" t="n">
        <v>115.37</v>
      </c>
      <c r="Q943" t="n">
        <v>467.11</v>
      </c>
      <c r="R943" t="n">
        <v>61.31</v>
      </c>
      <c r="S943" t="n">
        <v>39.61</v>
      </c>
      <c r="T943" t="n">
        <v>5882.14</v>
      </c>
      <c r="U943" t="n">
        <v>0.65</v>
      </c>
      <c r="V943" t="n">
        <v>0.74</v>
      </c>
      <c r="W943" t="n">
        <v>2.63</v>
      </c>
      <c r="X943" t="n">
        <v>0.35</v>
      </c>
      <c r="Y943" t="n">
        <v>1</v>
      </c>
      <c r="Z943" t="n">
        <v>10</v>
      </c>
    </row>
    <row r="944">
      <c r="A944" t="n">
        <v>27</v>
      </c>
      <c r="B944" t="n">
        <v>45</v>
      </c>
      <c r="C944" t="inlineStr">
        <is>
          <t xml:space="preserve">CONCLUIDO	</t>
        </is>
      </c>
      <c r="D944" t="n">
        <v>5.5893</v>
      </c>
      <c r="E944" t="n">
        <v>17.89</v>
      </c>
      <c r="F944" t="n">
        <v>15.66</v>
      </c>
      <c r="G944" t="n">
        <v>78.28</v>
      </c>
      <c r="H944" t="n">
        <v>1.27</v>
      </c>
      <c r="I944" t="n">
        <v>12</v>
      </c>
      <c r="J944" t="n">
        <v>107.18</v>
      </c>
      <c r="K944" t="n">
        <v>39.72</v>
      </c>
      <c r="L944" t="n">
        <v>7.75</v>
      </c>
      <c r="M944" t="n">
        <v>3</v>
      </c>
      <c r="N944" t="n">
        <v>14.72</v>
      </c>
      <c r="O944" t="n">
        <v>13452.9</v>
      </c>
      <c r="P944" t="n">
        <v>113.92</v>
      </c>
      <c r="Q944" t="n">
        <v>467.12</v>
      </c>
      <c r="R944" t="n">
        <v>60.15</v>
      </c>
      <c r="S944" t="n">
        <v>39.61</v>
      </c>
      <c r="T944" t="n">
        <v>5307.25</v>
      </c>
      <c r="U944" t="n">
        <v>0.66</v>
      </c>
      <c r="V944" t="n">
        <v>0.74</v>
      </c>
      <c r="W944" t="n">
        <v>2.64</v>
      </c>
      <c r="X944" t="n">
        <v>0.32</v>
      </c>
      <c r="Y944" t="n">
        <v>1</v>
      </c>
      <c r="Z944" t="n">
        <v>10</v>
      </c>
    </row>
    <row r="945">
      <c r="A945" t="n">
        <v>28</v>
      </c>
      <c r="B945" t="n">
        <v>45</v>
      </c>
      <c r="C945" t="inlineStr">
        <is>
          <t xml:space="preserve">CONCLUIDO	</t>
        </is>
      </c>
      <c r="D945" t="n">
        <v>5.587</v>
      </c>
      <c r="E945" t="n">
        <v>17.9</v>
      </c>
      <c r="F945" t="n">
        <v>15.66</v>
      </c>
      <c r="G945" t="n">
        <v>78.31999999999999</v>
      </c>
      <c r="H945" t="n">
        <v>1.31</v>
      </c>
      <c r="I945" t="n">
        <v>12</v>
      </c>
      <c r="J945" t="n">
        <v>107.5</v>
      </c>
      <c r="K945" t="n">
        <v>39.72</v>
      </c>
      <c r="L945" t="n">
        <v>8</v>
      </c>
      <c r="M945" t="n">
        <v>3</v>
      </c>
      <c r="N945" t="n">
        <v>14.78</v>
      </c>
      <c r="O945" t="n">
        <v>13491.96</v>
      </c>
      <c r="P945" t="n">
        <v>114.09</v>
      </c>
      <c r="Q945" t="n">
        <v>467.07</v>
      </c>
      <c r="R945" t="n">
        <v>60.38</v>
      </c>
      <c r="S945" t="n">
        <v>39.61</v>
      </c>
      <c r="T945" t="n">
        <v>5423.09</v>
      </c>
      <c r="U945" t="n">
        <v>0.66</v>
      </c>
      <c r="V945" t="n">
        <v>0.74</v>
      </c>
      <c r="W945" t="n">
        <v>2.64</v>
      </c>
      <c r="X945" t="n">
        <v>0.33</v>
      </c>
      <c r="Y945" t="n">
        <v>1</v>
      </c>
      <c r="Z945" t="n">
        <v>10</v>
      </c>
    </row>
    <row r="946">
      <c r="A946" t="n">
        <v>29</v>
      </c>
      <c r="B946" t="n">
        <v>45</v>
      </c>
      <c r="C946" t="inlineStr">
        <is>
          <t xml:space="preserve">CONCLUIDO	</t>
        </is>
      </c>
      <c r="D946" t="n">
        <v>5.5841</v>
      </c>
      <c r="E946" t="n">
        <v>17.91</v>
      </c>
      <c r="F946" t="n">
        <v>15.67</v>
      </c>
      <c r="G946" t="n">
        <v>78.37</v>
      </c>
      <c r="H946" t="n">
        <v>1.35</v>
      </c>
      <c r="I946" t="n">
        <v>12</v>
      </c>
      <c r="J946" t="n">
        <v>107.81</v>
      </c>
      <c r="K946" t="n">
        <v>39.72</v>
      </c>
      <c r="L946" t="n">
        <v>8.25</v>
      </c>
      <c r="M946" t="n">
        <v>2</v>
      </c>
      <c r="N946" t="n">
        <v>14.85</v>
      </c>
      <c r="O946" t="n">
        <v>13531.05</v>
      </c>
      <c r="P946" t="n">
        <v>114.52</v>
      </c>
      <c r="Q946" t="n">
        <v>467.09</v>
      </c>
      <c r="R946" t="n">
        <v>60.54</v>
      </c>
      <c r="S946" t="n">
        <v>39.61</v>
      </c>
      <c r="T946" t="n">
        <v>5502.93</v>
      </c>
      <c r="U946" t="n">
        <v>0.65</v>
      </c>
      <c r="V946" t="n">
        <v>0.74</v>
      </c>
      <c r="W946" t="n">
        <v>2.64</v>
      </c>
      <c r="X946" t="n">
        <v>0.34</v>
      </c>
      <c r="Y946" t="n">
        <v>1</v>
      </c>
      <c r="Z946" t="n">
        <v>10</v>
      </c>
    </row>
    <row r="947">
      <c r="A947" t="n">
        <v>30</v>
      </c>
      <c r="B947" t="n">
        <v>45</v>
      </c>
      <c r="C947" t="inlineStr">
        <is>
          <t xml:space="preserve">CONCLUIDO	</t>
        </is>
      </c>
      <c r="D947" t="n">
        <v>5.5862</v>
      </c>
      <c r="E947" t="n">
        <v>17.9</v>
      </c>
      <c r="F947" t="n">
        <v>15.67</v>
      </c>
      <c r="G947" t="n">
        <v>78.33</v>
      </c>
      <c r="H947" t="n">
        <v>1.38</v>
      </c>
      <c r="I947" t="n">
        <v>12</v>
      </c>
      <c r="J947" t="n">
        <v>108.13</v>
      </c>
      <c r="K947" t="n">
        <v>39.72</v>
      </c>
      <c r="L947" t="n">
        <v>8.5</v>
      </c>
      <c r="M947" t="n">
        <v>1</v>
      </c>
      <c r="N947" t="n">
        <v>14.92</v>
      </c>
      <c r="O947" t="n">
        <v>13570.16</v>
      </c>
      <c r="P947" t="n">
        <v>114.73</v>
      </c>
      <c r="Q947" t="n">
        <v>467.07</v>
      </c>
      <c r="R947" t="n">
        <v>60.45</v>
      </c>
      <c r="S947" t="n">
        <v>39.61</v>
      </c>
      <c r="T947" t="n">
        <v>5458.03</v>
      </c>
      <c r="U947" t="n">
        <v>0.66</v>
      </c>
      <c r="V947" t="n">
        <v>0.74</v>
      </c>
      <c r="W947" t="n">
        <v>2.64</v>
      </c>
      <c r="X947" t="n">
        <v>0.33</v>
      </c>
      <c r="Y947" t="n">
        <v>1</v>
      </c>
      <c r="Z947" t="n">
        <v>10</v>
      </c>
    </row>
    <row r="948">
      <c r="A948" t="n">
        <v>31</v>
      </c>
      <c r="B948" t="n">
        <v>45</v>
      </c>
      <c r="C948" t="inlineStr">
        <is>
          <t xml:space="preserve">CONCLUIDO	</t>
        </is>
      </c>
      <c r="D948" t="n">
        <v>5.5876</v>
      </c>
      <c r="E948" t="n">
        <v>17.9</v>
      </c>
      <c r="F948" t="n">
        <v>15.66</v>
      </c>
      <c r="G948" t="n">
        <v>78.31</v>
      </c>
      <c r="H948" t="n">
        <v>1.42</v>
      </c>
      <c r="I948" t="n">
        <v>12</v>
      </c>
      <c r="J948" t="n">
        <v>108.45</v>
      </c>
      <c r="K948" t="n">
        <v>39.72</v>
      </c>
      <c r="L948" t="n">
        <v>8.75</v>
      </c>
      <c r="M948" t="n">
        <v>0</v>
      </c>
      <c r="N948" t="n">
        <v>14.98</v>
      </c>
      <c r="O948" t="n">
        <v>13609.42</v>
      </c>
      <c r="P948" t="n">
        <v>114.93</v>
      </c>
      <c r="Q948" t="n">
        <v>467.07</v>
      </c>
      <c r="R948" t="n">
        <v>60.29</v>
      </c>
      <c r="S948" t="n">
        <v>39.61</v>
      </c>
      <c r="T948" t="n">
        <v>5376.41</v>
      </c>
      <c r="U948" t="n">
        <v>0.66</v>
      </c>
      <c r="V948" t="n">
        <v>0.74</v>
      </c>
      <c r="W948" t="n">
        <v>2.64</v>
      </c>
      <c r="X948" t="n">
        <v>0.33</v>
      </c>
      <c r="Y948" t="n">
        <v>1</v>
      </c>
      <c r="Z948" t="n">
        <v>10</v>
      </c>
    </row>
    <row r="949">
      <c r="A949" t="n">
        <v>0</v>
      </c>
      <c r="B949" t="n">
        <v>105</v>
      </c>
      <c r="C949" t="inlineStr">
        <is>
          <t xml:space="preserve">CONCLUIDO	</t>
        </is>
      </c>
      <c r="D949" t="n">
        <v>2.9065</v>
      </c>
      <c r="E949" t="n">
        <v>34.41</v>
      </c>
      <c r="F949" t="n">
        <v>22.35</v>
      </c>
      <c r="G949" t="n">
        <v>5.73</v>
      </c>
      <c r="H949" t="n">
        <v>0.09</v>
      </c>
      <c r="I949" t="n">
        <v>234</v>
      </c>
      <c r="J949" t="n">
        <v>204</v>
      </c>
      <c r="K949" t="n">
        <v>55.27</v>
      </c>
      <c r="L949" t="n">
        <v>1</v>
      </c>
      <c r="M949" t="n">
        <v>232</v>
      </c>
      <c r="N949" t="n">
        <v>42.72</v>
      </c>
      <c r="O949" t="n">
        <v>25393.6</v>
      </c>
      <c r="P949" t="n">
        <v>321.9</v>
      </c>
      <c r="Q949" t="n">
        <v>467.32</v>
      </c>
      <c r="R949" t="n">
        <v>278.9</v>
      </c>
      <c r="S949" t="n">
        <v>39.61</v>
      </c>
      <c r="T949" t="n">
        <v>113571.18</v>
      </c>
      <c r="U949" t="n">
        <v>0.14</v>
      </c>
      <c r="V949" t="n">
        <v>0.52</v>
      </c>
      <c r="W949" t="n">
        <v>3</v>
      </c>
      <c r="X949" t="n">
        <v>7.01</v>
      </c>
      <c r="Y949" t="n">
        <v>1</v>
      </c>
      <c r="Z949" t="n">
        <v>10</v>
      </c>
    </row>
    <row r="950">
      <c r="A950" t="n">
        <v>1</v>
      </c>
      <c r="B950" t="n">
        <v>105</v>
      </c>
      <c r="C950" t="inlineStr">
        <is>
          <t xml:space="preserve">CONCLUIDO	</t>
        </is>
      </c>
      <c r="D950" t="n">
        <v>3.3559</v>
      </c>
      <c r="E950" t="n">
        <v>29.8</v>
      </c>
      <c r="F950" t="n">
        <v>20.34</v>
      </c>
      <c r="G950" t="n">
        <v>7.18</v>
      </c>
      <c r="H950" t="n">
        <v>0.11</v>
      </c>
      <c r="I950" t="n">
        <v>170</v>
      </c>
      <c r="J950" t="n">
        <v>204.39</v>
      </c>
      <c r="K950" t="n">
        <v>55.27</v>
      </c>
      <c r="L950" t="n">
        <v>1.25</v>
      </c>
      <c r="M950" t="n">
        <v>168</v>
      </c>
      <c r="N950" t="n">
        <v>42.87</v>
      </c>
      <c r="O950" t="n">
        <v>25442.42</v>
      </c>
      <c r="P950" t="n">
        <v>292.54</v>
      </c>
      <c r="Q950" t="n">
        <v>467.22</v>
      </c>
      <c r="R950" t="n">
        <v>213.59</v>
      </c>
      <c r="S950" t="n">
        <v>39.61</v>
      </c>
      <c r="T950" t="n">
        <v>81236.95</v>
      </c>
      <c r="U950" t="n">
        <v>0.19</v>
      </c>
      <c r="V950" t="n">
        <v>0.57</v>
      </c>
      <c r="W950" t="n">
        <v>2.88</v>
      </c>
      <c r="X950" t="n">
        <v>5</v>
      </c>
      <c r="Y950" t="n">
        <v>1</v>
      </c>
      <c r="Z950" t="n">
        <v>10</v>
      </c>
    </row>
    <row r="951">
      <c r="A951" t="n">
        <v>2</v>
      </c>
      <c r="B951" t="n">
        <v>105</v>
      </c>
      <c r="C951" t="inlineStr">
        <is>
          <t xml:space="preserve">CONCLUIDO	</t>
        </is>
      </c>
      <c r="D951" t="n">
        <v>3.6678</v>
      </c>
      <c r="E951" t="n">
        <v>27.26</v>
      </c>
      <c r="F951" t="n">
        <v>19.27</v>
      </c>
      <c r="G951" t="n">
        <v>8.630000000000001</v>
      </c>
      <c r="H951" t="n">
        <v>0.13</v>
      </c>
      <c r="I951" t="n">
        <v>134</v>
      </c>
      <c r="J951" t="n">
        <v>204.79</v>
      </c>
      <c r="K951" t="n">
        <v>55.27</v>
      </c>
      <c r="L951" t="n">
        <v>1.5</v>
      </c>
      <c r="M951" t="n">
        <v>132</v>
      </c>
      <c r="N951" t="n">
        <v>43.02</v>
      </c>
      <c r="O951" t="n">
        <v>25491.3</v>
      </c>
      <c r="P951" t="n">
        <v>276.7</v>
      </c>
      <c r="Q951" t="n">
        <v>467.24</v>
      </c>
      <c r="R951" t="n">
        <v>177.75</v>
      </c>
      <c r="S951" t="n">
        <v>39.61</v>
      </c>
      <c r="T951" t="n">
        <v>63494.23</v>
      </c>
      <c r="U951" t="n">
        <v>0.22</v>
      </c>
      <c r="V951" t="n">
        <v>0.61</v>
      </c>
      <c r="W951" t="n">
        <v>2.84</v>
      </c>
      <c r="X951" t="n">
        <v>3.93</v>
      </c>
      <c r="Y951" t="n">
        <v>1</v>
      </c>
      <c r="Z951" t="n">
        <v>10</v>
      </c>
    </row>
    <row r="952">
      <c r="A952" t="n">
        <v>3</v>
      </c>
      <c r="B952" t="n">
        <v>105</v>
      </c>
      <c r="C952" t="inlineStr">
        <is>
          <t xml:space="preserve">CONCLUIDO	</t>
        </is>
      </c>
      <c r="D952" t="n">
        <v>3.903</v>
      </c>
      <c r="E952" t="n">
        <v>25.62</v>
      </c>
      <c r="F952" t="n">
        <v>18.55</v>
      </c>
      <c r="G952" t="n">
        <v>10.03</v>
      </c>
      <c r="H952" t="n">
        <v>0.15</v>
      </c>
      <c r="I952" t="n">
        <v>111</v>
      </c>
      <c r="J952" t="n">
        <v>205.18</v>
      </c>
      <c r="K952" t="n">
        <v>55.27</v>
      </c>
      <c r="L952" t="n">
        <v>1.75</v>
      </c>
      <c r="M952" t="n">
        <v>109</v>
      </c>
      <c r="N952" t="n">
        <v>43.16</v>
      </c>
      <c r="O952" t="n">
        <v>25540.22</v>
      </c>
      <c r="P952" t="n">
        <v>266.18</v>
      </c>
      <c r="Q952" t="n">
        <v>467.19</v>
      </c>
      <c r="R952" t="n">
        <v>154.88</v>
      </c>
      <c r="S952" t="n">
        <v>39.61</v>
      </c>
      <c r="T952" t="n">
        <v>52174.55</v>
      </c>
      <c r="U952" t="n">
        <v>0.26</v>
      </c>
      <c r="V952" t="n">
        <v>0.63</v>
      </c>
      <c r="W952" t="n">
        <v>2.79</v>
      </c>
      <c r="X952" t="n">
        <v>3.22</v>
      </c>
      <c r="Y952" t="n">
        <v>1</v>
      </c>
      <c r="Z952" t="n">
        <v>10</v>
      </c>
    </row>
    <row r="953">
      <c r="A953" t="n">
        <v>4</v>
      </c>
      <c r="B953" t="n">
        <v>105</v>
      </c>
      <c r="C953" t="inlineStr">
        <is>
          <t xml:space="preserve">CONCLUIDO	</t>
        </is>
      </c>
      <c r="D953" t="n">
        <v>4.0957</v>
      </c>
      <c r="E953" t="n">
        <v>24.42</v>
      </c>
      <c r="F953" t="n">
        <v>18.04</v>
      </c>
      <c r="G953" t="n">
        <v>11.51</v>
      </c>
      <c r="H953" t="n">
        <v>0.17</v>
      </c>
      <c r="I953" t="n">
        <v>94</v>
      </c>
      <c r="J953" t="n">
        <v>205.58</v>
      </c>
      <c r="K953" t="n">
        <v>55.27</v>
      </c>
      <c r="L953" t="n">
        <v>2</v>
      </c>
      <c r="M953" t="n">
        <v>92</v>
      </c>
      <c r="N953" t="n">
        <v>43.31</v>
      </c>
      <c r="O953" t="n">
        <v>25589.2</v>
      </c>
      <c r="P953" t="n">
        <v>258.43</v>
      </c>
      <c r="Q953" t="n">
        <v>467.2</v>
      </c>
      <c r="R953" t="n">
        <v>138.03</v>
      </c>
      <c r="S953" t="n">
        <v>39.61</v>
      </c>
      <c r="T953" t="n">
        <v>43834.52</v>
      </c>
      <c r="U953" t="n">
        <v>0.29</v>
      </c>
      <c r="V953" t="n">
        <v>0.65</v>
      </c>
      <c r="W953" t="n">
        <v>2.76</v>
      </c>
      <c r="X953" t="n">
        <v>2.7</v>
      </c>
      <c r="Y953" t="n">
        <v>1</v>
      </c>
      <c r="Z953" t="n">
        <v>10</v>
      </c>
    </row>
    <row r="954">
      <c r="A954" t="n">
        <v>5</v>
      </c>
      <c r="B954" t="n">
        <v>105</v>
      </c>
      <c r="C954" t="inlineStr">
        <is>
          <t xml:space="preserve">CONCLUIDO	</t>
        </is>
      </c>
      <c r="D954" t="n">
        <v>4.2375</v>
      </c>
      <c r="E954" t="n">
        <v>23.6</v>
      </c>
      <c r="F954" t="n">
        <v>17.71</v>
      </c>
      <c r="G954" t="n">
        <v>12.96</v>
      </c>
      <c r="H954" t="n">
        <v>0.19</v>
      </c>
      <c r="I954" t="n">
        <v>82</v>
      </c>
      <c r="J954" t="n">
        <v>205.98</v>
      </c>
      <c r="K954" t="n">
        <v>55.27</v>
      </c>
      <c r="L954" t="n">
        <v>2.25</v>
      </c>
      <c r="M954" t="n">
        <v>80</v>
      </c>
      <c r="N954" t="n">
        <v>43.46</v>
      </c>
      <c r="O954" t="n">
        <v>25638.22</v>
      </c>
      <c r="P954" t="n">
        <v>253.32</v>
      </c>
      <c r="Q954" t="n">
        <v>467.13</v>
      </c>
      <c r="R954" t="n">
        <v>126.94</v>
      </c>
      <c r="S954" t="n">
        <v>39.61</v>
      </c>
      <c r="T954" t="n">
        <v>38350.93</v>
      </c>
      <c r="U954" t="n">
        <v>0.31</v>
      </c>
      <c r="V954" t="n">
        <v>0.66</v>
      </c>
      <c r="W954" t="n">
        <v>2.75</v>
      </c>
      <c r="X954" t="n">
        <v>2.37</v>
      </c>
      <c r="Y954" t="n">
        <v>1</v>
      </c>
      <c r="Z954" t="n">
        <v>10</v>
      </c>
    </row>
    <row r="955">
      <c r="A955" t="n">
        <v>6</v>
      </c>
      <c r="B955" t="n">
        <v>105</v>
      </c>
      <c r="C955" t="inlineStr">
        <is>
          <t xml:space="preserve">CONCLUIDO	</t>
        </is>
      </c>
      <c r="D955" t="n">
        <v>4.3563</v>
      </c>
      <c r="E955" t="n">
        <v>22.96</v>
      </c>
      <c r="F955" t="n">
        <v>17.43</v>
      </c>
      <c r="G955" t="n">
        <v>14.33</v>
      </c>
      <c r="H955" t="n">
        <v>0.22</v>
      </c>
      <c r="I955" t="n">
        <v>73</v>
      </c>
      <c r="J955" t="n">
        <v>206.38</v>
      </c>
      <c r="K955" t="n">
        <v>55.27</v>
      </c>
      <c r="L955" t="n">
        <v>2.5</v>
      </c>
      <c r="M955" t="n">
        <v>71</v>
      </c>
      <c r="N955" t="n">
        <v>43.6</v>
      </c>
      <c r="O955" t="n">
        <v>25687.3</v>
      </c>
      <c r="P955" t="n">
        <v>249.04</v>
      </c>
      <c r="Q955" t="n">
        <v>467.14</v>
      </c>
      <c r="R955" t="n">
        <v>118.47</v>
      </c>
      <c r="S955" t="n">
        <v>39.61</v>
      </c>
      <c r="T955" t="n">
        <v>34160.66</v>
      </c>
      <c r="U955" t="n">
        <v>0.33</v>
      </c>
      <c r="V955" t="n">
        <v>0.67</v>
      </c>
      <c r="W955" t="n">
        <v>2.72</v>
      </c>
      <c r="X955" t="n">
        <v>2.09</v>
      </c>
      <c r="Y955" t="n">
        <v>1</v>
      </c>
      <c r="Z955" t="n">
        <v>10</v>
      </c>
    </row>
    <row r="956">
      <c r="A956" t="n">
        <v>7</v>
      </c>
      <c r="B956" t="n">
        <v>105</v>
      </c>
      <c r="C956" t="inlineStr">
        <is>
          <t xml:space="preserve">CONCLUIDO	</t>
        </is>
      </c>
      <c r="D956" t="n">
        <v>4.4482</v>
      </c>
      <c r="E956" t="n">
        <v>22.48</v>
      </c>
      <c r="F956" t="n">
        <v>17.24</v>
      </c>
      <c r="G956" t="n">
        <v>15.67</v>
      </c>
      <c r="H956" t="n">
        <v>0.24</v>
      </c>
      <c r="I956" t="n">
        <v>66</v>
      </c>
      <c r="J956" t="n">
        <v>206.78</v>
      </c>
      <c r="K956" t="n">
        <v>55.27</v>
      </c>
      <c r="L956" t="n">
        <v>2.75</v>
      </c>
      <c r="M956" t="n">
        <v>64</v>
      </c>
      <c r="N956" t="n">
        <v>43.75</v>
      </c>
      <c r="O956" t="n">
        <v>25736.42</v>
      </c>
      <c r="P956" t="n">
        <v>245.95</v>
      </c>
      <c r="Q956" t="n">
        <v>467.17</v>
      </c>
      <c r="R956" t="n">
        <v>111.96</v>
      </c>
      <c r="S956" t="n">
        <v>39.61</v>
      </c>
      <c r="T956" t="n">
        <v>30941.19</v>
      </c>
      <c r="U956" t="n">
        <v>0.35</v>
      </c>
      <c r="V956" t="n">
        <v>0.68</v>
      </c>
      <c r="W956" t="n">
        <v>2.72</v>
      </c>
      <c r="X956" t="n">
        <v>1.9</v>
      </c>
      <c r="Y956" t="n">
        <v>1</v>
      </c>
      <c r="Z956" t="n">
        <v>10</v>
      </c>
    </row>
    <row r="957">
      <c r="A957" t="n">
        <v>8</v>
      </c>
      <c r="B957" t="n">
        <v>105</v>
      </c>
      <c r="C957" t="inlineStr">
        <is>
          <t xml:space="preserve">CONCLUIDO	</t>
        </is>
      </c>
      <c r="D957" t="n">
        <v>4.5487</v>
      </c>
      <c r="E957" t="n">
        <v>21.98</v>
      </c>
      <c r="F957" t="n">
        <v>17.03</v>
      </c>
      <c r="G957" t="n">
        <v>17.32</v>
      </c>
      <c r="H957" t="n">
        <v>0.26</v>
      </c>
      <c r="I957" t="n">
        <v>59</v>
      </c>
      <c r="J957" t="n">
        <v>207.17</v>
      </c>
      <c r="K957" t="n">
        <v>55.27</v>
      </c>
      <c r="L957" t="n">
        <v>3</v>
      </c>
      <c r="M957" t="n">
        <v>57</v>
      </c>
      <c r="N957" t="n">
        <v>43.9</v>
      </c>
      <c r="O957" t="n">
        <v>25785.6</v>
      </c>
      <c r="P957" t="n">
        <v>242.47</v>
      </c>
      <c r="Q957" t="n">
        <v>467.17</v>
      </c>
      <c r="R957" t="n">
        <v>104.99</v>
      </c>
      <c r="S957" t="n">
        <v>39.61</v>
      </c>
      <c r="T957" t="n">
        <v>27492.63</v>
      </c>
      <c r="U957" t="n">
        <v>0.38</v>
      </c>
      <c r="V957" t="n">
        <v>0.6899999999999999</v>
      </c>
      <c r="W957" t="n">
        <v>2.71</v>
      </c>
      <c r="X957" t="n">
        <v>1.69</v>
      </c>
      <c r="Y957" t="n">
        <v>1</v>
      </c>
      <c r="Z957" t="n">
        <v>10</v>
      </c>
    </row>
    <row r="958">
      <c r="A958" t="n">
        <v>9</v>
      </c>
      <c r="B958" t="n">
        <v>105</v>
      </c>
      <c r="C958" t="inlineStr">
        <is>
          <t xml:space="preserve">CONCLUIDO	</t>
        </is>
      </c>
      <c r="D958" t="n">
        <v>4.6262</v>
      </c>
      <c r="E958" t="n">
        <v>21.62</v>
      </c>
      <c r="F958" t="n">
        <v>16.86</v>
      </c>
      <c r="G958" t="n">
        <v>18.73</v>
      </c>
      <c r="H958" t="n">
        <v>0.28</v>
      </c>
      <c r="I958" t="n">
        <v>54</v>
      </c>
      <c r="J958" t="n">
        <v>207.57</v>
      </c>
      <c r="K958" t="n">
        <v>55.27</v>
      </c>
      <c r="L958" t="n">
        <v>3.25</v>
      </c>
      <c r="M958" t="n">
        <v>52</v>
      </c>
      <c r="N958" t="n">
        <v>44.05</v>
      </c>
      <c r="O958" t="n">
        <v>25834.83</v>
      </c>
      <c r="P958" t="n">
        <v>239.82</v>
      </c>
      <c r="Q958" t="n">
        <v>467.12</v>
      </c>
      <c r="R958" t="n">
        <v>99.88</v>
      </c>
      <c r="S958" t="n">
        <v>39.61</v>
      </c>
      <c r="T958" t="n">
        <v>24959.8</v>
      </c>
      <c r="U958" t="n">
        <v>0.4</v>
      </c>
      <c r="V958" t="n">
        <v>0.6899999999999999</v>
      </c>
      <c r="W958" t="n">
        <v>2.69</v>
      </c>
      <c r="X958" t="n">
        <v>1.53</v>
      </c>
      <c r="Y958" t="n">
        <v>1</v>
      </c>
      <c r="Z958" t="n">
        <v>10</v>
      </c>
    </row>
    <row r="959">
      <c r="A959" t="n">
        <v>10</v>
      </c>
      <c r="B959" t="n">
        <v>105</v>
      </c>
      <c r="C959" t="inlineStr">
        <is>
          <t xml:space="preserve">CONCLUIDO	</t>
        </is>
      </c>
      <c r="D959" t="n">
        <v>4.6902</v>
      </c>
      <c r="E959" t="n">
        <v>21.32</v>
      </c>
      <c r="F959" t="n">
        <v>16.73</v>
      </c>
      <c r="G959" t="n">
        <v>20.07</v>
      </c>
      <c r="H959" t="n">
        <v>0.3</v>
      </c>
      <c r="I959" t="n">
        <v>50</v>
      </c>
      <c r="J959" t="n">
        <v>207.97</v>
      </c>
      <c r="K959" t="n">
        <v>55.27</v>
      </c>
      <c r="L959" t="n">
        <v>3.5</v>
      </c>
      <c r="M959" t="n">
        <v>48</v>
      </c>
      <c r="N959" t="n">
        <v>44.2</v>
      </c>
      <c r="O959" t="n">
        <v>25884.1</v>
      </c>
      <c r="P959" t="n">
        <v>237.71</v>
      </c>
      <c r="Q959" t="n">
        <v>467.12</v>
      </c>
      <c r="R959" t="n">
        <v>95.40000000000001</v>
      </c>
      <c r="S959" t="n">
        <v>39.61</v>
      </c>
      <c r="T959" t="n">
        <v>22739.53</v>
      </c>
      <c r="U959" t="n">
        <v>0.42</v>
      </c>
      <c r="V959" t="n">
        <v>0.7</v>
      </c>
      <c r="W959" t="n">
        <v>2.69</v>
      </c>
      <c r="X959" t="n">
        <v>1.39</v>
      </c>
      <c r="Y959" t="n">
        <v>1</v>
      </c>
      <c r="Z959" t="n">
        <v>10</v>
      </c>
    </row>
    <row r="960">
      <c r="A960" t="n">
        <v>11</v>
      </c>
      <c r="B960" t="n">
        <v>105</v>
      </c>
      <c r="C960" t="inlineStr">
        <is>
          <t xml:space="preserve">CONCLUIDO	</t>
        </is>
      </c>
      <c r="D960" t="n">
        <v>4.7308</v>
      </c>
      <c r="E960" t="n">
        <v>21.14</v>
      </c>
      <c r="F960" t="n">
        <v>16.67</v>
      </c>
      <c r="G960" t="n">
        <v>21.28</v>
      </c>
      <c r="H960" t="n">
        <v>0.32</v>
      </c>
      <c r="I960" t="n">
        <v>47</v>
      </c>
      <c r="J960" t="n">
        <v>208.37</v>
      </c>
      <c r="K960" t="n">
        <v>55.27</v>
      </c>
      <c r="L960" t="n">
        <v>3.75</v>
      </c>
      <c r="M960" t="n">
        <v>45</v>
      </c>
      <c r="N960" t="n">
        <v>44.35</v>
      </c>
      <c r="O960" t="n">
        <v>25933.43</v>
      </c>
      <c r="P960" t="n">
        <v>236.37</v>
      </c>
      <c r="Q960" t="n">
        <v>467.14</v>
      </c>
      <c r="R960" t="n">
        <v>93.09</v>
      </c>
      <c r="S960" t="n">
        <v>39.61</v>
      </c>
      <c r="T960" t="n">
        <v>21599.04</v>
      </c>
      <c r="U960" t="n">
        <v>0.43</v>
      </c>
      <c r="V960" t="n">
        <v>0.7</v>
      </c>
      <c r="W960" t="n">
        <v>2.69</v>
      </c>
      <c r="X960" t="n">
        <v>1.33</v>
      </c>
      <c r="Y960" t="n">
        <v>1</v>
      </c>
      <c r="Z960" t="n">
        <v>10</v>
      </c>
    </row>
    <row r="961">
      <c r="A961" t="n">
        <v>12</v>
      </c>
      <c r="B961" t="n">
        <v>105</v>
      </c>
      <c r="C961" t="inlineStr">
        <is>
          <t xml:space="preserve">CONCLUIDO	</t>
        </is>
      </c>
      <c r="D961" t="n">
        <v>4.7983</v>
      </c>
      <c r="E961" t="n">
        <v>20.84</v>
      </c>
      <c r="F961" t="n">
        <v>16.53</v>
      </c>
      <c r="G961" t="n">
        <v>23.07</v>
      </c>
      <c r="H961" t="n">
        <v>0.34</v>
      </c>
      <c r="I961" t="n">
        <v>43</v>
      </c>
      <c r="J961" t="n">
        <v>208.77</v>
      </c>
      <c r="K961" t="n">
        <v>55.27</v>
      </c>
      <c r="L961" t="n">
        <v>4</v>
      </c>
      <c r="M961" t="n">
        <v>41</v>
      </c>
      <c r="N961" t="n">
        <v>44.5</v>
      </c>
      <c r="O961" t="n">
        <v>25982.82</v>
      </c>
      <c r="P961" t="n">
        <v>234.12</v>
      </c>
      <c r="Q961" t="n">
        <v>467.12</v>
      </c>
      <c r="R961" t="n">
        <v>89.05</v>
      </c>
      <c r="S961" t="n">
        <v>39.61</v>
      </c>
      <c r="T961" t="n">
        <v>19601.36</v>
      </c>
      <c r="U961" t="n">
        <v>0.44</v>
      </c>
      <c r="V961" t="n">
        <v>0.71</v>
      </c>
      <c r="W961" t="n">
        <v>2.68</v>
      </c>
      <c r="X961" t="n">
        <v>1.2</v>
      </c>
      <c r="Y961" t="n">
        <v>1</v>
      </c>
      <c r="Z961" t="n">
        <v>10</v>
      </c>
    </row>
    <row r="962">
      <c r="A962" t="n">
        <v>13</v>
      </c>
      <c r="B962" t="n">
        <v>105</v>
      </c>
      <c r="C962" t="inlineStr">
        <is>
          <t xml:space="preserve">CONCLUIDO	</t>
        </is>
      </c>
      <c r="D962" t="n">
        <v>4.8259</v>
      </c>
      <c r="E962" t="n">
        <v>20.72</v>
      </c>
      <c r="F962" t="n">
        <v>16.49</v>
      </c>
      <c r="G962" t="n">
        <v>24.14</v>
      </c>
      <c r="H962" t="n">
        <v>0.36</v>
      </c>
      <c r="I962" t="n">
        <v>41</v>
      </c>
      <c r="J962" t="n">
        <v>209.17</v>
      </c>
      <c r="K962" t="n">
        <v>55.27</v>
      </c>
      <c r="L962" t="n">
        <v>4.25</v>
      </c>
      <c r="M962" t="n">
        <v>39</v>
      </c>
      <c r="N962" t="n">
        <v>44.65</v>
      </c>
      <c r="O962" t="n">
        <v>26032.25</v>
      </c>
      <c r="P962" t="n">
        <v>233.31</v>
      </c>
      <c r="Q962" t="n">
        <v>467.08</v>
      </c>
      <c r="R962" t="n">
        <v>87.95</v>
      </c>
      <c r="S962" t="n">
        <v>39.61</v>
      </c>
      <c r="T962" t="n">
        <v>19061.44</v>
      </c>
      <c r="U962" t="n">
        <v>0.45</v>
      </c>
      <c r="V962" t="n">
        <v>0.71</v>
      </c>
      <c r="W962" t="n">
        <v>2.67</v>
      </c>
      <c r="X962" t="n">
        <v>1.16</v>
      </c>
      <c r="Y962" t="n">
        <v>1</v>
      </c>
      <c r="Z962" t="n">
        <v>10</v>
      </c>
    </row>
    <row r="963">
      <c r="A963" t="n">
        <v>14</v>
      </c>
      <c r="B963" t="n">
        <v>105</v>
      </c>
      <c r="C963" t="inlineStr">
        <is>
          <t xml:space="preserve">CONCLUIDO	</t>
        </is>
      </c>
      <c r="D963" t="n">
        <v>4.8796</v>
      </c>
      <c r="E963" t="n">
        <v>20.49</v>
      </c>
      <c r="F963" t="n">
        <v>16.39</v>
      </c>
      <c r="G963" t="n">
        <v>25.88</v>
      </c>
      <c r="H963" t="n">
        <v>0.38</v>
      </c>
      <c r="I963" t="n">
        <v>38</v>
      </c>
      <c r="J963" t="n">
        <v>209.58</v>
      </c>
      <c r="K963" t="n">
        <v>55.27</v>
      </c>
      <c r="L963" t="n">
        <v>4.5</v>
      </c>
      <c r="M963" t="n">
        <v>36</v>
      </c>
      <c r="N963" t="n">
        <v>44.8</v>
      </c>
      <c r="O963" t="n">
        <v>26081.73</v>
      </c>
      <c r="P963" t="n">
        <v>231.34</v>
      </c>
      <c r="Q963" t="n">
        <v>467.14</v>
      </c>
      <c r="R963" t="n">
        <v>84.14</v>
      </c>
      <c r="S963" t="n">
        <v>39.61</v>
      </c>
      <c r="T963" t="n">
        <v>17169.22</v>
      </c>
      <c r="U963" t="n">
        <v>0.47</v>
      </c>
      <c r="V963" t="n">
        <v>0.71</v>
      </c>
      <c r="W963" t="n">
        <v>2.67</v>
      </c>
      <c r="X963" t="n">
        <v>1.05</v>
      </c>
      <c r="Y963" t="n">
        <v>1</v>
      </c>
      <c r="Z963" t="n">
        <v>10</v>
      </c>
    </row>
    <row r="964">
      <c r="A964" t="n">
        <v>15</v>
      </c>
      <c r="B964" t="n">
        <v>105</v>
      </c>
      <c r="C964" t="inlineStr">
        <is>
          <t xml:space="preserve">CONCLUIDO	</t>
        </is>
      </c>
      <c r="D964" t="n">
        <v>4.9079</v>
      </c>
      <c r="E964" t="n">
        <v>20.38</v>
      </c>
      <c r="F964" t="n">
        <v>16.35</v>
      </c>
      <c r="G964" t="n">
        <v>27.25</v>
      </c>
      <c r="H964" t="n">
        <v>0.4</v>
      </c>
      <c r="I964" t="n">
        <v>36</v>
      </c>
      <c r="J964" t="n">
        <v>209.98</v>
      </c>
      <c r="K964" t="n">
        <v>55.27</v>
      </c>
      <c r="L964" t="n">
        <v>4.75</v>
      </c>
      <c r="M964" t="n">
        <v>34</v>
      </c>
      <c r="N964" t="n">
        <v>44.95</v>
      </c>
      <c r="O964" t="n">
        <v>26131.27</v>
      </c>
      <c r="P964" t="n">
        <v>230.54</v>
      </c>
      <c r="Q964" t="n">
        <v>467.08</v>
      </c>
      <c r="R964" t="n">
        <v>83.15000000000001</v>
      </c>
      <c r="S964" t="n">
        <v>39.61</v>
      </c>
      <c r="T964" t="n">
        <v>16687.32</v>
      </c>
      <c r="U964" t="n">
        <v>0.48</v>
      </c>
      <c r="V964" t="n">
        <v>0.71</v>
      </c>
      <c r="W964" t="n">
        <v>2.67</v>
      </c>
      <c r="X964" t="n">
        <v>1.02</v>
      </c>
      <c r="Y964" t="n">
        <v>1</v>
      </c>
      <c r="Z964" t="n">
        <v>10</v>
      </c>
    </row>
    <row r="965">
      <c r="A965" t="n">
        <v>16</v>
      </c>
      <c r="B965" t="n">
        <v>105</v>
      </c>
      <c r="C965" t="inlineStr">
        <is>
          <t xml:space="preserve">CONCLUIDO	</t>
        </is>
      </c>
      <c r="D965" t="n">
        <v>4.9477</v>
      </c>
      <c r="E965" t="n">
        <v>20.21</v>
      </c>
      <c r="F965" t="n">
        <v>16.27</v>
      </c>
      <c r="G965" t="n">
        <v>28.71</v>
      </c>
      <c r="H965" t="n">
        <v>0.42</v>
      </c>
      <c r="I965" t="n">
        <v>34</v>
      </c>
      <c r="J965" t="n">
        <v>210.38</v>
      </c>
      <c r="K965" t="n">
        <v>55.27</v>
      </c>
      <c r="L965" t="n">
        <v>5</v>
      </c>
      <c r="M965" t="n">
        <v>32</v>
      </c>
      <c r="N965" t="n">
        <v>45.11</v>
      </c>
      <c r="O965" t="n">
        <v>26180.86</v>
      </c>
      <c r="P965" t="n">
        <v>229.11</v>
      </c>
      <c r="Q965" t="n">
        <v>467.08</v>
      </c>
      <c r="R965" t="n">
        <v>80.19</v>
      </c>
      <c r="S965" t="n">
        <v>39.61</v>
      </c>
      <c r="T965" t="n">
        <v>15216.31</v>
      </c>
      <c r="U965" t="n">
        <v>0.49</v>
      </c>
      <c r="V965" t="n">
        <v>0.72</v>
      </c>
      <c r="W965" t="n">
        <v>2.67</v>
      </c>
      <c r="X965" t="n">
        <v>0.93</v>
      </c>
      <c r="Y965" t="n">
        <v>1</v>
      </c>
      <c r="Z965" t="n">
        <v>10</v>
      </c>
    </row>
    <row r="966">
      <c r="A966" t="n">
        <v>17</v>
      </c>
      <c r="B966" t="n">
        <v>105</v>
      </c>
      <c r="C966" t="inlineStr">
        <is>
          <t xml:space="preserve">CONCLUIDO	</t>
        </is>
      </c>
      <c r="D966" t="n">
        <v>4.9597</v>
      </c>
      <c r="E966" t="n">
        <v>20.16</v>
      </c>
      <c r="F966" t="n">
        <v>16.26</v>
      </c>
      <c r="G966" t="n">
        <v>29.56</v>
      </c>
      <c r="H966" t="n">
        <v>0.44</v>
      </c>
      <c r="I966" t="n">
        <v>33</v>
      </c>
      <c r="J966" t="n">
        <v>210.78</v>
      </c>
      <c r="K966" t="n">
        <v>55.27</v>
      </c>
      <c r="L966" t="n">
        <v>5.25</v>
      </c>
      <c r="M966" t="n">
        <v>31</v>
      </c>
      <c r="N966" t="n">
        <v>45.26</v>
      </c>
      <c r="O966" t="n">
        <v>26230.5</v>
      </c>
      <c r="P966" t="n">
        <v>228.5</v>
      </c>
      <c r="Q966" t="n">
        <v>467.15</v>
      </c>
      <c r="R966" t="n">
        <v>79.89</v>
      </c>
      <c r="S966" t="n">
        <v>39.61</v>
      </c>
      <c r="T966" t="n">
        <v>15072.46</v>
      </c>
      <c r="U966" t="n">
        <v>0.5</v>
      </c>
      <c r="V966" t="n">
        <v>0.72</v>
      </c>
      <c r="W966" t="n">
        <v>2.67</v>
      </c>
      <c r="X966" t="n">
        <v>0.93</v>
      </c>
      <c r="Y966" t="n">
        <v>1</v>
      </c>
      <c r="Z966" t="n">
        <v>10</v>
      </c>
    </row>
    <row r="967">
      <c r="A967" t="n">
        <v>18</v>
      </c>
      <c r="B967" t="n">
        <v>105</v>
      </c>
      <c r="C967" t="inlineStr">
        <is>
          <t xml:space="preserve">CONCLUIDO	</t>
        </is>
      </c>
      <c r="D967" t="n">
        <v>4.9911</v>
      </c>
      <c r="E967" t="n">
        <v>20.04</v>
      </c>
      <c r="F967" t="n">
        <v>16.21</v>
      </c>
      <c r="G967" t="n">
        <v>31.38</v>
      </c>
      <c r="H967" t="n">
        <v>0.46</v>
      </c>
      <c r="I967" t="n">
        <v>31</v>
      </c>
      <c r="J967" t="n">
        <v>211.18</v>
      </c>
      <c r="K967" t="n">
        <v>55.27</v>
      </c>
      <c r="L967" t="n">
        <v>5.5</v>
      </c>
      <c r="M967" t="n">
        <v>29</v>
      </c>
      <c r="N967" t="n">
        <v>45.41</v>
      </c>
      <c r="O967" t="n">
        <v>26280.2</v>
      </c>
      <c r="P967" t="n">
        <v>227.85</v>
      </c>
      <c r="Q967" t="n">
        <v>467.09</v>
      </c>
      <c r="R967" t="n">
        <v>78.56</v>
      </c>
      <c r="S967" t="n">
        <v>39.61</v>
      </c>
      <c r="T967" t="n">
        <v>14413.47</v>
      </c>
      <c r="U967" t="n">
        <v>0.5</v>
      </c>
      <c r="V967" t="n">
        <v>0.72</v>
      </c>
      <c r="W967" t="n">
        <v>2.66</v>
      </c>
      <c r="X967" t="n">
        <v>0.88</v>
      </c>
      <c r="Y967" t="n">
        <v>1</v>
      </c>
      <c r="Z967" t="n">
        <v>10</v>
      </c>
    </row>
    <row r="968">
      <c r="A968" t="n">
        <v>19</v>
      </c>
      <c r="B968" t="n">
        <v>105</v>
      </c>
      <c r="C968" t="inlineStr">
        <is>
          <t xml:space="preserve">CONCLUIDO	</t>
        </is>
      </c>
      <c r="D968" t="n">
        <v>5.0083</v>
      </c>
      <c r="E968" t="n">
        <v>19.97</v>
      </c>
      <c r="F968" t="n">
        <v>16.19</v>
      </c>
      <c r="G968" t="n">
        <v>32.37</v>
      </c>
      <c r="H968" t="n">
        <v>0.48</v>
      </c>
      <c r="I968" t="n">
        <v>30</v>
      </c>
      <c r="J968" t="n">
        <v>211.59</v>
      </c>
      <c r="K968" t="n">
        <v>55.27</v>
      </c>
      <c r="L968" t="n">
        <v>5.75</v>
      </c>
      <c r="M968" t="n">
        <v>28</v>
      </c>
      <c r="N968" t="n">
        <v>45.57</v>
      </c>
      <c r="O968" t="n">
        <v>26329.94</v>
      </c>
      <c r="P968" t="n">
        <v>227.02</v>
      </c>
      <c r="Q968" t="n">
        <v>467.09</v>
      </c>
      <c r="R968" t="n">
        <v>77.61</v>
      </c>
      <c r="S968" t="n">
        <v>39.61</v>
      </c>
      <c r="T968" t="n">
        <v>13947.13</v>
      </c>
      <c r="U968" t="n">
        <v>0.51</v>
      </c>
      <c r="V968" t="n">
        <v>0.72</v>
      </c>
      <c r="W968" t="n">
        <v>2.66</v>
      </c>
      <c r="X968" t="n">
        <v>0.85</v>
      </c>
      <c r="Y968" t="n">
        <v>1</v>
      </c>
      <c r="Z968" t="n">
        <v>10</v>
      </c>
    </row>
    <row r="969">
      <c r="A969" t="n">
        <v>20</v>
      </c>
      <c r="B969" t="n">
        <v>105</v>
      </c>
      <c r="C969" t="inlineStr">
        <is>
          <t xml:space="preserve">CONCLUIDO	</t>
        </is>
      </c>
      <c r="D969" t="n">
        <v>5.0494</v>
      </c>
      <c r="E969" t="n">
        <v>19.8</v>
      </c>
      <c r="F969" t="n">
        <v>16.1</v>
      </c>
      <c r="G969" t="n">
        <v>34.51</v>
      </c>
      <c r="H969" t="n">
        <v>0.5</v>
      </c>
      <c r="I969" t="n">
        <v>28</v>
      </c>
      <c r="J969" t="n">
        <v>211.99</v>
      </c>
      <c r="K969" t="n">
        <v>55.27</v>
      </c>
      <c r="L969" t="n">
        <v>6</v>
      </c>
      <c r="M969" t="n">
        <v>26</v>
      </c>
      <c r="N969" t="n">
        <v>45.72</v>
      </c>
      <c r="O969" t="n">
        <v>26379.74</v>
      </c>
      <c r="P969" t="n">
        <v>225.58</v>
      </c>
      <c r="Q969" t="n">
        <v>467.11</v>
      </c>
      <c r="R969" t="n">
        <v>74.86</v>
      </c>
      <c r="S969" t="n">
        <v>39.61</v>
      </c>
      <c r="T969" t="n">
        <v>12580.35</v>
      </c>
      <c r="U969" t="n">
        <v>0.53</v>
      </c>
      <c r="V969" t="n">
        <v>0.72</v>
      </c>
      <c r="W969" t="n">
        <v>2.66</v>
      </c>
      <c r="X969" t="n">
        <v>0.77</v>
      </c>
      <c r="Y969" t="n">
        <v>1</v>
      </c>
      <c r="Z969" t="n">
        <v>10</v>
      </c>
    </row>
    <row r="970">
      <c r="A970" t="n">
        <v>21</v>
      </c>
      <c r="B970" t="n">
        <v>105</v>
      </c>
      <c r="C970" t="inlineStr">
        <is>
          <t xml:space="preserve">CONCLUIDO	</t>
        </is>
      </c>
      <c r="D970" t="n">
        <v>5.0614</v>
      </c>
      <c r="E970" t="n">
        <v>19.76</v>
      </c>
      <c r="F970" t="n">
        <v>16.1</v>
      </c>
      <c r="G970" t="n">
        <v>35.77</v>
      </c>
      <c r="H970" t="n">
        <v>0.52</v>
      </c>
      <c r="I970" t="n">
        <v>27</v>
      </c>
      <c r="J970" t="n">
        <v>212.4</v>
      </c>
      <c r="K970" t="n">
        <v>55.27</v>
      </c>
      <c r="L970" t="n">
        <v>6.25</v>
      </c>
      <c r="M970" t="n">
        <v>25</v>
      </c>
      <c r="N970" t="n">
        <v>45.87</v>
      </c>
      <c r="O970" t="n">
        <v>26429.59</v>
      </c>
      <c r="P970" t="n">
        <v>225.25</v>
      </c>
      <c r="Q970" t="n">
        <v>467.09</v>
      </c>
      <c r="R970" t="n">
        <v>74.81999999999999</v>
      </c>
      <c r="S970" t="n">
        <v>39.61</v>
      </c>
      <c r="T970" t="n">
        <v>12565.43</v>
      </c>
      <c r="U970" t="n">
        <v>0.53</v>
      </c>
      <c r="V970" t="n">
        <v>0.72</v>
      </c>
      <c r="W970" t="n">
        <v>2.65</v>
      </c>
      <c r="X970" t="n">
        <v>0.76</v>
      </c>
      <c r="Y970" t="n">
        <v>1</v>
      </c>
      <c r="Z970" t="n">
        <v>10</v>
      </c>
    </row>
    <row r="971">
      <c r="A971" t="n">
        <v>22</v>
      </c>
      <c r="B971" t="n">
        <v>105</v>
      </c>
      <c r="C971" t="inlineStr">
        <is>
          <t xml:space="preserve">CONCLUIDO	</t>
        </is>
      </c>
      <c r="D971" t="n">
        <v>5.0873</v>
      </c>
      <c r="E971" t="n">
        <v>19.66</v>
      </c>
      <c r="F971" t="n">
        <v>16.04</v>
      </c>
      <c r="G971" t="n">
        <v>37.01</v>
      </c>
      <c r="H971" t="n">
        <v>0.54</v>
      </c>
      <c r="I971" t="n">
        <v>26</v>
      </c>
      <c r="J971" t="n">
        <v>212.8</v>
      </c>
      <c r="K971" t="n">
        <v>55.27</v>
      </c>
      <c r="L971" t="n">
        <v>6.5</v>
      </c>
      <c r="M971" t="n">
        <v>24</v>
      </c>
      <c r="N971" t="n">
        <v>46.03</v>
      </c>
      <c r="O971" t="n">
        <v>26479.5</v>
      </c>
      <c r="P971" t="n">
        <v>224.2</v>
      </c>
      <c r="Q971" t="n">
        <v>467.12</v>
      </c>
      <c r="R971" t="n">
        <v>73.06</v>
      </c>
      <c r="S971" t="n">
        <v>39.61</v>
      </c>
      <c r="T971" t="n">
        <v>11693.01</v>
      </c>
      <c r="U971" t="n">
        <v>0.54</v>
      </c>
      <c r="V971" t="n">
        <v>0.73</v>
      </c>
      <c r="W971" t="n">
        <v>2.64</v>
      </c>
      <c r="X971" t="n">
        <v>0.7</v>
      </c>
      <c r="Y971" t="n">
        <v>1</v>
      </c>
      <c r="Z971" t="n">
        <v>10</v>
      </c>
    </row>
    <row r="972">
      <c r="A972" t="n">
        <v>23</v>
      </c>
      <c r="B972" t="n">
        <v>105</v>
      </c>
      <c r="C972" t="inlineStr">
        <is>
          <t xml:space="preserve">CONCLUIDO	</t>
        </is>
      </c>
      <c r="D972" t="n">
        <v>5.1011</v>
      </c>
      <c r="E972" t="n">
        <v>19.6</v>
      </c>
      <c r="F972" t="n">
        <v>16.02</v>
      </c>
      <c r="G972" t="n">
        <v>38.46</v>
      </c>
      <c r="H972" t="n">
        <v>0.5600000000000001</v>
      </c>
      <c r="I972" t="n">
        <v>25</v>
      </c>
      <c r="J972" t="n">
        <v>213.21</v>
      </c>
      <c r="K972" t="n">
        <v>55.27</v>
      </c>
      <c r="L972" t="n">
        <v>6.75</v>
      </c>
      <c r="M972" t="n">
        <v>23</v>
      </c>
      <c r="N972" t="n">
        <v>46.18</v>
      </c>
      <c r="O972" t="n">
        <v>26529.46</v>
      </c>
      <c r="P972" t="n">
        <v>223.31</v>
      </c>
      <c r="Q972" t="n">
        <v>467.11</v>
      </c>
      <c r="R972" t="n">
        <v>72.29000000000001</v>
      </c>
      <c r="S972" t="n">
        <v>39.61</v>
      </c>
      <c r="T972" t="n">
        <v>11310.09</v>
      </c>
      <c r="U972" t="n">
        <v>0.55</v>
      </c>
      <c r="V972" t="n">
        <v>0.73</v>
      </c>
      <c r="W972" t="n">
        <v>2.65</v>
      </c>
      <c r="X972" t="n">
        <v>0.6899999999999999</v>
      </c>
      <c r="Y972" t="n">
        <v>1</v>
      </c>
      <c r="Z972" t="n">
        <v>10</v>
      </c>
    </row>
    <row r="973">
      <c r="A973" t="n">
        <v>24</v>
      </c>
      <c r="B973" t="n">
        <v>105</v>
      </c>
      <c r="C973" t="inlineStr">
        <is>
          <t xml:space="preserve">CONCLUIDO	</t>
        </is>
      </c>
      <c r="D973" t="n">
        <v>5.1179</v>
      </c>
      <c r="E973" t="n">
        <v>19.54</v>
      </c>
      <c r="F973" t="n">
        <v>16</v>
      </c>
      <c r="G973" t="n">
        <v>40</v>
      </c>
      <c r="H973" t="n">
        <v>0.58</v>
      </c>
      <c r="I973" t="n">
        <v>24</v>
      </c>
      <c r="J973" t="n">
        <v>213.61</v>
      </c>
      <c r="K973" t="n">
        <v>55.27</v>
      </c>
      <c r="L973" t="n">
        <v>7</v>
      </c>
      <c r="M973" t="n">
        <v>22</v>
      </c>
      <c r="N973" t="n">
        <v>46.34</v>
      </c>
      <c r="O973" t="n">
        <v>26579.47</v>
      </c>
      <c r="P973" t="n">
        <v>223.02</v>
      </c>
      <c r="Q973" t="n">
        <v>467.09</v>
      </c>
      <c r="R973" t="n">
        <v>71.73</v>
      </c>
      <c r="S973" t="n">
        <v>39.61</v>
      </c>
      <c r="T973" t="n">
        <v>11037.53</v>
      </c>
      <c r="U973" t="n">
        <v>0.55</v>
      </c>
      <c r="V973" t="n">
        <v>0.73</v>
      </c>
      <c r="W973" t="n">
        <v>2.65</v>
      </c>
      <c r="X973" t="n">
        <v>0.67</v>
      </c>
      <c r="Y973" t="n">
        <v>1</v>
      </c>
      <c r="Z973" t="n">
        <v>10</v>
      </c>
    </row>
    <row r="974">
      <c r="A974" t="n">
        <v>25</v>
      </c>
      <c r="B974" t="n">
        <v>105</v>
      </c>
      <c r="C974" t="inlineStr">
        <is>
          <t xml:space="preserve">CONCLUIDO	</t>
        </is>
      </c>
      <c r="D974" t="n">
        <v>5.1393</v>
      </c>
      <c r="E974" t="n">
        <v>19.46</v>
      </c>
      <c r="F974" t="n">
        <v>15.96</v>
      </c>
      <c r="G974" t="n">
        <v>41.64</v>
      </c>
      <c r="H974" t="n">
        <v>0.6</v>
      </c>
      <c r="I974" t="n">
        <v>23</v>
      </c>
      <c r="J974" t="n">
        <v>214.02</v>
      </c>
      <c r="K974" t="n">
        <v>55.27</v>
      </c>
      <c r="L974" t="n">
        <v>7.25</v>
      </c>
      <c r="M974" t="n">
        <v>21</v>
      </c>
      <c r="N974" t="n">
        <v>46.49</v>
      </c>
      <c r="O974" t="n">
        <v>26629.54</v>
      </c>
      <c r="P974" t="n">
        <v>221.86</v>
      </c>
      <c r="Q974" t="n">
        <v>467.08</v>
      </c>
      <c r="R974" t="n">
        <v>70.34</v>
      </c>
      <c r="S974" t="n">
        <v>39.61</v>
      </c>
      <c r="T974" t="n">
        <v>10344.42</v>
      </c>
      <c r="U974" t="n">
        <v>0.5600000000000001</v>
      </c>
      <c r="V974" t="n">
        <v>0.73</v>
      </c>
      <c r="W974" t="n">
        <v>2.65</v>
      </c>
      <c r="X974" t="n">
        <v>0.63</v>
      </c>
      <c r="Y974" t="n">
        <v>1</v>
      </c>
      <c r="Z974" t="n">
        <v>10</v>
      </c>
    </row>
    <row r="975">
      <c r="A975" t="n">
        <v>26</v>
      </c>
      <c r="B975" t="n">
        <v>105</v>
      </c>
      <c r="C975" t="inlineStr">
        <is>
          <t xml:space="preserve">CONCLUIDO	</t>
        </is>
      </c>
      <c r="D975" t="n">
        <v>5.1361</v>
      </c>
      <c r="E975" t="n">
        <v>19.47</v>
      </c>
      <c r="F975" t="n">
        <v>15.97</v>
      </c>
      <c r="G975" t="n">
        <v>41.67</v>
      </c>
      <c r="H975" t="n">
        <v>0.62</v>
      </c>
      <c r="I975" t="n">
        <v>23</v>
      </c>
      <c r="J975" t="n">
        <v>214.42</v>
      </c>
      <c r="K975" t="n">
        <v>55.27</v>
      </c>
      <c r="L975" t="n">
        <v>7.5</v>
      </c>
      <c r="M975" t="n">
        <v>21</v>
      </c>
      <c r="N975" t="n">
        <v>46.65</v>
      </c>
      <c r="O975" t="n">
        <v>26679.66</v>
      </c>
      <c r="P975" t="n">
        <v>221.58</v>
      </c>
      <c r="Q975" t="n">
        <v>467.09</v>
      </c>
      <c r="R975" t="n">
        <v>70.56</v>
      </c>
      <c r="S975" t="n">
        <v>39.61</v>
      </c>
      <c r="T975" t="n">
        <v>10457.99</v>
      </c>
      <c r="U975" t="n">
        <v>0.5600000000000001</v>
      </c>
      <c r="V975" t="n">
        <v>0.73</v>
      </c>
      <c r="W975" t="n">
        <v>2.65</v>
      </c>
      <c r="X975" t="n">
        <v>0.64</v>
      </c>
      <c r="Y975" t="n">
        <v>1</v>
      </c>
      <c r="Z975" t="n">
        <v>10</v>
      </c>
    </row>
    <row r="976">
      <c r="A976" t="n">
        <v>27</v>
      </c>
      <c r="B976" t="n">
        <v>105</v>
      </c>
      <c r="C976" t="inlineStr">
        <is>
          <t xml:space="preserve">CONCLUIDO	</t>
        </is>
      </c>
      <c r="D976" t="n">
        <v>5.1557</v>
      </c>
      <c r="E976" t="n">
        <v>19.4</v>
      </c>
      <c r="F976" t="n">
        <v>15.94</v>
      </c>
      <c r="G976" t="n">
        <v>43.47</v>
      </c>
      <c r="H976" t="n">
        <v>0.64</v>
      </c>
      <c r="I976" t="n">
        <v>22</v>
      </c>
      <c r="J976" t="n">
        <v>214.83</v>
      </c>
      <c r="K976" t="n">
        <v>55.27</v>
      </c>
      <c r="L976" t="n">
        <v>7.75</v>
      </c>
      <c r="M976" t="n">
        <v>20</v>
      </c>
      <c r="N976" t="n">
        <v>46.81</v>
      </c>
      <c r="O976" t="n">
        <v>26729.83</v>
      </c>
      <c r="P976" t="n">
        <v>220.87</v>
      </c>
      <c r="Q976" t="n">
        <v>467.12</v>
      </c>
      <c r="R976" t="n">
        <v>69.62</v>
      </c>
      <c r="S976" t="n">
        <v>39.61</v>
      </c>
      <c r="T976" t="n">
        <v>9990.92</v>
      </c>
      <c r="U976" t="n">
        <v>0.57</v>
      </c>
      <c r="V976" t="n">
        <v>0.73</v>
      </c>
      <c r="W976" t="n">
        <v>2.65</v>
      </c>
      <c r="X976" t="n">
        <v>0.6</v>
      </c>
      <c r="Y976" t="n">
        <v>1</v>
      </c>
      <c r="Z976" t="n">
        <v>10</v>
      </c>
    </row>
    <row r="977">
      <c r="A977" t="n">
        <v>28</v>
      </c>
      <c r="B977" t="n">
        <v>105</v>
      </c>
      <c r="C977" t="inlineStr">
        <is>
          <t xml:space="preserve">CONCLUIDO	</t>
        </is>
      </c>
      <c r="D977" t="n">
        <v>5.1759</v>
      </c>
      <c r="E977" t="n">
        <v>19.32</v>
      </c>
      <c r="F977" t="n">
        <v>15.9</v>
      </c>
      <c r="G977" t="n">
        <v>45.44</v>
      </c>
      <c r="H977" t="n">
        <v>0.66</v>
      </c>
      <c r="I977" t="n">
        <v>21</v>
      </c>
      <c r="J977" t="n">
        <v>215.24</v>
      </c>
      <c r="K977" t="n">
        <v>55.27</v>
      </c>
      <c r="L977" t="n">
        <v>8</v>
      </c>
      <c r="M977" t="n">
        <v>19</v>
      </c>
      <c r="N977" t="n">
        <v>46.97</v>
      </c>
      <c r="O977" t="n">
        <v>26780.06</v>
      </c>
      <c r="P977" t="n">
        <v>220.04</v>
      </c>
      <c r="Q977" t="n">
        <v>467.08</v>
      </c>
      <c r="R977" t="n">
        <v>68.51000000000001</v>
      </c>
      <c r="S977" t="n">
        <v>39.61</v>
      </c>
      <c r="T977" t="n">
        <v>9438.49</v>
      </c>
      <c r="U977" t="n">
        <v>0.58</v>
      </c>
      <c r="V977" t="n">
        <v>0.73</v>
      </c>
      <c r="W977" t="n">
        <v>2.64</v>
      </c>
      <c r="X977" t="n">
        <v>0.57</v>
      </c>
      <c r="Y977" t="n">
        <v>1</v>
      </c>
      <c r="Z977" t="n">
        <v>10</v>
      </c>
    </row>
    <row r="978">
      <c r="A978" t="n">
        <v>29</v>
      </c>
      <c r="B978" t="n">
        <v>105</v>
      </c>
      <c r="C978" t="inlineStr">
        <is>
          <t xml:space="preserve">CONCLUIDO	</t>
        </is>
      </c>
      <c r="D978" t="n">
        <v>5.1935</v>
      </c>
      <c r="E978" t="n">
        <v>19.26</v>
      </c>
      <c r="F978" t="n">
        <v>15.88</v>
      </c>
      <c r="G978" t="n">
        <v>47.64</v>
      </c>
      <c r="H978" t="n">
        <v>0.68</v>
      </c>
      <c r="I978" t="n">
        <v>20</v>
      </c>
      <c r="J978" t="n">
        <v>215.65</v>
      </c>
      <c r="K978" t="n">
        <v>55.27</v>
      </c>
      <c r="L978" t="n">
        <v>8.25</v>
      </c>
      <c r="M978" t="n">
        <v>18</v>
      </c>
      <c r="N978" t="n">
        <v>47.12</v>
      </c>
      <c r="O978" t="n">
        <v>26830.34</v>
      </c>
      <c r="P978" t="n">
        <v>218.96</v>
      </c>
      <c r="Q978" t="n">
        <v>467.07</v>
      </c>
      <c r="R978" t="n">
        <v>67.48</v>
      </c>
      <c r="S978" t="n">
        <v>39.61</v>
      </c>
      <c r="T978" t="n">
        <v>8932.49</v>
      </c>
      <c r="U978" t="n">
        <v>0.59</v>
      </c>
      <c r="V978" t="n">
        <v>0.73</v>
      </c>
      <c r="W978" t="n">
        <v>2.65</v>
      </c>
      <c r="X978" t="n">
        <v>0.55</v>
      </c>
      <c r="Y978" t="n">
        <v>1</v>
      </c>
      <c r="Z978" t="n">
        <v>10</v>
      </c>
    </row>
    <row r="979">
      <c r="A979" t="n">
        <v>30</v>
      </c>
      <c r="B979" t="n">
        <v>105</v>
      </c>
      <c r="C979" t="inlineStr">
        <is>
          <t xml:space="preserve">CONCLUIDO	</t>
        </is>
      </c>
      <c r="D979" t="n">
        <v>5.1935</v>
      </c>
      <c r="E979" t="n">
        <v>19.25</v>
      </c>
      <c r="F979" t="n">
        <v>15.88</v>
      </c>
      <c r="G979" t="n">
        <v>47.64</v>
      </c>
      <c r="H979" t="n">
        <v>0.7</v>
      </c>
      <c r="I979" t="n">
        <v>20</v>
      </c>
      <c r="J979" t="n">
        <v>216.05</v>
      </c>
      <c r="K979" t="n">
        <v>55.27</v>
      </c>
      <c r="L979" t="n">
        <v>8.5</v>
      </c>
      <c r="M979" t="n">
        <v>18</v>
      </c>
      <c r="N979" t="n">
        <v>47.28</v>
      </c>
      <c r="O979" t="n">
        <v>26880.68</v>
      </c>
      <c r="P979" t="n">
        <v>219.39</v>
      </c>
      <c r="Q979" t="n">
        <v>467.07</v>
      </c>
      <c r="R979" t="n">
        <v>67.68000000000001</v>
      </c>
      <c r="S979" t="n">
        <v>39.61</v>
      </c>
      <c r="T979" t="n">
        <v>9030.6</v>
      </c>
      <c r="U979" t="n">
        <v>0.59</v>
      </c>
      <c r="V979" t="n">
        <v>0.73</v>
      </c>
      <c r="W979" t="n">
        <v>2.64</v>
      </c>
      <c r="X979" t="n">
        <v>0.55</v>
      </c>
      <c r="Y979" t="n">
        <v>1</v>
      </c>
      <c r="Z979" t="n">
        <v>10</v>
      </c>
    </row>
    <row r="980">
      <c r="A980" t="n">
        <v>31</v>
      </c>
      <c r="B980" t="n">
        <v>105</v>
      </c>
      <c r="C980" t="inlineStr">
        <is>
          <t xml:space="preserve">CONCLUIDO	</t>
        </is>
      </c>
      <c r="D980" t="n">
        <v>5.211</v>
      </c>
      <c r="E980" t="n">
        <v>19.19</v>
      </c>
      <c r="F980" t="n">
        <v>15.86</v>
      </c>
      <c r="G980" t="n">
        <v>50.07</v>
      </c>
      <c r="H980" t="n">
        <v>0.72</v>
      </c>
      <c r="I980" t="n">
        <v>19</v>
      </c>
      <c r="J980" t="n">
        <v>216.46</v>
      </c>
      <c r="K980" t="n">
        <v>55.27</v>
      </c>
      <c r="L980" t="n">
        <v>8.75</v>
      </c>
      <c r="M980" t="n">
        <v>17</v>
      </c>
      <c r="N980" t="n">
        <v>47.44</v>
      </c>
      <c r="O980" t="n">
        <v>26931.07</v>
      </c>
      <c r="P980" t="n">
        <v>218.55</v>
      </c>
      <c r="Q980" t="n">
        <v>467.08</v>
      </c>
      <c r="R980" t="n">
        <v>67.17</v>
      </c>
      <c r="S980" t="n">
        <v>39.61</v>
      </c>
      <c r="T980" t="n">
        <v>8778.43</v>
      </c>
      <c r="U980" t="n">
        <v>0.59</v>
      </c>
      <c r="V980" t="n">
        <v>0.74</v>
      </c>
      <c r="W980" t="n">
        <v>2.63</v>
      </c>
      <c r="X980" t="n">
        <v>0.52</v>
      </c>
      <c r="Y980" t="n">
        <v>1</v>
      </c>
      <c r="Z980" t="n">
        <v>10</v>
      </c>
    </row>
    <row r="981">
      <c r="A981" t="n">
        <v>32</v>
      </c>
      <c r="B981" t="n">
        <v>105</v>
      </c>
      <c r="C981" t="inlineStr">
        <is>
          <t xml:space="preserve">CONCLUIDO	</t>
        </is>
      </c>
      <c r="D981" t="n">
        <v>5.2125</v>
      </c>
      <c r="E981" t="n">
        <v>19.18</v>
      </c>
      <c r="F981" t="n">
        <v>15.85</v>
      </c>
      <c r="G981" t="n">
        <v>50.05</v>
      </c>
      <c r="H981" t="n">
        <v>0.74</v>
      </c>
      <c r="I981" t="n">
        <v>19</v>
      </c>
      <c r="J981" t="n">
        <v>216.87</v>
      </c>
      <c r="K981" t="n">
        <v>55.27</v>
      </c>
      <c r="L981" t="n">
        <v>9</v>
      </c>
      <c r="M981" t="n">
        <v>17</v>
      </c>
      <c r="N981" t="n">
        <v>47.6</v>
      </c>
      <c r="O981" t="n">
        <v>26981.51</v>
      </c>
      <c r="P981" t="n">
        <v>218.19</v>
      </c>
      <c r="Q981" t="n">
        <v>467.07</v>
      </c>
      <c r="R981" t="n">
        <v>66.63</v>
      </c>
      <c r="S981" t="n">
        <v>39.61</v>
      </c>
      <c r="T981" t="n">
        <v>8511.799999999999</v>
      </c>
      <c r="U981" t="n">
        <v>0.59</v>
      </c>
      <c r="V981" t="n">
        <v>0.74</v>
      </c>
      <c r="W981" t="n">
        <v>2.64</v>
      </c>
      <c r="X981" t="n">
        <v>0.52</v>
      </c>
      <c r="Y981" t="n">
        <v>1</v>
      </c>
      <c r="Z981" t="n">
        <v>10</v>
      </c>
    </row>
    <row r="982">
      <c r="A982" t="n">
        <v>33</v>
      </c>
      <c r="B982" t="n">
        <v>105</v>
      </c>
      <c r="C982" t="inlineStr">
        <is>
          <t xml:space="preserve">CONCLUIDO	</t>
        </is>
      </c>
      <c r="D982" t="n">
        <v>5.2305</v>
      </c>
      <c r="E982" t="n">
        <v>19.12</v>
      </c>
      <c r="F982" t="n">
        <v>15.82</v>
      </c>
      <c r="G982" t="n">
        <v>52.75</v>
      </c>
      <c r="H982" t="n">
        <v>0.76</v>
      </c>
      <c r="I982" t="n">
        <v>18</v>
      </c>
      <c r="J982" t="n">
        <v>217.28</v>
      </c>
      <c r="K982" t="n">
        <v>55.27</v>
      </c>
      <c r="L982" t="n">
        <v>9.25</v>
      </c>
      <c r="M982" t="n">
        <v>16</v>
      </c>
      <c r="N982" t="n">
        <v>47.76</v>
      </c>
      <c r="O982" t="n">
        <v>27032.02</v>
      </c>
      <c r="P982" t="n">
        <v>217.71</v>
      </c>
      <c r="Q982" t="n">
        <v>467.07</v>
      </c>
      <c r="R982" t="n">
        <v>65.94</v>
      </c>
      <c r="S982" t="n">
        <v>39.61</v>
      </c>
      <c r="T982" t="n">
        <v>8169.62</v>
      </c>
      <c r="U982" t="n">
        <v>0.6</v>
      </c>
      <c r="V982" t="n">
        <v>0.74</v>
      </c>
      <c r="W982" t="n">
        <v>2.64</v>
      </c>
      <c r="X982" t="n">
        <v>0.49</v>
      </c>
      <c r="Y982" t="n">
        <v>1</v>
      </c>
      <c r="Z982" t="n">
        <v>10</v>
      </c>
    </row>
    <row r="983">
      <c r="A983" t="n">
        <v>34</v>
      </c>
      <c r="B983" t="n">
        <v>105</v>
      </c>
      <c r="C983" t="inlineStr">
        <is>
          <t xml:space="preserve">CONCLUIDO	</t>
        </is>
      </c>
      <c r="D983" t="n">
        <v>5.2337</v>
      </c>
      <c r="E983" t="n">
        <v>19.11</v>
      </c>
      <c r="F983" t="n">
        <v>15.81</v>
      </c>
      <c r="G983" t="n">
        <v>52.71</v>
      </c>
      <c r="H983" t="n">
        <v>0.78</v>
      </c>
      <c r="I983" t="n">
        <v>18</v>
      </c>
      <c r="J983" t="n">
        <v>217.69</v>
      </c>
      <c r="K983" t="n">
        <v>55.27</v>
      </c>
      <c r="L983" t="n">
        <v>9.5</v>
      </c>
      <c r="M983" t="n">
        <v>16</v>
      </c>
      <c r="N983" t="n">
        <v>47.92</v>
      </c>
      <c r="O983" t="n">
        <v>27082.57</v>
      </c>
      <c r="P983" t="n">
        <v>216.77</v>
      </c>
      <c r="Q983" t="n">
        <v>467.12</v>
      </c>
      <c r="R983" t="n">
        <v>65.41</v>
      </c>
      <c r="S983" t="n">
        <v>39.61</v>
      </c>
      <c r="T983" t="n">
        <v>7905.65</v>
      </c>
      <c r="U983" t="n">
        <v>0.61</v>
      </c>
      <c r="V983" t="n">
        <v>0.74</v>
      </c>
      <c r="W983" t="n">
        <v>2.64</v>
      </c>
      <c r="X983" t="n">
        <v>0.48</v>
      </c>
      <c r="Y983" t="n">
        <v>1</v>
      </c>
      <c r="Z983" t="n">
        <v>10</v>
      </c>
    </row>
    <row r="984">
      <c r="A984" t="n">
        <v>35</v>
      </c>
      <c r="B984" t="n">
        <v>105</v>
      </c>
      <c r="C984" t="inlineStr">
        <is>
          <t xml:space="preserve">CONCLUIDO	</t>
        </is>
      </c>
      <c r="D984" t="n">
        <v>5.2517</v>
      </c>
      <c r="E984" t="n">
        <v>19.04</v>
      </c>
      <c r="F984" t="n">
        <v>15.79</v>
      </c>
      <c r="G984" t="n">
        <v>55.72</v>
      </c>
      <c r="H984" t="n">
        <v>0.79</v>
      </c>
      <c r="I984" t="n">
        <v>17</v>
      </c>
      <c r="J984" t="n">
        <v>218.1</v>
      </c>
      <c r="K984" t="n">
        <v>55.27</v>
      </c>
      <c r="L984" t="n">
        <v>9.75</v>
      </c>
      <c r="M984" t="n">
        <v>15</v>
      </c>
      <c r="N984" t="n">
        <v>48.08</v>
      </c>
      <c r="O984" t="n">
        <v>27133.18</v>
      </c>
      <c r="P984" t="n">
        <v>216</v>
      </c>
      <c r="Q984" t="n">
        <v>467.13</v>
      </c>
      <c r="R984" t="n">
        <v>64.62</v>
      </c>
      <c r="S984" t="n">
        <v>39.61</v>
      </c>
      <c r="T984" t="n">
        <v>7515.04</v>
      </c>
      <c r="U984" t="n">
        <v>0.61</v>
      </c>
      <c r="V984" t="n">
        <v>0.74</v>
      </c>
      <c r="W984" t="n">
        <v>2.64</v>
      </c>
      <c r="X984" t="n">
        <v>0.45</v>
      </c>
      <c r="Y984" t="n">
        <v>1</v>
      </c>
      <c r="Z984" t="n">
        <v>10</v>
      </c>
    </row>
    <row r="985">
      <c r="A985" t="n">
        <v>36</v>
      </c>
      <c r="B985" t="n">
        <v>105</v>
      </c>
      <c r="C985" t="inlineStr">
        <is>
          <t xml:space="preserve">CONCLUIDO	</t>
        </is>
      </c>
      <c r="D985" t="n">
        <v>5.2496</v>
      </c>
      <c r="E985" t="n">
        <v>19.05</v>
      </c>
      <c r="F985" t="n">
        <v>15.79</v>
      </c>
      <c r="G985" t="n">
        <v>55.75</v>
      </c>
      <c r="H985" t="n">
        <v>0.8100000000000001</v>
      </c>
      <c r="I985" t="n">
        <v>17</v>
      </c>
      <c r="J985" t="n">
        <v>218.51</v>
      </c>
      <c r="K985" t="n">
        <v>55.27</v>
      </c>
      <c r="L985" t="n">
        <v>10</v>
      </c>
      <c r="M985" t="n">
        <v>15</v>
      </c>
      <c r="N985" t="n">
        <v>48.24</v>
      </c>
      <c r="O985" t="n">
        <v>27183.85</v>
      </c>
      <c r="P985" t="n">
        <v>216.22</v>
      </c>
      <c r="Q985" t="n">
        <v>467.07</v>
      </c>
      <c r="R985" t="n">
        <v>64.77</v>
      </c>
      <c r="S985" t="n">
        <v>39.61</v>
      </c>
      <c r="T985" t="n">
        <v>7590.19</v>
      </c>
      <c r="U985" t="n">
        <v>0.61</v>
      </c>
      <c r="V985" t="n">
        <v>0.74</v>
      </c>
      <c r="W985" t="n">
        <v>2.64</v>
      </c>
      <c r="X985" t="n">
        <v>0.46</v>
      </c>
      <c r="Y985" t="n">
        <v>1</v>
      </c>
      <c r="Z985" t="n">
        <v>10</v>
      </c>
    </row>
    <row r="986">
      <c r="A986" t="n">
        <v>37</v>
      </c>
      <c r="B986" t="n">
        <v>105</v>
      </c>
      <c r="C986" t="inlineStr">
        <is>
          <t xml:space="preserve">CONCLUIDO	</t>
        </is>
      </c>
      <c r="D986" t="n">
        <v>5.2471</v>
      </c>
      <c r="E986" t="n">
        <v>19.06</v>
      </c>
      <c r="F986" t="n">
        <v>15.8</v>
      </c>
      <c r="G986" t="n">
        <v>55.78</v>
      </c>
      <c r="H986" t="n">
        <v>0.83</v>
      </c>
      <c r="I986" t="n">
        <v>17</v>
      </c>
      <c r="J986" t="n">
        <v>218.92</v>
      </c>
      <c r="K986" t="n">
        <v>55.27</v>
      </c>
      <c r="L986" t="n">
        <v>10.25</v>
      </c>
      <c r="M986" t="n">
        <v>15</v>
      </c>
      <c r="N986" t="n">
        <v>48.4</v>
      </c>
      <c r="O986" t="n">
        <v>27234.57</v>
      </c>
      <c r="P986" t="n">
        <v>215.76</v>
      </c>
      <c r="Q986" t="n">
        <v>467.07</v>
      </c>
      <c r="R986" t="n">
        <v>65.16</v>
      </c>
      <c r="S986" t="n">
        <v>39.61</v>
      </c>
      <c r="T986" t="n">
        <v>7784.8</v>
      </c>
      <c r="U986" t="n">
        <v>0.61</v>
      </c>
      <c r="V986" t="n">
        <v>0.74</v>
      </c>
      <c r="W986" t="n">
        <v>2.64</v>
      </c>
      <c r="X986" t="n">
        <v>0.47</v>
      </c>
      <c r="Y986" t="n">
        <v>1</v>
      </c>
      <c r="Z986" t="n">
        <v>10</v>
      </c>
    </row>
    <row r="987">
      <c r="A987" t="n">
        <v>38</v>
      </c>
      <c r="B987" t="n">
        <v>105</v>
      </c>
      <c r="C987" t="inlineStr">
        <is>
          <t xml:space="preserve">CONCLUIDO	</t>
        </is>
      </c>
      <c r="D987" t="n">
        <v>5.2697</v>
      </c>
      <c r="E987" t="n">
        <v>18.98</v>
      </c>
      <c r="F987" t="n">
        <v>15.76</v>
      </c>
      <c r="G987" t="n">
        <v>59.11</v>
      </c>
      <c r="H987" t="n">
        <v>0.85</v>
      </c>
      <c r="I987" t="n">
        <v>16</v>
      </c>
      <c r="J987" t="n">
        <v>219.33</v>
      </c>
      <c r="K987" t="n">
        <v>55.27</v>
      </c>
      <c r="L987" t="n">
        <v>10.5</v>
      </c>
      <c r="M987" t="n">
        <v>14</v>
      </c>
      <c r="N987" t="n">
        <v>48.56</v>
      </c>
      <c r="O987" t="n">
        <v>27285.35</v>
      </c>
      <c r="P987" t="n">
        <v>215.12</v>
      </c>
      <c r="Q987" t="n">
        <v>467.15</v>
      </c>
      <c r="R987" t="n">
        <v>63.98</v>
      </c>
      <c r="S987" t="n">
        <v>39.61</v>
      </c>
      <c r="T987" t="n">
        <v>7199.78</v>
      </c>
      <c r="U987" t="n">
        <v>0.62</v>
      </c>
      <c r="V987" t="n">
        <v>0.74</v>
      </c>
      <c r="W987" t="n">
        <v>2.63</v>
      </c>
      <c r="X987" t="n">
        <v>0.43</v>
      </c>
      <c r="Y987" t="n">
        <v>1</v>
      </c>
      <c r="Z987" t="n">
        <v>10</v>
      </c>
    </row>
    <row r="988">
      <c r="A988" t="n">
        <v>39</v>
      </c>
      <c r="B988" t="n">
        <v>105</v>
      </c>
      <c r="C988" t="inlineStr">
        <is>
          <t xml:space="preserve">CONCLUIDO	</t>
        </is>
      </c>
      <c r="D988" t="n">
        <v>5.2655</v>
      </c>
      <c r="E988" t="n">
        <v>18.99</v>
      </c>
      <c r="F988" t="n">
        <v>15.78</v>
      </c>
      <c r="G988" t="n">
        <v>59.17</v>
      </c>
      <c r="H988" t="n">
        <v>0.87</v>
      </c>
      <c r="I988" t="n">
        <v>16</v>
      </c>
      <c r="J988" t="n">
        <v>219.75</v>
      </c>
      <c r="K988" t="n">
        <v>55.27</v>
      </c>
      <c r="L988" t="n">
        <v>10.75</v>
      </c>
      <c r="M988" t="n">
        <v>14</v>
      </c>
      <c r="N988" t="n">
        <v>48.72</v>
      </c>
      <c r="O988" t="n">
        <v>27336.19</v>
      </c>
      <c r="P988" t="n">
        <v>215.3</v>
      </c>
      <c r="Q988" t="n">
        <v>467.07</v>
      </c>
      <c r="R988" t="n">
        <v>64.51000000000001</v>
      </c>
      <c r="S988" t="n">
        <v>39.61</v>
      </c>
      <c r="T988" t="n">
        <v>7463.84</v>
      </c>
      <c r="U988" t="n">
        <v>0.61</v>
      </c>
      <c r="V988" t="n">
        <v>0.74</v>
      </c>
      <c r="W988" t="n">
        <v>2.63</v>
      </c>
      <c r="X988" t="n">
        <v>0.44</v>
      </c>
      <c r="Y988" t="n">
        <v>1</v>
      </c>
      <c r="Z988" t="n">
        <v>10</v>
      </c>
    </row>
    <row r="989">
      <c r="A989" t="n">
        <v>40</v>
      </c>
      <c r="B989" t="n">
        <v>105</v>
      </c>
      <c r="C989" t="inlineStr">
        <is>
          <t xml:space="preserve">CONCLUIDO	</t>
        </is>
      </c>
      <c r="D989" t="n">
        <v>5.296</v>
      </c>
      <c r="E989" t="n">
        <v>18.88</v>
      </c>
      <c r="F989" t="n">
        <v>15.71</v>
      </c>
      <c r="G989" t="n">
        <v>62.84</v>
      </c>
      <c r="H989" t="n">
        <v>0.89</v>
      </c>
      <c r="I989" t="n">
        <v>15</v>
      </c>
      <c r="J989" t="n">
        <v>220.16</v>
      </c>
      <c r="K989" t="n">
        <v>55.27</v>
      </c>
      <c r="L989" t="n">
        <v>11</v>
      </c>
      <c r="M989" t="n">
        <v>13</v>
      </c>
      <c r="N989" t="n">
        <v>48.89</v>
      </c>
      <c r="O989" t="n">
        <v>27387.08</v>
      </c>
      <c r="P989" t="n">
        <v>213.27</v>
      </c>
      <c r="Q989" t="n">
        <v>467.07</v>
      </c>
      <c r="R989" t="n">
        <v>62.18</v>
      </c>
      <c r="S989" t="n">
        <v>39.61</v>
      </c>
      <c r="T989" t="n">
        <v>6304.33</v>
      </c>
      <c r="U989" t="n">
        <v>0.64</v>
      </c>
      <c r="V989" t="n">
        <v>0.74</v>
      </c>
      <c r="W989" t="n">
        <v>2.63</v>
      </c>
      <c r="X989" t="n">
        <v>0.38</v>
      </c>
      <c r="Y989" t="n">
        <v>1</v>
      </c>
      <c r="Z989" t="n">
        <v>10</v>
      </c>
    </row>
    <row r="990">
      <c r="A990" t="n">
        <v>41</v>
      </c>
      <c r="B990" t="n">
        <v>105</v>
      </c>
      <c r="C990" t="inlineStr">
        <is>
          <t xml:space="preserve">CONCLUIDO	</t>
        </is>
      </c>
      <c r="D990" t="n">
        <v>5.2925</v>
      </c>
      <c r="E990" t="n">
        <v>18.89</v>
      </c>
      <c r="F990" t="n">
        <v>15.72</v>
      </c>
      <c r="G990" t="n">
        <v>62.89</v>
      </c>
      <c r="H990" t="n">
        <v>0.91</v>
      </c>
      <c r="I990" t="n">
        <v>15</v>
      </c>
      <c r="J990" t="n">
        <v>220.57</v>
      </c>
      <c r="K990" t="n">
        <v>55.27</v>
      </c>
      <c r="L990" t="n">
        <v>11.25</v>
      </c>
      <c r="M990" t="n">
        <v>13</v>
      </c>
      <c r="N990" t="n">
        <v>49.05</v>
      </c>
      <c r="O990" t="n">
        <v>27438.03</v>
      </c>
      <c r="P990" t="n">
        <v>213.34</v>
      </c>
      <c r="Q990" t="n">
        <v>467.07</v>
      </c>
      <c r="R990" t="n">
        <v>62.62</v>
      </c>
      <c r="S990" t="n">
        <v>39.61</v>
      </c>
      <c r="T990" t="n">
        <v>6525.28</v>
      </c>
      <c r="U990" t="n">
        <v>0.63</v>
      </c>
      <c r="V990" t="n">
        <v>0.74</v>
      </c>
      <c r="W990" t="n">
        <v>2.63</v>
      </c>
      <c r="X990" t="n">
        <v>0.39</v>
      </c>
      <c r="Y990" t="n">
        <v>1</v>
      </c>
      <c r="Z990" t="n">
        <v>10</v>
      </c>
    </row>
    <row r="991">
      <c r="A991" t="n">
        <v>42</v>
      </c>
      <c r="B991" t="n">
        <v>105</v>
      </c>
      <c r="C991" t="inlineStr">
        <is>
          <t xml:space="preserve">CONCLUIDO	</t>
        </is>
      </c>
      <c r="D991" t="n">
        <v>5.2919</v>
      </c>
      <c r="E991" t="n">
        <v>18.9</v>
      </c>
      <c r="F991" t="n">
        <v>15.72</v>
      </c>
      <c r="G991" t="n">
        <v>62.89</v>
      </c>
      <c r="H991" t="n">
        <v>0.92</v>
      </c>
      <c r="I991" t="n">
        <v>15</v>
      </c>
      <c r="J991" t="n">
        <v>220.99</v>
      </c>
      <c r="K991" t="n">
        <v>55.27</v>
      </c>
      <c r="L991" t="n">
        <v>11.5</v>
      </c>
      <c r="M991" t="n">
        <v>13</v>
      </c>
      <c r="N991" t="n">
        <v>49.21</v>
      </c>
      <c r="O991" t="n">
        <v>27489.03</v>
      </c>
      <c r="P991" t="n">
        <v>213.11</v>
      </c>
      <c r="Q991" t="n">
        <v>467.08</v>
      </c>
      <c r="R991" t="n">
        <v>62.58</v>
      </c>
      <c r="S991" t="n">
        <v>39.61</v>
      </c>
      <c r="T991" t="n">
        <v>6503.94</v>
      </c>
      <c r="U991" t="n">
        <v>0.63</v>
      </c>
      <c r="V991" t="n">
        <v>0.74</v>
      </c>
      <c r="W991" t="n">
        <v>2.63</v>
      </c>
      <c r="X991" t="n">
        <v>0.39</v>
      </c>
      <c r="Y991" t="n">
        <v>1</v>
      </c>
      <c r="Z991" t="n">
        <v>10</v>
      </c>
    </row>
    <row r="992">
      <c r="A992" t="n">
        <v>43</v>
      </c>
      <c r="B992" t="n">
        <v>105</v>
      </c>
      <c r="C992" t="inlineStr">
        <is>
          <t xml:space="preserve">CONCLUIDO	</t>
        </is>
      </c>
      <c r="D992" t="n">
        <v>5.3072</v>
      </c>
      <c r="E992" t="n">
        <v>18.84</v>
      </c>
      <c r="F992" t="n">
        <v>15.71</v>
      </c>
      <c r="G992" t="n">
        <v>67.33</v>
      </c>
      <c r="H992" t="n">
        <v>0.9399999999999999</v>
      </c>
      <c r="I992" t="n">
        <v>14</v>
      </c>
      <c r="J992" t="n">
        <v>221.4</v>
      </c>
      <c r="K992" t="n">
        <v>55.27</v>
      </c>
      <c r="L992" t="n">
        <v>11.75</v>
      </c>
      <c r="M992" t="n">
        <v>12</v>
      </c>
      <c r="N992" t="n">
        <v>49.38</v>
      </c>
      <c r="O992" t="n">
        <v>27540.09</v>
      </c>
      <c r="P992" t="n">
        <v>212.66</v>
      </c>
      <c r="Q992" t="n">
        <v>467.09</v>
      </c>
      <c r="R992" t="n">
        <v>62.25</v>
      </c>
      <c r="S992" t="n">
        <v>39.61</v>
      </c>
      <c r="T992" t="n">
        <v>6345.59</v>
      </c>
      <c r="U992" t="n">
        <v>0.64</v>
      </c>
      <c r="V992" t="n">
        <v>0.74</v>
      </c>
      <c r="W992" t="n">
        <v>2.63</v>
      </c>
      <c r="X992" t="n">
        <v>0.38</v>
      </c>
      <c r="Y992" t="n">
        <v>1</v>
      </c>
      <c r="Z992" t="n">
        <v>10</v>
      </c>
    </row>
    <row r="993">
      <c r="A993" t="n">
        <v>44</v>
      </c>
      <c r="B993" t="n">
        <v>105</v>
      </c>
      <c r="C993" t="inlineStr">
        <is>
          <t xml:space="preserve">CONCLUIDO	</t>
        </is>
      </c>
      <c r="D993" t="n">
        <v>5.3066</v>
      </c>
      <c r="E993" t="n">
        <v>18.84</v>
      </c>
      <c r="F993" t="n">
        <v>15.71</v>
      </c>
      <c r="G993" t="n">
        <v>67.34</v>
      </c>
      <c r="H993" t="n">
        <v>0.96</v>
      </c>
      <c r="I993" t="n">
        <v>14</v>
      </c>
      <c r="J993" t="n">
        <v>221.81</v>
      </c>
      <c r="K993" t="n">
        <v>55.27</v>
      </c>
      <c r="L993" t="n">
        <v>12</v>
      </c>
      <c r="M993" t="n">
        <v>12</v>
      </c>
      <c r="N993" t="n">
        <v>49.54</v>
      </c>
      <c r="O993" t="n">
        <v>27591.21</v>
      </c>
      <c r="P993" t="n">
        <v>212.57</v>
      </c>
      <c r="Q993" t="n">
        <v>467.07</v>
      </c>
      <c r="R993" t="n">
        <v>61.97</v>
      </c>
      <c r="S993" t="n">
        <v>39.61</v>
      </c>
      <c r="T993" t="n">
        <v>6206.23</v>
      </c>
      <c r="U993" t="n">
        <v>0.64</v>
      </c>
      <c r="V993" t="n">
        <v>0.74</v>
      </c>
      <c r="W993" t="n">
        <v>2.64</v>
      </c>
      <c r="X993" t="n">
        <v>0.38</v>
      </c>
      <c r="Y993" t="n">
        <v>1</v>
      </c>
      <c r="Z993" t="n">
        <v>10</v>
      </c>
    </row>
    <row r="994">
      <c r="A994" t="n">
        <v>45</v>
      </c>
      <c r="B994" t="n">
        <v>105</v>
      </c>
      <c r="C994" t="inlineStr">
        <is>
          <t xml:space="preserve">CONCLUIDO	</t>
        </is>
      </c>
      <c r="D994" t="n">
        <v>5.3108</v>
      </c>
      <c r="E994" t="n">
        <v>18.83</v>
      </c>
      <c r="F994" t="n">
        <v>15.7</v>
      </c>
      <c r="G994" t="n">
        <v>67.27</v>
      </c>
      <c r="H994" t="n">
        <v>0.98</v>
      </c>
      <c r="I994" t="n">
        <v>14</v>
      </c>
      <c r="J994" t="n">
        <v>222.23</v>
      </c>
      <c r="K994" t="n">
        <v>55.27</v>
      </c>
      <c r="L994" t="n">
        <v>12.25</v>
      </c>
      <c r="M994" t="n">
        <v>12</v>
      </c>
      <c r="N994" t="n">
        <v>49.71</v>
      </c>
      <c r="O994" t="n">
        <v>27642.51</v>
      </c>
      <c r="P994" t="n">
        <v>211.71</v>
      </c>
      <c r="Q994" t="n">
        <v>467.07</v>
      </c>
      <c r="R994" t="n">
        <v>61.84</v>
      </c>
      <c r="S994" t="n">
        <v>39.61</v>
      </c>
      <c r="T994" t="n">
        <v>6140.04</v>
      </c>
      <c r="U994" t="n">
        <v>0.64</v>
      </c>
      <c r="V994" t="n">
        <v>0.74</v>
      </c>
      <c r="W994" t="n">
        <v>2.63</v>
      </c>
      <c r="X994" t="n">
        <v>0.36</v>
      </c>
      <c r="Y994" t="n">
        <v>1</v>
      </c>
      <c r="Z994" t="n">
        <v>10</v>
      </c>
    </row>
    <row r="995">
      <c r="A995" t="n">
        <v>46</v>
      </c>
      <c r="B995" t="n">
        <v>105</v>
      </c>
      <c r="C995" t="inlineStr">
        <is>
          <t xml:space="preserve">CONCLUIDO	</t>
        </is>
      </c>
      <c r="D995" t="n">
        <v>5.3034</v>
      </c>
      <c r="E995" t="n">
        <v>18.86</v>
      </c>
      <c r="F995" t="n">
        <v>15.72</v>
      </c>
      <c r="G995" t="n">
        <v>67.39</v>
      </c>
      <c r="H995" t="n">
        <v>1</v>
      </c>
      <c r="I995" t="n">
        <v>14</v>
      </c>
      <c r="J995" t="n">
        <v>222.65</v>
      </c>
      <c r="K995" t="n">
        <v>55.27</v>
      </c>
      <c r="L995" t="n">
        <v>12.5</v>
      </c>
      <c r="M995" t="n">
        <v>12</v>
      </c>
      <c r="N995" t="n">
        <v>49.87</v>
      </c>
      <c r="O995" t="n">
        <v>27693.75</v>
      </c>
      <c r="P995" t="n">
        <v>211.27</v>
      </c>
      <c r="Q995" t="n">
        <v>467.08</v>
      </c>
      <c r="R995" t="n">
        <v>62.58</v>
      </c>
      <c r="S995" t="n">
        <v>39.61</v>
      </c>
      <c r="T995" t="n">
        <v>6509.37</v>
      </c>
      <c r="U995" t="n">
        <v>0.63</v>
      </c>
      <c r="V995" t="n">
        <v>0.74</v>
      </c>
      <c r="W995" t="n">
        <v>2.63</v>
      </c>
      <c r="X995" t="n">
        <v>0.39</v>
      </c>
      <c r="Y995" t="n">
        <v>1</v>
      </c>
      <c r="Z995" t="n">
        <v>10</v>
      </c>
    </row>
    <row r="996">
      <c r="A996" t="n">
        <v>47</v>
      </c>
      <c r="B996" t="n">
        <v>105</v>
      </c>
      <c r="C996" t="inlineStr">
        <is>
          <t xml:space="preserve">CONCLUIDO	</t>
        </is>
      </c>
      <c r="D996" t="n">
        <v>5.3278</v>
      </c>
      <c r="E996" t="n">
        <v>18.77</v>
      </c>
      <c r="F996" t="n">
        <v>15.68</v>
      </c>
      <c r="G996" t="n">
        <v>72.36</v>
      </c>
      <c r="H996" t="n">
        <v>1.02</v>
      </c>
      <c r="I996" t="n">
        <v>13</v>
      </c>
      <c r="J996" t="n">
        <v>223.06</v>
      </c>
      <c r="K996" t="n">
        <v>55.27</v>
      </c>
      <c r="L996" t="n">
        <v>12.75</v>
      </c>
      <c r="M996" t="n">
        <v>11</v>
      </c>
      <c r="N996" t="n">
        <v>50.04</v>
      </c>
      <c r="O996" t="n">
        <v>27745.04</v>
      </c>
      <c r="P996" t="n">
        <v>211.01</v>
      </c>
      <c r="Q996" t="n">
        <v>467.09</v>
      </c>
      <c r="R996" t="n">
        <v>61.16</v>
      </c>
      <c r="S996" t="n">
        <v>39.61</v>
      </c>
      <c r="T996" t="n">
        <v>5808.06</v>
      </c>
      <c r="U996" t="n">
        <v>0.65</v>
      </c>
      <c r="V996" t="n">
        <v>0.74</v>
      </c>
      <c r="W996" t="n">
        <v>2.63</v>
      </c>
      <c r="X996" t="n">
        <v>0.34</v>
      </c>
      <c r="Y996" t="n">
        <v>1</v>
      </c>
      <c r="Z996" t="n">
        <v>10</v>
      </c>
    </row>
    <row r="997">
      <c r="A997" t="n">
        <v>48</v>
      </c>
      <c r="B997" t="n">
        <v>105</v>
      </c>
      <c r="C997" t="inlineStr">
        <is>
          <t xml:space="preserve">CONCLUIDO	</t>
        </is>
      </c>
      <c r="D997" t="n">
        <v>5.3284</v>
      </c>
      <c r="E997" t="n">
        <v>18.77</v>
      </c>
      <c r="F997" t="n">
        <v>15.68</v>
      </c>
      <c r="G997" t="n">
        <v>72.34999999999999</v>
      </c>
      <c r="H997" t="n">
        <v>1.03</v>
      </c>
      <c r="I997" t="n">
        <v>13</v>
      </c>
      <c r="J997" t="n">
        <v>223.48</v>
      </c>
      <c r="K997" t="n">
        <v>55.27</v>
      </c>
      <c r="L997" t="n">
        <v>13</v>
      </c>
      <c r="M997" t="n">
        <v>11</v>
      </c>
      <c r="N997" t="n">
        <v>50.21</v>
      </c>
      <c r="O997" t="n">
        <v>27796.39</v>
      </c>
      <c r="P997" t="n">
        <v>211.14</v>
      </c>
      <c r="Q997" t="n">
        <v>467.07</v>
      </c>
      <c r="R997" t="n">
        <v>60.99</v>
      </c>
      <c r="S997" t="n">
        <v>39.61</v>
      </c>
      <c r="T997" t="n">
        <v>5719.32</v>
      </c>
      <c r="U997" t="n">
        <v>0.65</v>
      </c>
      <c r="V997" t="n">
        <v>0.74</v>
      </c>
      <c r="W997" t="n">
        <v>2.63</v>
      </c>
      <c r="X997" t="n">
        <v>0.34</v>
      </c>
      <c r="Y997" t="n">
        <v>1</v>
      </c>
      <c r="Z997" t="n">
        <v>10</v>
      </c>
    </row>
    <row r="998">
      <c r="A998" t="n">
        <v>49</v>
      </c>
      <c r="B998" t="n">
        <v>105</v>
      </c>
      <c r="C998" t="inlineStr">
        <is>
          <t xml:space="preserve">CONCLUIDO	</t>
        </is>
      </c>
      <c r="D998" t="n">
        <v>5.3254</v>
      </c>
      <c r="E998" t="n">
        <v>18.78</v>
      </c>
      <c r="F998" t="n">
        <v>15.69</v>
      </c>
      <c r="G998" t="n">
        <v>72.40000000000001</v>
      </c>
      <c r="H998" t="n">
        <v>1.05</v>
      </c>
      <c r="I998" t="n">
        <v>13</v>
      </c>
      <c r="J998" t="n">
        <v>223.89</v>
      </c>
      <c r="K998" t="n">
        <v>55.27</v>
      </c>
      <c r="L998" t="n">
        <v>13.25</v>
      </c>
      <c r="M998" t="n">
        <v>11</v>
      </c>
      <c r="N998" t="n">
        <v>50.37</v>
      </c>
      <c r="O998" t="n">
        <v>27847.8</v>
      </c>
      <c r="P998" t="n">
        <v>211.28</v>
      </c>
      <c r="Q998" t="n">
        <v>467.07</v>
      </c>
      <c r="R998" t="n">
        <v>61.43</v>
      </c>
      <c r="S998" t="n">
        <v>39.61</v>
      </c>
      <c r="T998" t="n">
        <v>5939.5</v>
      </c>
      <c r="U998" t="n">
        <v>0.64</v>
      </c>
      <c r="V998" t="n">
        <v>0.74</v>
      </c>
      <c r="W998" t="n">
        <v>2.63</v>
      </c>
      <c r="X998" t="n">
        <v>0.35</v>
      </c>
      <c r="Y998" t="n">
        <v>1</v>
      </c>
      <c r="Z998" t="n">
        <v>10</v>
      </c>
    </row>
    <row r="999">
      <c r="A999" t="n">
        <v>50</v>
      </c>
      <c r="B999" t="n">
        <v>105</v>
      </c>
      <c r="C999" t="inlineStr">
        <is>
          <t xml:space="preserve">CONCLUIDO	</t>
        </is>
      </c>
      <c r="D999" t="n">
        <v>5.3236</v>
      </c>
      <c r="E999" t="n">
        <v>18.78</v>
      </c>
      <c r="F999" t="n">
        <v>15.69</v>
      </c>
      <c r="G999" t="n">
        <v>72.43000000000001</v>
      </c>
      <c r="H999" t="n">
        <v>1.07</v>
      </c>
      <c r="I999" t="n">
        <v>13</v>
      </c>
      <c r="J999" t="n">
        <v>224.31</v>
      </c>
      <c r="K999" t="n">
        <v>55.27</v>
      </c>
      <c r="L999" t="n">
        <v>13.5</v>
      </c>
      <c r="M999" t="n">
        <v>11</v>
      </c>
      <c r="N999" t="n">
        <v>50.54</v>
      </c>
      <c r="O999" t="n">
        <v>27899.27</v>
      </c>
      <c r="P999" t="n">
        <v>210.31</v>
      </c>
      <c r="Q999" t="n">
        <v>467.09</v>
      </c>
      <c r="R999" t="n">
        <v>61.65</v>
      </c>
      <c r="S999" t="n">
        <v>39.61</v>
      </c>
      <c r="T999" t="n">
        <v>6049.79</v>
      </c>
      <c r="U999" t="n">
        <v>0.64</v>
      </c>
      <c r="V999" t="n">
        <v>0.74</v>
      </c>
      <c r="W999" t="n">
        <v>2.63</v>
      </c>
      <c r="X999" t="n">
        <v>0.36</v>
      </c>
      <c r="Y999" t="n">
        <v>1</v>
      </c>
      <c r="Z999" t="n">
        <v>10</v>
      </c>
    </row>
    <row r="1000">
      <c r="A1000" t="n">
        <v>51</v>
      </c>
      <c r="B1000" t="n">
        <v>105</v>
      </c>
      <c r="C1000" t="inlineStr">
        <is>
          <t xml:space="preserve">CONCLUIDO	</t>
        </is>
      </c>
      <c r="D1000" t="n">
        <v>5.3478</v>
      </c>
      <c r="E1000" t="n">
        <v>18.7</v>
      </c>
      <c r="F1000" t="n">
        <v>15.65</v>
      </c>
      <c r="G1000" t="n">
        <v>78.23999999999999</v>
      </c>
      <c r="H1000" t="n">
        <v>1.09</v>
      </c>
      <c r="I1000" t="n">
        <v>12</v>
      </c>
      <c r="J1000" t="n">
        <v>224.73</v>
      </c>
      <c r="K1000" t="n">
        <v>55.27</v>
      </c>
      <c r="L1000" t="n">
        <v>13.75</v>
      </c>
      <c r="M1000" t="n">
        <v>10</v>
      </c>
      <c r="N1000" t="n">
        <v>50.71</v>
      </c>
      <c r="O1000" t="n">
        <v>27950.8</v>
      </c>
      <c r="P1000" t="n">
        <v>208.95</v>
      </c>
      <c r="Q1000" t="n">
        <v>467.07</v>
      </c>
      <c r="R1000" t="n">
        <v>60.13</v>
      </c>
      <c r="S1000" t="n">
        <v>39.61</v>
      </c>
      <c r="T1000" t="n">
        <v>5296.59</v>
      </c>
      <c r="U1000" t="n">
        <v>0.66</v>
      </c>
      <c r="V1000" t="n">
        <v>0.75</v>
      </c>
      <c r="W1000" t="n">
        <v>2.63</v>
      </c>
      <c r="X1000" t="n">
        <v>0.31</v>
      </c>
      <c r="Y1000" t="n">
        <v>1</v>
      </c>
      <c r="Z1000" t="n">
        <v>10</v>
      </c>
    </row>
    <row r="1001">
      <c r="A1001" t="n">
        <v>52</v>
      </c>
      <c r="B1001" t="n">
        <v>105</v>
      </c>
      <c r="C1001" t="inlineStr">
        <is>
          <t xml:space="preserve">CONCLUIDO	</t>
        </is>
      </c>
      <c r="D1001" t="n">
        <v>5.3485</v>
      </c>
      <c r="E1001" t="n">
        <v>18.7</v>
      </c>
      <c r="F1001" t="n">
        <v>15.65</v>
      </c>
      <c r="G1001" t="n">
        <v>78.23</v>
      </c>
      <c r="H1001" t="n">
        <v>1.11</v>
      </c>
      <c r="I1001" t="n">
        <v>12</v>
      </c>
      <c r="J1001" t="n">
        <v>225.15</v>
      </c>
      <c r="K1001" t="n">
        <v>55.27</v>
      </c>
      <c r="L1001" t="n">
        <v>14</v>
      </c>
      <c r="M1001" t="n">
        <v>10</v>
      </c>
      <c r="N1001" t="n">
        <v>50.88</v>
      </c>
      <c r="O1001" t="n">
        <v>28002.38</v>
      </c>
      <c r="P1001" t="n">
        <v>209.14</v>
      </c>
      <c r="Q1001" t="n">
        <v>467.07</v>
      </c>
      <c r="R1001" t="n">
        <v>60.22</v>
      </c>
      <c r="S1001" t="n">
        <v>39.61</v>
      </c>
      <c r="T1001" t="n">
        <v>5343.24</v>
      </c>
      <c r="U1001" t="n">
        <v>0.66</v>
      </c>
      <c r="V1001" t="n">
        <v>0.75</v>
      </c>
      <c r="W1001" t="n">
        <v>2.63</v>
      </c>
      <c r="X1001" t="n">
        <v>0.31</v>
      </c>
      <c r="Y1001" t="n">
        <v>1</v>
      </c>
      <c r="Z1001" t="n">
        <v>10</v>
      </c>
    </row>
    <row r="1002">
      <c r="A1002" t="n">
        <v>53</v>
      </c>
      <c r="B1002" t="n">
        <v>105</v>
      </c>
      <c r="C1002" t="inlineStr">
        <is>
          <t xml:space="preserve">CONCLUIDO	</t>
        </is>
      </c>
      <c r="D1002" t="n">
        <v>5.3503</v>
      </c>
      <c r="E1002" t="n">
        <v>18.69</v>
      </c>
      <c r="F1002" t="n">
        <v>15.64</v>
      </c>
      <c r="G1002" t="n">
        <v>78.2</v>
      </c>
      <c r="H1002" t="n">
        <v>1.12</v>
      </c>
      <c r="I1002" t="n">
        <v>12</v>
      </c>
      <c r="J1002" t="n">
        <v>225.57</v>
      </c>
      <c r="K1002" t="n">
        <v>55.27</v>
      </c>
      <c r="L1002" t="n">
        <v>14.25</v>
      </c>
      <c r="M1002" t="n">
        <v>10</v>
      </c>
      <c r="N1002" t="n">
        <v>51.04</v>
      </c>
      <c r="O1002" t="n">
        <v>28054.03</v>
      </c>
      <c r="P1002" t="n">
        <v>208.89</v>
      </c>
      <c r="Q1002" t="n">
        <v>467.09</v>
      </c>
      <c r="R1002" t="n">
        <v>59.94</v>
      </c>
      <c r="S1002" t="n">
        <v>39.61</v>
      </c>
      <c r="T1002" t="n">
        <v>5201.79</v>
      </c>
      <c r="U1002" t="n">
        <v>0.66</v>
      </c>
      <c r="V1002" t="n">
        <v>0.75</v>
      </c>
      <c r="W1002" t="n">
        <v>2.63</v>
      </c>
      <c r="X1002" t="n">
        <v>0.31</v>
      </c>
      <c r="Y1002" t="n">
        <v>1</v>
      </c>
      <c r="Z1002" t="n">
        <v>10</v>
      </c>
    </row>
    <row r="1003">
      <c r="A1003" t="n">
        <v>54</v>
      </c>
      <c r="B1003" t="n">
        <v>105</v>
      </c>
      <c r="C1003" t="inlineStr">
        <is>
          <t xml:space="preserve">CONCLUIDO	</t>
        </is>
      </c>
      <c r="D1003" t="n">
        <v>5.3447</v>
      </c>
      <c r="E1003" t="n">
        <v>18.71</v>
      </c>
      <c r="F1003" t="n">
        <v>15.66</v>
      </c>
      <c r="G1003" t="n">
        <v>78.29000000000001</v>
      </c>
      <c r="H1003" t="n">
        <v>1.14</v>
      </c>
      <c r="I1003" t="n">
        <v>12</v>
      </c>
      <c r="J1003" t="n">
        <v>225.99</v>
      </c>
      <c r="K1003" t="n">
        <v>55.27</v>
      </c>
      <c r="L1003" t="n">
        <v>14.5</v>
      </c>
      <c r="M1003" t="n">
        <v>10</v>
      </c>
      <c r="N1003" t="n">
        <v>51.21</v>
      </c>
      <c r="O1003" t="n">
        <v>28105.73</v>
      </c>
      <c r="P1003" t="n">
        <v>208.86</v>
      </c>
      <c r="Q1003" t="n">
        <v>467.07</v>
      </c>
      <c r="R1003" t="n">
        <v>60.47</v>
      </c>
      <c r="S1003" t="n">
        <v>39.61</v>
      </c>
      <c r="T1003" t="n">
        <v>5463.95</v>
      </c>
      <c r="U1003" t="n">
        <v>0.66</v>
      </c>
      <c r="V1003" t="n">
        <v>0.74</v>
      </c>
      <c r="W1003" t="n">
        <v>2.63</v>
      </c>
      <c r="X1003" t="n">
        <v>0.33</v>
      </c>
      <c r="Y1003" t="n">
        <v>1</v>
      </c>
      <c r="Z1003" t="n">
        <v>10</v>
      </c>
    </row>
    <row r="1004">
      <c r="A1004" t="n">
        <v>55</v>
      </c>
      <c r="B1004" t="n">
        <v>105</v>
      </c>
      <c r="C1004" t="inlineStr">
        <is>
          <t xml:space="preserve">CONCLUIDO	</t>
        </is>
      </c>
      <c r="D1004" t="n">
        <v>5.3468</v>
      </c>
      <c r="E1004" t="n">
        <v>18.7</v>
      </c>
      <c r="F1004" t="n">
        <v>15.65</v>
      </c>
      <c r="G1004" t="n">
        <v>78.26000000000001</v>
      </c>
      <c r="H1004" t="n">
        <v>1.16</v>
      </c>
      <c r="I1004" t="n">
        <v>12</v>
      </c>
      <c r="J1004" t="n">
        <v>226.41</v>
      </c>
      <c r="K1004" t="n">
        <v>55.27</v>
      </c>
      <c r="L1004" t="n">
        <v>14.75</v>
      </c>
      <c r="M1004" t="n">
        <v>10</v>
      </c>
      <c r="N1004" t="n">
        <v>51.38</v>
      </c>
      <c r="O1004" t="n">
        <v>28157.49</v>
      </c>
      <c r="P1004" t="n">
        <v>207.78</v>
      </c>
      <c r="Q1004" t="n">
        <v>467.07</v>
      </c>
      <c r="R1004" t="n">
        <v>60.28</v>
      </c>
      <c r="S1004" t="n">
        <v>39.61</v>
      </c>
      <c r="T1004" t="n">
        <v>5373.27</v>
      </c>
      <c r="U1004" t="n">
        <v>0.66</v>
      </c>
      <c r="V1004" t="n">
        <v>0.75</v>
      </c>
      <c r="W1004" t="n">
        <v>2.63</v>
      </c>
      <c r="X1004" t="n">
        <v>0.32</v>
      </c>
      <c r="Y1004" t="n">
        <v>1</v>
      </c>
      <c r="Z1004" t="n">
        <v>10</v>
      </c>
    </row>
    <row r="1005">
      <c r="A1005" t="n">
        <v>56</v>
      </c>
      <c r="B1005" t="n">
        <v>105</v>
      </c>
      <c r="C1005" t="inlineStr">
        <is>
          <t xml:space="preserve">CONCLUIDO	</t>
        </is>
      </c>
      <c r="D1005" t="n">
        <v>5.3714</v>
      </c>
      <c r="E1005" t="n">
        <v>18.62</v>
      </c>
      <c r="F1005" t="n">
        <v>15.61</v>
      </c>
      <c r="G1005" t="n">
        <v>85.13</v>
      </c>
      <c r="H1005" t="n">
        <v>1.18</v>
      </c>
      <c r="I1005" t="n">
        <v>11</v>
      </c>
      <c r="J1005" t="n">
        <v>226.83</v>
      </c>
      <c r="K1005" t="n">
        <v>55.27</v>
      </c>
      <c r="L1005" t="n">
        <v>15</v>
      </c>
      <c r="M1005" t="n">
        <v>9</v>
      </c>
      <c r="N1005" t="n">
        <v>51.55</v>
      </c>
      <c r="O1005" t="n">
        <v>28209.31</v>
      </c>
      <c r="P1005" t="n">
        <v>206.83</v>
      </c>
      <c r="Q1005" t="n">
        <v>467.07</v>
      </c>
      <c r="R1005" t="n">
        <v>58.8</v>
      </c>
      <c r="S1005" t="n">
        <v>39.61</v>
      </c>
      <c r="T1005" t="n">
        <v>4636.36</v>
      </c>
      <c r="U1005" t="n">
        <v>0.67</v>
      </c>
      <c r="V1005" t="n">
        <v>0.75</v>
      </c>
      <c r="W1005" t="n">
        <v>2.63</v>
      </c>
      <c r="X1005" t="n">
        <v>0.27</v>
      </c>
      <c r="Y1005" t="n">
        <v>1</v>
      </c>
      <c r="Z1005" t="n">
        <v>10</v>
      </c>
    </row>
    <row r="1006">
      <c r="A1006" t="n">
        <v>57</v>
      </c>
      <c r="B1006" t="n">
        <v>105</v>
      </c>
      <c r="C1006" t="inlineStr">
        <is>
          <t xml:space="preserve">CONCLUIDO	</t>
        </is>
      </c>
      <c r="D1006" t="n">
        <v>5.3707</v>
      </c>
      <c r="E1006" t="n">
        <v>18.62</v>
      </c>
      <c r="F1006" t="n">
        <v>15.61</v>
      </c>
      <c r="G1006" t="n">
        <v>85.14</v>
      </c>
      <c r="H1006" t="n">
        <v>1.19</v>
      </c>
      <c r="I1006" t="n">
        <v>11</v>
      </c>
      <c r="J1006" t="n">
        <v>227.25</v>
      </c>
      <c r="K1006" t="n">
        <v>55.27</v>
      </c>
      <c r="L1006" t="n">
        <v>15.25</v>
      </c>
      <c r="M1006" t="n">
        <v>9</v>
      </c>
      <c r="N1006" t="n">
        <v>51.72</v>
      </c>
      <c r="O1006" t="n">
        <v>28261.2</v>
      </c>
      <c r="P1006" t="n">
        <v>206.6</v>
      </c>
      <c r="Q1006" t="n">
        <v>467.07</v>
      </c>
      <c r="R1006" t="n">
        <v>58.95</v>
      </c>
      <c r="S1006" t="n">
        <v>39.61</v>
      </c>
      <c r="T1006" t="n">
        <v>4713.12</v>
      </c>
      <c r="U1006" t="n">
        <v>0.67</v>
      </c>
      <c r="V1006" t="n">
        <v>0.75</v>
      </c>
      <c r="W1006" t="n">
        <v>2.62</v>
      </c>
      <c r="X1006" t="n">
        <v>0.28</v>
      </c>
      <c r="Y1006" t="n">
        <v>1</v>
      </c>
      <c r="Z1006" t="n">
        <v>10</v>
      </c>
    </row>
    <row r="1007">
      <c r="A1007" t="n">
        <v>58</v>
      </c>
      <c r="B1007" t="n">
        <v>105</v>
      </c>
      <c r="C1007" t="inlineStr">
        <is>
          <t xml:space="preserve">CONCLUIDO	</t>
        </is>
      </c>
      <c r="D1007" t="n">
        <v>5.368</v>
      </c>
      <c r="E1007" t="n">
        <v>18.63</v>
      </c>
      <c r="F1007" t="n">
        <v>15.62</v>
      </c>
      <c r="G1007" t="n">
        <v>85.19</v>
      </c>
      <c r="H1007" t="n">
        <v>1.21</v>
      </c>
      <c r="I1007" t="n">
        <v>11</v>
      </c>
      <c r="J1007" t="n">
        <v>227.67</v>
      </c>
      <c r="K1007" t="n">
        <v>55.27</v>
      </c>
      <c r="L1007" t="n">
        <v>15.5</v>
      </c>
      <c r="M1007" t="n">
        <v>9</v>
      </c>
      <c r="N1007" t="n">
        <v>51.9</v>
      </c>
      <c r="O1007" t="n">
        <v>28313.14</v>
      </c>
      <c r="P1007" t="n">
        <v>206.66</v>
      </c>
      <c r="Q1007" t="n">
        <v>467.07</v>
      </c>
      <c r="R1007" t="n">
        <v>59.24</v>
      </c>
      <c r="S1007" t="n">
        <v>39.61</v>
      </c>
      <c r="T1007" t="n">
        <v>4853.69</v>
      </c>
      <c r="U1007" t="n">
        <v>0.67</v>
      </c>
      <c r="V1007" t="n">
        <v>0.75</v>
      </c>
      <c r="W1007" t="n">
        <v>2.63</v>
      </c>
      <c r="X1007" t="n">
        <v>0.28</v>
      </c>
      <c r="Y1007" t="n">
        <v>1</v>
      </c>
      <c r="Z1007" t="n">
        <v>10</v>
      </c>
    </row>
    <row r="1008">
      <c r="A1008" t="n">
        <v>59</v>
      </c>
      <c r="B1008" t="n">
        <v>105</v>
      </c>
      <c r="C1008" t="inlineStr">
        <is>
          <t xml:space="preserve">CONCLUIDO	</t>
        </is>
      </c>
      <c r="D1008" t="n">
        <v>5.3682</v>
      </c>
      <c r="E1008" t="n">
        <v>18.63</v>
      </c>
      <c r="F1008" t="n">
        <v>15.62</v>
      </c>
      <c r="G1008" t="n">
        <v>85.19</v>
      </c>
      <c r="H1008" t="n">
        <v>1.23</v>
      </c>
      <c r="I1008" t="n">
        <v>11</v>
      </c>
      <c r="J1008" t="n">
        <v>228.09</v>
      </c>
      <c r="K1008" t="n">
        <v>55.27</v>
      </c>
      <c r="L1008" t="n">
        <v>15.75</v>
      </c>
      <c r="M1008" t="n">
        <v>9</v>
      </c>
      <c r="N1008" t="n">
        <v>52.07</v>
      </c>
      <c r="O1008" t="n">
        <v>28365.14</v>
      </c>
      <c r="P1008" t="n">
        <v>206.73</v>
      </c>
      <c r="Q1008" t="n">
        <v>467.09</v>
      </c>
      <c r="R1008" t="n">
        <v>59.22</v>
      </c>
      <c r="S1008" t="n">
        <v>39.61</v>
      </c>
      <c r="T1008" t="n">
        <v>4844.1</v>
      </c>
      <c r="U1008" t="n">
        <v>0.67</v>
      </c>
      <c r="V1008" t="n">
        <v>0.75</v>
      </c>
      <c r="W1008" t="n">
        <v>2.63</v>
      </c>
      <c r="X1008" t="n">
        <v>0.28</v>
      </c>
      <c r="Y1008" t="n">
        <v>1</v>
      </c>
      <c r="Z1008" t="n">
        <v>10</v>
      </c>
    </row>
    <row r="1009">
      <c r="A1009" t="n">
        <v>60</v>
      </c>
      <c r="B1009" t="n">
        <v>105</v>
      </c>
      <c r="C1009" t="inlineStr">
        <is>
          <t xml:space="preserve">CONCLUIDO	</t>
        </is>
      </c>
      <c r="D1009" t="n">
        <v>5.3698</v>
      </c>
      <c r="E1009" t="n">
        <v>18.62</v>
      </c>
      <c r="F1009" t="n">
        <v>15.61</v>
      </c>
      <c r="G1009" t="n">
        <v>85.16</v>
      </c>
      <c r="H1009" t="n">
        <v>1.24</v>
      </c>
      <c r="I1009" t="n">
        <v>11</v>
      </c>
      <c r="J1009" t="n">
        <v>228.51</v>
      </c>
      <c r="K1009" t="n">
        <v>55.27</v>
      </c>
      <c r="L1009" t="n">
        <v>16</v>
      </c>
      <c r="M1009" t="n">
        <v>9</v>
      </c>
      <c r="N1009" t="n">
        <v>52.24</v>
      </c>
      <c r="O1009" t="n">
        <v>28417.2</v>
      </c>
      <c r="P1009" t="n">
        <v>205.79</v>
      </c>
      <c r="Q1009" t="n">
        <v>467.07</v>
      </c>
      <c r="R1009" t="n">
        <v>59.03</v>
      </c>
      <c r="S1009" t="n">
        <v>39.61</v>
      </c>
      <c r="T1009" t="n">
        <v>4748.8</v>
      </c>
      <c r="U1009" t="n">
        <v>0.67</v>
      </c>
      <c r="V1009" t="n">
        <v>0.75</v>
      </c>
      <c r="W1009" t="n">
        <v>2.63</v>
      </c>
      <c r="X1009" t="n">
        <v>0.28</v>
      </c>
      <c r="Y1009" t="n">
        <v>1</v>
      </c>
      <c r="Z1009" t="n">
        <v>10</v>
      </c>
    </row>
    <row r="1010">
      <c r="A1010" t="n">
        <v>61</v>
      </c>
      <c r="B1010" t="n">
        <v>105</v>
      </c>
      <c r="C1010" t="inlineStr">
        <is>
          <t xml:space="preserve">CONCLUIDO	</t>
        </is>
      </c>
      <c r="D1010" t="n">
        <v>5.3678</v>
      </c>
      <c r="E1010" t="n">
        <v>18.63</v>
      </c>
      <c r="F1010" t="n">
        <v>15.62</v>
      </c>
      <c r="G1010" t="n">
        <v>85.19</v>
      </c>
      <c r="H1010" t="n">
        <v>1.26</v>
      </c>
      <c r="I1010" t="n">
        <v>11</v>
      </c>
      <c r="J1010" t="n">
        <v>228.93</v>
      </c>
      <c r="K1010" t="n">
        <v>55.27</v>
      </c>
      <c r="L1010" t="n">
        <v>16.25</v>
      </c>
      <c r="M1010" t="n">
        <v>9</v>
      </c>
      <c r="N1010" t="n">
        <v>52.41</v>
      </c>
      <c r="O1010" t="n">
        <v>28469.32</v>
      </c>
      <c r="P1010" t="n">
        <v>205.19</v>
      </c>
      <c r="Q1010" t="n">
        <v>467.07</v>
      </c>
      <c r="R1010" t="n">
        <v>59.25</v>
      </c>
      <c r="S1010" t="n">
        <v>39.61</v>
      </c>
      <c r="T1010" t="n">
        <v>4861.62</v>
      </c>
      <c r="U1010" t="n">
        <v>0.67</v>
      </c>
      <c r="V1010" t="n">
        <v>0.75</v>
      </c>
      <c r="W1010" t="n">
        <v>2.63</v>
      </c>
      <c r="X1010" t="n">
        <v>0.29</v>
      </c>
      <c r="Y1010" t="n">
        <v>1</v>
      </c>
      <c r="Z1010" t="n">
        <v>10</v>
      </c>
    </row>
    <row r="1011">
      <c r="A1011" t="n">
        <v>62</v>
      </c>
      <c r="B1011" t="n">
        <v>105</v>
      </c>
      <c r="C1011" t="inlineStr">
        <is>
          <t xml:space="preserve">CONCLUIDO	</t>
        </is>
      </c>
      <c r="D1011" t="n">
        <v>5.3888</v>
      </c>
      <c r="E1011" t="n">
        <v>18.56</v>
      </c>
      <c r="F1011" t="n">
        <v>15.59</v>
      </c>
      <c r="G1011" t="n">
        <v>93.52</v>
      </c>
      <c r="H1011" t="n">
        <v>1.28</v>
      </c>
      <c r="I1011" t="n">
        <v>10</v>
      </c>
      <c r="J1011" t="n">
        <v>229.36</v>
      </c>
      <c r="K1011" t="n">
        <v>55.27</v>
      </c>
      <c r="L1011" t="n">
        <v>16.5</v>
      </c>
      <c r="M1011" t="n">
        <v>8</v>
      </c>
      <c r="N1011" t="n">
        <v>52.58</v>
      </c>
      <c r="O1011" t="n">
        <v>28521.51</v>
      </c>
      <c r="P1011" t="n">
        <v>204.85</v>
      </c>
      <c r="Q1011" t="n">
        <v>467.07</v>
      </c>
      <c r="R1011" t="n">
        <v>58.37</v>
      </c>
      <c r="S1011" t="n">
        <v>39.61</v>
      </c>
      <c r="T1011" t="n">
        <v>4428.38</v>
      </c>
      <c r="U1011" t="n">
        <v>0.68</v>
      </c>
      <c r="V1011" t="n">
        <v>0.75</v>
      </c>
      <c r="W1011" t="n">
        <v>2.62</v>
      </c>
      <c r="X1011" t="n">
        <v>0.25</v>
      </c>
      <c r="Y1011" t="n">
        <v>1</v>
      </c>
      <c r="Z1011" t="n">
        <v>10</v>
      </c>
    </row>
    <row r="1012">
      <c r="A1012" t="n">
        <v>63</v>
      </c>
      <c r="B1012" t="n">
        <v>105</v>
      </c>
      <c r="C1012" t="inlineStr">
        <is>
          <t xml:space="preserve">CONCLUIDO	</t>
        </is>
      </c>
      <c r="D1012" t="n">
        <v>5.3877</v>
      </c>
      <c r="E1012" t="n">
        <v>18.56</v>
      </c>
      <c r="F1012" t="n">
        <v>15.59</v>
      </c>
      <c r="G1012" t="n">
        <v>93.54000000000001</v>
      </c>
      <c r="H1012" t="n">
        <v>1.3</v>
      </c>
      <c r="I1012" t="n">
        <v>10</v>
      </c>
      <c r="J1012" t="n">
        <v>229.78</v>
      </c>
      <c r="K1012" t="n">
        <v>55.27</v>
      </c>
      <c r="L1012" t="n">
        <v>16.75</v>
      </c>
      <c r="M1012" t="n">
        <v>8</v>
      </c>
      <c r="N1012" t="n">
        <v>52.76</v>
      </c>
      <c r="O1012" t="n">
        <v>28573.75</v>
      </c>
      <c r="P1012" t="n">
        <v>205.14</v>
      </c>
      <c r="Q1012" t="n">
        <v>467.08</v>
      </c>
      <c r="R1012" t="n">
        <v>58.39</v>
      </c>
      <c r="S1012" t="n">
        <v>39.61</v>
      </c>
      <c r="T1012" t="n">
        <v>4436.29</v>
      </c>
      <c r="U1012" t="n">
        <v>0.68</v>
      </c>
      <c r="V1012" t="n">
        <v>0.75</v>
      </c>
      <c r="W1012" t="n">
        <v>2.62</v>
      </c>
      <c r="X1012" t="n">
        <v>0.26</v>
      </c>
      <c r="Y1012" t="n">
        <v>1</v>
      </c>
      <c r="Z1012" t="n">
        <v>10</v>
      </c>
    </row>
    <row r="1013">
      <c r="A1013" t="n">
        <v>64</v>
      </c>
      <c r="B1013" t="n">
        <v>105</v>
      </c>
      <c r="C1013" t="inlineStr">
        <is>
          <t xml:space="preserve">CONCLUIDO	</t>
        </is>
      </c>
      <c r="D1013" t="n">
        <v>5.3845</v>
      </c>
      <c r="E1013" t="n">
        <v>18.57</v>
      </c>
      <c r="F1013" t="n">
        <v>15.6</v>
      </c>
      <c r="G1013" t="n">
        <v>93.61</v>
      </c>
      <c r="H1013" t="n">
        <v>1.31</v>
      </c>
      <c r="I1013" t="n">
        <v>10</v>
      </c>
      <c r="J1013" t="n">
        <v>230.2</v>
      </c>
      <c r="K1013" t="n">
        <v>55.27</v>
      </c>
      <c r="L1013" t="n">
        <v>17</v>
      </c>
      <c r="M1013" t="n">
        <v>8</v>
      </c>
      <c r="N1013" t="n">
        <v>52.93</v>
      </c>
      <c r="O1013" t="n">
        <v>28626.06</v>
      </c>
      <c r="P1013" t="n">
        <v>204.78</v>
      </c>
      <c r="Q1013" t="n">
        <v>467.08</v>
      </c>
      <c r="R1013" t="n">
        <v>58.68</v>
      </c>
      <c r="S1013" t="n">
        <v>39.61</v>
      </c>
      <c r="T1013" t="n">
        <v>4583.19</v>
      </c>
      <c r="U1013" t="n">
        <v>0.67</v>
      </c>
      <c r="V1013" t="n">
        <v>0.75</v>
      </c>
      <c r="W1013" t="n">
        <v>2.63</v>
      </c>
      <c r="X1013" t="n">
        <v>0.27</v>
      </c>
      <c r="Y1013" t="n">
        <v>1</v>
      </c>
      <c r="Z1013" t="n">
        <v>10</v>
      </c>
    </row>
    <row r="1014">
      <c r="A1014" t="n">
        <v>65</v>
      </c>
      <c r="B1014" t="n">
        <v>105</v>
      </c>
      <c r="C1014" t="inlineStr">
        <is>
          <t xml:space="preserve">CONCLUIDO	</t>
        </is>
      </c>
      <c r="D1014" t="n">
        <v>5.3857</v>
      </c>
      <c r="E1014" t="n">
        <v>18.57</v>
      </c>
      <c r="F1014" t="n">
        <v>15.6</v>
      </c>
      <c r="G1014" t="n">
        <v>93.59</v>
      </c>
      <c r="H1014" t="n">
        <v>1.33</v>
      </c>
      <c r="I1014" t="n">
        <v>10</v>
      </c>
      <c r="J1014" t="n">
        <v>230.63</v>
      </c>
      <c r="K1014" t="n">
        <v>55.27</v>
      </c>
      <c r="L1014" t="n">
        <v>17.25</v>
      </c>
      <c r="M1014" t="n">
        <v>8</v>
      </c>
      <c r="N1014" t="n">
        <v>53.11</v>
      </c>
      <c r="O1014" t="n">
        <v>28678.42</v>
      </c>
      <c r="P1014" t="n">
        <v>204.21</v>
      </c>
      <c r="Q1014" t="n">
        <v>467.07</v>
      </c>
      <c r="R1014" t="n">
        <v>58.49</v>
      </c>
      <c r="S1014" t="n">
        <v>39.61</v>
      </c>
      <c r="T1014" t="n">
        <v>4486.76</v>
      </c>
      <c r="U1014" t="n">
        <v>0.68</v>
      </c>
      <c r="V1014" t="n">
        <v>0.75</v>
      </c>
      <c r="W1014" t="n">
        <v>2.63</v>
      </c>
      <c r="X1014" t="n">
        <v>0.26</v>
      </c>
      <c r="Y1014" t="n">
        <v>1</v>
      </c>
      <c r="Z1014" t="n">
        <v>10</v>
      </c>
    </row>
    <row r="1015">
      <c r="A1015" t="n">
        <v>66</v>
      </c>
      <c r="B1015" t="n">
        <v>105</v>
      </c>
      <c r="C1015" t="inlineStr">
        <is>
          <t xml:space="preserve">CONCLUIDO	</t>
        </is>
      </c>
      <c r="D1015" t="n">
        <v>5.3887</v>
      </c>
      <c r="E1015" t="n">
        <v>18.56</v>
      </c>
      <c r="F1015" t="n">
        <v>15.59</v>
      </c>
      <c r="G1015" t="n">
        <v>93.52</v>
      </c>
      <c r="H1015" t="n">
        <v>1.35</v>
      </c>
      <c r="I1015" t="n">
        <v>10</v>
      </c>
      <c r="J1015" t="n">
        <v>231.05</v>
      </c>
      <c r="K1015" t="n">
        <v>55.27</v>
      </c>
      <c r="L1015" t="n">
        <v>17.5</v>
      </c>
      <c r="M1015" t="n">
        <v>8</v>
      </c>
      <c r="N1015" t="n">
        <v>53.28</v>
      </c>
      <c r="O1015" t="n">
        <v>28730.85</v>
      </c>
      <c r="P1015" t="n">
        <v>203.38</v>
      </c>
      <c r="Q1015" t="n">
        <v>467.07</v>
      </c>
      <c r="R1015" t="n">
        <v>58.24</v>
      </c>
      <c r="S1015" t="n">
        <v>39.61</v>
      </c>
      <c r="T1015" t="n">
        <v>4360.51</v>
      </c>
      <c r="U1015" t="n">
        <v>0.68</v>
      </c>
      <c r="V1015" t="n">
        <v>0.75</v>
      </c>
      <c r="W1015" t="n">
        <v>2.63</v>
      </c>
      <c r="X1015" t="n">
        <v>0.25</v>
      </c>
      <c r="Y1015" t="n">
        <v>1</v>
      </c>
      <c r="Z1015" t="n">
        <v>10</v>
      </c>
    </row>
    <row r="1016">
      <c r="A1016" t="n">
        <v>67</v>
      </c>
      <c r="B1016" t="n">
        <v>105</v>
      </c>
      <c r="C1016" t="inlineStr">
        <is>
          <t xml:space="preserve">CONCLUIDO	</t>
        </is>
      </c>
      <c r="D1016" t="n">
        <v>5.3889</v>
      </c>
      <c r="E1016" t="n">
        <v>18.56</v>
      </c>
      <c r="F1016" t="n">
        <v>15.59</v>
      </c>
      <c r="G1016" t="n">
        <v>93.52</v>
      </c>
      <c r="H1016" t="n">
        <v>1.36</v>
      </c>
      <c r="I1016" t="n">
        <v>10</v>
      </c>
      <c r="J1016" t="n">
        <v>231.48</v>
      </c>
      <c r="K1016" t="n">
        <v>55.27</v>
      </c>
      <c r="L1016" t="n">
        <v>17.75</v>
      </c>
      <c r="M1016" t="n">
        <v>8</v>
      </c>
      <c r="N1016" t="n">
        <v>53.46</v>
      </c>
      <c r="O1016" t="n">
        <v>28783.34</v>
      </c>
      <c r="P1016" t="n">
        <v>202.29</v>
      </c>
      <c r="Q1016" t="n">
        <v>467.07</v>
      </c>
      <c r="R1016" t="n">
        <v>58.14</v>
      </c>
      <c r="S1016" t="n">
        <v>39.61</v>
      </c>
      <c r="T1016" t="n">
        <v>4308.75</v>
      </c>
      <c r="U1016" t="n">
        <v>0.68</v>
      </c>
      <c r="V1016" t="n">
        <v>0.75</v>
      </c>
      <c r="W1016" t="n">
        <v>2.63</v>
      </c>
      <c r="X1016" t="n">
        <v>0.25</v>
      </c>
      <c r="Y1016" t="n">
        <v>1</v>
      </c>
      <c r="Z1016" t="n">
        <v>10</v>
      </c>
    </row>
    <row r="1017">
      <c r="A1017" t="n">
        <v>68</v>
      </c>
      <c r="B1017" t="n">
        <v>105</v>
      </c>
      <c r="C1017" t="inlineStr">
        <is>
          <t xml:space="preserve">CONCLUIDO	</t>
        </is>
      </c>
      <c r="D1017" t="n">
        <v>5.4088</v>
      </c>
      <c r="E1017" t="n">
        <v>18.49</v>
      </c>
      <c r="F1017" t="n">
        <v>15.56</v>
      </c>
      <c r="G1017" t="n">
        <v>103.72</v>
      </c>
      <c r="H1017" t="n">
        <v>1.38</v>
      </c>
      <c r="I1017" t="n">
        <v>9</v>
      </c>
      <c r="J1017" t="n">
        <v>231.91</v>
      </c>
      <c r="K1017" t="n">
        <v>55.27</v>
      </c>
      <c r="L1017" t="n">
        <v>18</v>
      </c>
      <c r="M1017" t="n">
        <v>7</v>
      </c>
      <c r="N1017" t="n">
        <v>53.63</v>
      </c>
      <c r="O1017" t="n">
        <v>28835.89</v>
      </c>
      <c r="P1017" t="n">
        <v>201.07</v>
      </c>
      <c r="Q1017" t="n">
        <v>467.07</v>
      </c>
      <c r="R1017" t="n">
        <v>57.3</v>
      </c>
      <c r="S1017" t="n">
        <v>39.61</v>
      </c>
      <c r="T1017" t="n">
        <v>3893.48</v>
      </c>
      <c r="U1017" t="n">
        <v>0.6899999999999999</v>
      </c>
      <c r="V1017" t="n">
        <v>0.75</v>
      </c>
      <c r="W1017" t="n">
        <v>2.62</v>
      </c>
      <c r="X1017" t="n">
        <v>0.23</v>
      </c>
      <c r="Y1017" t="n">
        <v>1</v>
      </c>
      <c r="Z1017" t="n">
        <v>10</v>
      </c>
    </row>
    <row r="1018">
      <c r="A1018" t="n">
        <v>69</v>
      </c>
      <c r="B1018" t="n">
        <v>105</v>
      </c>
      <c r="C1018" t="inlineStr">
        <is>
          <t xml:space="preserve">CONCLUIDO	</t>
        </is>
      </c>
      <c r="D1018" t="n">
        <v>5.4096</v>
      </c>
      <c r="E1018" t="n">
        <v>18.49</v>
      </c>
      <c r="F1018" t="n">
        <v>15.56</v>
      </c>
      <c r="G1018" t="n">
        <v>103.71</v>
      </c>
      <c r="H1018" t="n">
        <v>1.4</v>
      </c>
      <c r="I1018" t="n">
        <v>9</v>
      </c>
      <c r="J1018" t="n">
        <v>232.33</v>
      </c>
      <c r="K1018" t="n">
        <v>55.27</v>
      </c>
      <c r="L1018" t="n">
        <v>18.25</v>
      </c>
      <c r="M1018" t="n">
        <v>7</v>
      </c>
      <c r="N1018" t="n">
        <v>53.81</v>
      </c>
      <c r="O1018" t="n">
        <v>28888.51</v>
      </c>
      <c r="P1018" t="n">
        <v>201.07</v>
      </c>
      <c r="Q1018" t="n">
        <v>467.11</v>
      </c>
      <c r="R1018" t="n">
        <v>57.31</v>
      </c>
      <c r="S1018" t="n">
        <v>39.61</v>
      </c>
      <c r="T1018" t="n">
        <v>3900.43</v>
      </c>
      <c r="U1018" t="n">
        <v>0.6899999999999999</v>
      </c>
      <c r="V1018" t="n">
        <v>0.75</v>
      </c>
      <c r="W1018" t="n">
        <v>2.62</v>
      </c>
      <c r="X1018" t="n">
        <v>0.22</v>
      </c>
      <c r="Y1018" t="n">
        <v>1</v>
      </c>
      <c r="Z1018" t="n">
        <v>10</v>
      </c>
    </row>
    <row r="1019">
      <c r="A1019" t="n">
        <v>70</v>
      </c>
      <c r="B1019" t="n">
        <v>105</v>
      </c>
      <c r="C1019" t="inlineStr">
        <is>
          <t xml:space="preserve">CONCLUIDO	</t>
        </is>
      </c>
      <c r="D1019" t="n">
        <v>5.4087</v>
      </c>
      <c r="E1019" t="n">
        <v>18.49</v>
      </c>
      <c r="F1019" t="n">
        <v>15.56</v>
      </c>
      <c r="G1019" t="n">
        <v>103.73</v>
      </c>
      <c r="H1019" t="n">
        <v>1.41</v>
      </c>
      <c r="I1019" t="n">
        <v>9</v>
      </c>
      <c r="J1019" t="n">
        <v>232.76</v>
      </c>
      <c r="K1019" t="n">
        <v>55.27</v>
      </c>
      <c r="L1019" t="n">
        <v>18.5</v>
      </c>
      <c r="M1019" t="n">
        <v>7</v>
      </c>
      <c r="N1019" t="n">
        <v>53.99</v>
      </c>
      <c r="O1019" t="n">
        <v>28941.18</v>
      </c>
      <c r="P1019" t="n">
        <v>201.44</v>
      </c>
      <c r="Q1019" t="n">
        <v>467.07</v>
      </c>
      <c r="R1019" t="n">
        <v>57.3</v>
      </c>
      <c r="S1019" t="n">
        <v>39.61</v>
      </c>
      <c r="T1019" t="n">
        <v>3894.51</v>
      </c>
      <c r="U1019" t="n">
        <v>0.6899999999999999</v>
      </c>
      <c r="V1019" t="n">
        <v>0.75</v>
      </c>
      <c r="W1019" t="n">
        <v>2.62</v>
      </c>
      <c r="X1019" t="n">
        <v>0.23</v>
      </c>
      <c r="Y1019" t="n">
        <v>1</v>
      </c>
      <c r="Z1019" t="n">
        <v>10</v>
      </c>
    </row>
    <row r="1020">
      <c r="A1020" t="n">
        <v>71</v>
      </c>
      <c r="B1020" t="n">
        <v>105</v>
      </c>
      <c r="C1020" t="inlineStr">
        <is>
          <t xml:space="preserve">CONCLUIDO	</t>
        </is>
      </c>
      <c r="D1020" t="n">
        <v>5.411</v>
      </c>
      <c r="E1020" t="n">
        <v>18.48</v>
      </c>
      <c r="F1020" t="n">
        <v>15.55</v>
      </c>
      <c r="G1020" t="n">
        <v>103.67</v>
      </c>
      <c r="H1020" t="n">
        <v>1.43</v>
      </c>
      <c r="I1020" t="n">
        <v>9</v>
      </c>
      <c r="J1020" t="n">
        <v>233.19</v>
      </c>
      <c r="K1020" t="n">
        <v>55.27</v>
      </c>
      <c r="L1020" t="n">
        <v>18.75</v>
      </c>
      <c r="M1020" t="n">
        <v>7</v>
      </c>
      <c r="N1020" t="n">
        <v>54.17</v>
      </c>
      <c r="O1020" t="n">
        <v>28993.92</v>
      </c>
      <c r="P1020" t="n">
        <v>201.68</v>
      </c>
      <c r="Q1020" t="n">
        <v>467.07</v>
      </c>
      <c r="R1020" t="n">
        <v>57.08</v>
      </c>
      <c r="S1020" t="n">
        <v>39.61</v>
      </c>
      <c r="T1020" t="n">
        <v>3787.23</v>
      </c>
      <c r="U1020" t="n">
        <v>0.6899999999999999</v>
      </c>
      <c r="V1020" t="n">
        <v>0.75</v>
      </c>
      <c r="W1020" t="n">
        <v>2.62</v>
      </c>
      <c r="X1020" t="n">
        <v>0.22</v>
      </c>
      <c r="Y1020" t="n">
        <v>1</v>
      </c>
      <c r="Z1020" t="n">
        <v>10</v>
      </c>
    </row>
    <row r="1021">
      <c r="A1021" t="n">
        <v>72</v>
      </c>
      <c r="B1021" t="n">
        <v>105</v>
      </c>
      <c r="C1021" t="inlineStr">
        <is>
          <t xml:space="preserve">CONCLUIDO	</t>
        </is>
      </c>
      <c r="D1021" t="n">
        <v>5.409</v>
      </c>
      <c r="E1021" t="n">
        <v>18.49</v>
      </c>
      <c r="F1021" t="n">
        <v>15.56</v>
      </c>
      <c r="G1021" t="n">
        <v>103.72</v>
      </c>
      <c r="H1021" t="n">
        <v>1.45</v>
      </c>
      <c r="I1021" t="n">
        <v>9</v>
      </c>
      <c r="J1021" t="n">
        <v>233.62</v>
      </c>
      <c r="K1021" t="n">
        <v>55.27</v>
      </c>
      <c r="L1021" t="n">
        <v>19</v>
      </c>
      <c r="M1021" t="n">
        <v>7</v>
      </c>
      <c r="N1021" t="n">
        <v>54.34</v>
      </c>
      <c r="O1021" t="n">
        <v>29046.73</v>
      </c>
      <c r="P1021" t="n">
        <v>201.81</v>
      </c>
      <c r="Q1021" t="n">
        <v>467.07</v>
      </c>
      <c r="R1021" t="n">
        <v>57.36</v>
      </c>
      <c r="S1021" t="n">
        <v>39.61</v>
      </c>
      <c r="T1021" t="n">
        <v>3927.65</v>
      </c>
      <c r="U1021" t="n">
        <v>0.6899999999999999</v>
      </c>
      <c r="V1021" t="n">
        <v>0.75</v>
      </c>
      <c r="W1021" t="n">
        <v>2.62</v>
      </c>
      <c r="X1021" t="n">
        <v>0.23</v>
      </c>
      <c r="Y1021" t="n">
        <v>1</v>
      </c>
      <c r="Z1021" t="n">
        <v>10</v>
      </c>
    </row>
    <row r="1022">
      <c r="A1022" t="n">
        <v>73</v>
      </c>
      <c r="B1022" t="n">
        <v>105</v>
      </c>
      <c r="C1022" t="inlineStr">
        <is>
          <t xml:space="preserve">CONCLUIDO	</t>
        </is>
      </c>
      <c r="D1022" t="n">
        <v>5.4072</v>
      </c>
      <c r="E1022" t="n">
        <v>18.49</v>
      </c>
      <c r="F1022" t="n">
        <v>15.56</v>
      </c>
      <c r="G1022" t="n">
        <v>103.76</v>
      </c>
      <c r="H1022" t="n">
        <v>1.46</v>
      </c>
      <c r="I1022" t="n">
        <v>9</v>
      </c>
      <c r="J1022" t="n">
        <v>234.04</v>
      </c>
      <c r="K1022" t="n">
        <v>55.27</v>
      </c>
      <c r="L1022" t="n">
        <v>19.25</v>
      </c>
      <c r="M1022" t="n">
        <v>7</v>
      </c>
      <c r="N1022" t="n">
        <v>54.52</v>
      </c>
      <c r="O1022" t="n">
        <v>29099.59</v>
      </c>
      <c r="P1022" t="n">
        <v>201.47</v>
      </c>
      <c r="Q1022" t="n">
        <v>467.07</v>
      </c>
      <c r="R1022" t="n">
        <v>57.57</v>
      </c>
      <c r="S1022" t="n">
        <v>39.61</v>
      </c>
      <c r="T1022" t="n">
        <v>4031.03</v>
      </c>
      <c r="U1022" t="n">
        <v>0.6899999999999999</v>
      </c>
      <c r="V1022" t="n">
        <v>0.75</v>
      </c>
      <c r="W1022" t="n">
        <v>2.62</v>
      </c>
      <c r="X1022" t="n">
        <v>0.23</v>
      </c>
      <c r="Y1022" t="n">
        <v>1</v>
      </c>
      <c r="Z1022" t="n">
        <v>10</v>
      </c>
    </row>
    <row r="1023">
      <c r="A1023" t="n">
        <v>74</v>
      </c>
      <c r="B1023" t="n">
        <v>105</v>
      </c>
      <c r="C1023" t="inlineStr">
        <is>
          <t xml:space="preserve">CONCLUIDO	</t>
        </is>
      </c>
      <c r="D1023" t="n">
        <v>5.4082</v>
      </c>
      <c r="E1023" t="n">
        <v>18.49</v>
      </c>
      <c r="F1023" t="n">
        <v>15.56</v>
      </c>
      <c r="G1023" t="n">
        <v>103.74</v>
      </c>
      <c r="H1023" t="n">
        <v>1.48</v>
      </c>
      <c r="I1023" t="n">
        <v>9</v>
      </c>
      <c r="J1023" t="n">
        <v>234.47</v>
      </c>
      <c r="K1023" t="n">
        <v>55.27</v>
      </c>
      <c r="L1023" t="n">
        <v>19.5</v>
      </c>
      <c r="M1023" t="n">
        <v>7</v>
      </c>
      <c r="N1023" t="n">
        <v>54.7</v>
      </c>
      <c r="O1023" t="n">
        <v>29152.52</v>
      </c>
      <c r="P1023" t="n">
        <v>200.92</v>
      </c>
      <c r="Q1023" t="n">
        <v>467.12</v>
      </c>
      <c r="R1023" t="n">
        <v>57.37</v>
      </c>
      <c r="S1023" t="n">
        <v>39.61</v>
      </c>
      <c r="T1023" t="n">
        <v>3931.5</v>
      </c>
      <c r="U1023" t="n">
        <v>0.6899999999999999</v>
      </c>
      <c r="V1023" t="n">
        <v>0.75</v>
      </c>
      <c r="W1023" t="n">
        <v>2.62</v>
      </c>
      <c r="X1023" t="n">
        <v>0.23</v>
      </c>
      <c r="Y1023" t="n">
        <v>1</v>
      </c>
      <c r="Z1023" t="n">
        <v>10</v>
      </c>
    </row>
    <row r="1024">
      <c r="A1024" t="n">
        <v>75</v>
      </c>
      <c r="B1024" t="n">
        <v>105</v>
      </c>
      <c r="C1024" t="inlineStr">
        <is>
          <t xml:space="preserve">CONCLUIDO	</t>
        </is>
      </c>
      <c r="D1024" t="n">
        <v>5.4049</v>
      </c>
      <c r="E1024" t="n">
        <v>18.5</v>
      </c>
      <c r="F1024" t="n">
        <v>15.57</v>
      </c>
      <c r="G1024" t="n">
        <v>103.81</v>
      </c>
      <c r="H1024" t="n">
        <v>1.49</v>
      </c>
      <c r="I1024" t="n">
        <v>9</v>
      </c>
      <c r="J1024" t="n">
        <v>234.9</v>
      </c>
      <c r="K1024" t="n">
        <v>55.27</v>
      </c>
      <c r="L1024" t="n">
        <v>19.75</v>
      </c>
      <c r="M1024" t="n">
        <v>7</v>
      </c>
      <c r="N1024" t="n">
        <v>54.88</v>
      </c>
      <c r="O1024" t="n">
        <v>29205.51</v>
      </c>
      <c r="P1024" t="n">
        <v>200.23</v>
      </c>
      <c r="Q1024" t="n">
        <v>467.12</v>
      </c>
      <c r="R1024" t="n">
        <v>57.88</v>
      </c>
      <c r="S1024" t="n">
        <v>39.61</v>
      </c>
      <c r="T1024" t="n">
        <v>4186.39</v>
      </c>
      <c r="U1024" t="n">
        <v>0.68</v>
      </c>
      <c r="V1024" t="n">
        <v>0.75</v>
      </c>
      <c r="W1024" t="n">
        <v>2.62</v>
      </c>
      <c r="X1024" t="n">
        <v>0.24</v>
      </c>
      <c r="Y1024" t="n">
        <v>1</v>
      </c>
      <c r="Z1024" t="n">
        <v>10</v>
      </c>
    </row>
    <row r="1025">
      <c r="A1025" t="n">
        <v>76</v>
      </c>
      <c r="B1025" t="n">
        <v>105</v>
      </c>
      <c r="C1025" t="inlineStr">
        <is>
          <t xml:space="preserve">CONCLUIDO	</t>
        </is>
      </c>
      <c r="D1025" t="n">
        <v>5.405</v>
      </c>
      <c r="E1025" t="n">
        <v>18.5</v>
      </c>
      <c r="F1025" t="n">
        <v>15.57</v>
      </c>
      <c r="G1025" t="n">
        <v>103.81</v>
      </c>
      <c r="H1025" t="n">
        <v>1.51</v>
      </c>
      <c r="I1025" t="n">
        <v>9</v>
      </c>
      <c r="J1025" t="n">
        <v>235.33</v>
      </c>
      <c r="K1025" t="n">
        <v>55.27</v>
      </c>
      <c r="L1025" t="n">
        <v>20</v>
      </c>
      <c r="M1025" t="n">
        <v>7</v>
      </c>
      <c r="N1025" t="n">
        <v>55.06</v>
      </c>
      <c r="O1025" t="n">
        <v>29258.57</v>
      </c>
      <c r="P1025" t="n">
        <v>199.75</v>
      </c>
      <c r="Q1025" t="n">
        <v>467.07</v>
      </c>
      <c r="R1025" t="n">
        <v>57.72</v>
      </c>
      <c r="S1025" t="n">
        <v>39.61</v>
      </c>
      <c r="T1025" t="n">
        <v>4106.48</v>
      </c>
      <c r="U1025" t="n">
        <v>0.6899999999999999</v>
      </c>
      <c r="V1025" t="n">
        <v>0.75</v>
      </c>
      <c r="W1025" t="n">
        <v>2.62</v>
      </c>
      <c r="X1025" t="n">
        <v>0.24</v>
      </c>
      <c r="Y1025" t="n">
        <v>1</v>
      </c>
      <c r="Z1025" t="n">
        <v>10</v>
      </c>
    </row>
    <row r="1026">
      <c r="A1026" t="n">
        <v>77</v>
      </c>
      <c r="B1026" t="n">
        <v>105</v>
      </c>
      <c r="C1026" t="inlineStr">
        <is>
          <t xml:space="preserve">CONCLUIDO	</t>
        </is>
      </c>
      <c r="D1026" t="n">
        <v>5.4327</v>
      </c>
      <c r="E1026" t="n">
        <v>18.41</v>
      </c>
      <c r="F1026" t="n">
        <v>15.52</v>
      </c>
      <c r="G1026" t="n">
        <v>116.38</v>
      </c>
      <c r="H1026" t="n">
        <v>1.53</v>
      </c>
      <c r="I1026" t="n">
        <v>8</v>
      </c>
      <c r="J1026" t="n">
        <v>235.76</v>
      </c>
      <c r="K1026" t="n">
        <v>55.27</v>
      </c>
      <c r="L1026" t="n">
        <v>20.25</v>
      </c>
      <c r="M1026" t="n">
        <v>6</v>
      </c>
      <c r="N1026" t="n">
        <v>55.24</v>
      </c>
      <c r="O1026" t="n">
        <v>29311.69</v>
      </c>
      <c r="P1026" t="n">
        <v>197.87</v>
      </c>
      <c r="Q1026" t="n">
        <v>467.07</v>
      </c>
      <c r="R1026" t="n">
        <v>55.94</v>
      </c>
      <c r="S1026" t="n">
        <v>39.61</v>
      </c>
      <c r="T1026" t="n">
        <v>3221.41</v>
      </c>
      <c r="U1026" t="n">
        <v>0.71</v>
      </c>
      <c r="V1026" t="n">
        <v>0.75</v>
      </c>
      <c r="W1026" t="n">
        <v>2.62</v>
      </c>
      <c r="X1026" t="n">
        <v>0.18</v>
      </c>
      <c r="Y1026" t="n">
        <v>1</v>
      </c>
      <c r="Z1026" t="n">
        <v>10</v>
      </c>
    </row>
    <row r="1027">
      <c r="A1027" t="n">
        <v>78</v>
      </c>
      <c r="B1027" t="n">
        <v>105</v>
      </c>
      <c r="C1027" t="inlineStr">
        <is>
          <t xml:space="preserve">CONCLUIDO	</t>
        </is>
      </c>
      <c r="D1027" t="n">
        <v>5.4297</v>
      </c>
      <c r="E1027" t="n">
        <v>18.42</v>
      </c>
      <c r="F1027" t="n">
        <v>15.53</v>
      </c>
      <c r="G1027" t="n">
        <v>116.46</v>
      </c>
      <c r="H1027" t="n">
        <v>1.54</v>
      </c>
      <c r="I1027" t="n">
        <v>8</v>
      </c>
      <c r="J1027" t="n">
        <v>236.2</v>
      </c>
      <c r="K1027" t="n">
        <v>55.27</v>
      </c>
      <c r="L1027" t="n">
        <v>20.5</v>
      </c>
      <c r="M1027" t="n">
        <v>6</v>
      </c>
      <c r="N1027" t="n">
        <v>55.42</v>
      </c>
      <c r="O1027" t="n">
        <v>29364.87</v>
      </c>
      <c r="P1027" t="n">
        <v>198.01</v>
      </c>
      <c r="Q1027" t="n">
        <v>467.13</v>
      </c>
      <c r="R1027" t="n">
        <v>56.28</v>
      </c>
      <c r="S1027" t="n">
        <v>39.61</v>
      </c>
      <c r="T1027" t="n">
        <v>3391.97</v>
      </c>
      <c r="U1027" t="n">
        <v>0.7</v>
      </c>
      <c r="V1027" t="n">
        <v>0.75</v>
      </c>
      <c r="W1027" t="n">
        <v>2.62</v>
      </c>
      <c r="X1027" t="n">
        <v>0.19</v>
      </c>
      <c r="Y1027" t="n">
        <v>1</v>
      </c>
      <c r="Z1027" t="n">
        <v>10</v>
      </c>
    </row>
    <row r="1028">
      <c r="A1028" t="n">
        <v>79</v>
      </c>
      <c r="B1028" t="n">
        <v>105</v>
      </c>
      <c r="C1028" t="inlineStr">
        <is>
          <t xml:space="preserve">CONCLUIDO	</t>
        </is>
      </c>
      <c r="D1028" t="n">
        <v>5.4301</v>
      </c>
      <c r="E1028" t="n">
        <v>18.42</v>
      </c>
      <c r="F1028" t="n">
        <v>15.53</v>
      </c>
      <c r="G1028" t="n">
        <v>116.45</v>
      </c>
      <c r="H1028" t="n">
        <v>1.56</v>
      </c>
      <c r="I1028" t="n">
        <v>8</v>
      </c>
      <c r="J1028" t="n">
        <v>236.63</v>
      </c>
      <c r="K1028" t="n">
        <v>55.27</v>
      </c>
      <c r="L1028" t="n">
        <v>20.75</v>
      </c>
      <c r="M1028" t="n">
        <v>6</v>
      </c>
      <c r="N1028" t="n">
        <v>55.6</v>
      </c>
      <c r="O1028" t="n">
        <v>29418.12</v>
      </c>
      <c r="P1028" t="n">
        <v>197.85</v>
      </c>
      <c r="Q1028" t="n">
        <v>467.07</v>
      </c>
      <c r="R1028" t="n">
        <v>56.23</v>
      </c>
      <c r="S1028" t="n">
        <v>39.61</v>
      </c>
      <c r="T1028" t="n">
        <v>3366.58</v>
      </c>
      <c r="U1028" t="n">
        <v>0.7</v>
      </c>
      <c r="V1028" t="n">
        <v>0.75</v>
      </c>
      <c r="W1028" t="n">
        <v>2.62</v>
      </c>
      <c r="X1028" t="n">
        <v>0.19</v>
      </c>
      <c r="Y1028" t="n">
        <v>1</v>
      </c>
      <c r="Z1028" t="n">
        <v>10</v>
      </c>
    </row>
    <row r="1029">
      <c r="A1029" t="n">
        <v>80</v>
      </c>
      <c r="B1029" t="n">
        <v>105</v>
      </c>
      <c r="C1029" t="inlineStr">
        <is>
          <t xml:space="preserve">CONCLUIDO	</t>
        </is>
      </c>
      <c r="D1029" t="n">
        <v>5.428</v>
      </c>
      <c r="E1029" t="n">
        <v>18.42</v>
      </c>
      <c r="F1029" t="n">
        <v>15.53</v>
      </c>
      <c r="G1029" t="n">
        <v>116.5</v>
      </c>
      <c r="H1029" t="n">
        <v>1.58</v>
      </c>
      <c r="I1029" t="n">
        <v>8</v>
      </c>
      <c r="J1029" t="n">
        <v>237.06</v>
      </c>
      <c r="K1029" t="n">
        <v>55.27</v>
      </c>
      <c r="L1029" t="n">
        <v>21</v>
      </c>
      <c r="M1029" t="n">
        <v>6</v>
      </c>
      <c r="N1029" t="n">
        <v>55.79</v>
      </c>
      <c r="O1029" t="n">
        <v>29471.44</v>
      </c>
      <c r="P1029" t="n">
        <v>198.09</v>
      </c>
      <c r="Q1029" t="n">
        <v>467.09</v>
      </c>
      <c r="R1029" t="n">
        <v>56.45</v>
      </c>
      <c r="S1029" t="n">
        <v>39.61</v>
      </c>
      <c r="T1029" t="n">
        <v>3475.83</v>
      </c>
      <c r="U1029" t="n">
        <v>0.7</v>
      </c>
      <c r="V1029" t="n">
        <v>0.75</v>
      </c>
      <c r="W1029" t="n">
        <v>2.62</v>
      </c>
      <c r="X1029" t="n">
        <v>0.2</v>
      </c>
      <c r="Y1029" t="n">
        <v>1</v>
      </c>
      <c r="Z1029" t="n">
        <v>10</v>
      </c>
    </row>
    <row r="1030">
      <c r="A1030" t="n">
        <v>81</v>
      </c>
      <c r="B1030" t="n">
        <v>105</v>
      </c>
      <c r="C1030" t="inlineStr">
        <is>
          <t xml:space="preserve">CONCLUIDO	</t>
        </is>
      </c>
      <c r="D1030" t="n">
        <v>5.431</v>
      </c>
      <c r="E1030" t="n">
        <v>18.41</v>
      </c>
      <c r="F1030" t="n">
        <v>15.52</v>
      </c>
      <c r="G1030" t="n">
        <v>116.43</v>
      </c>
      <c r="H1030" t="n">
        <v>1.59</v>
      </c>
      <c r="I1030" t="n">
        <v>8</v>
      </c>
      <c r="J1030" t="n">
        <v>237.49</v>
      </c>
      <c r="K1030" t="n">
        <v>55.27</v>
      </c>
      <c r="L1030" t="n">
        <v>21.25</v>
      </c>
      <c r="M1030" t="n">
        <v>6</v>
      </c>
      <c r="N1030" t="n">
        <v>55.97</v>
      </c>
      <c r="O1030" t="n">
        <v>29524.81</v>
      </c>
      <c r="P1030" t="n">
        <v>198.01</v>
      </c>
      <c r="Q1030" t="n">
        <v>467.07</v>
      </c>
      <c r="R1030" t="n">
        <v>56.07</v>
      </c>
      <c r="S1030" t="n">
        <v>39.61</v>
      </c>
      <c r="T1030" t="n">
        <v>3286.92</v>
      </c>
      <c r="U1030" t="n">
        <v>0.71</v>
      </c>
      <c r="V1030" t="n">
        <v>0.75</v>
      </c>
      <c r="W1030" t="n">
        <v>2.62</v>
      </c>
      <c r="X1030" t="n">
        <v>0.19</v>
      </c>
      <c r="Y1030" t="n">
        <v>1</v>
      </c>
      <c r="Z1030" t="n">
        <v>10</v>
      </c>
    </row>
    <row r="1031">
      <c r="A1031" t="n">
        <v>82</v>
      </c>
      <c r="B1031" t="n">
        <v>105</v>
      </c>
      <c r="C1031" t="inlineStr">
        <is>
          <t xml:space="preserve">CONCLUIDO	</t>
        </is>
      </c>
      <c r="D1031" t="n">
        <v>5.4299</v>
      </c>
      <c r="E1031" t="n">
        <v>18.42</v>
      </c>
      <c r="F1031" t="n">
        <v>15.53</v>
      </c>
      <c r="G1031" t="n">
        <v>116.46</v>
      </c>
      <c r="H1031" t="n">
        <v>1.61</v>
      </c>
      <c r="I1031" t="n">
        <v>8</v>
      </c>
      <c r="J1031" t="n">
        <v>237.93</v>
      </c>
      <c r="K1031" t="n">
        <v>55.27</v>
      </c>
      <c r="L1031" t="n">
        <v>21.5</v>
      </c>
      <c r="M1031" t="n">
        <v>6</v>
      </c>
      <c r="N1031" t="n">
        <v>56.15</v>
      </c>
      <c r="O1031" t="n">
        <v>29578.26</v>
      </c>
      <c r="P1031" t="n">
        <v>198.1</v>
      </c>
      <c r="Q1031" t="n">
        <v>467.08</v>
      </c>
      <c r="R1031" t="n">
        <v>56.23</v>
      </c>
      <c r="S1031" t="n">
        <v>39.61</v>
      </c>
      <c r="T1031" t="n">
        <v>3364.58</v>
      </c>
      <c r="U1031" t="n">
        <v>0.7</v>
      </c>
      <c r="V1031" t="n">
        <v>0.75</v>
      </c>
      <c r="W1031" t="n">
        <v>2.62</v>
      </c>
      <c r="X1031" t="n">
        <v>0.19</v>
      </c>
      <c r="Y1031" t="n">
        <v>1</v>
      </c>
      <c r="Z1031" t="n">
        <v>10</v>
      </c>
    </row>
    <row r="1032">
      <c r="A1032" t="n">
        <v>83</v>
      </c>
      <c r="B1032" t="n">
        <v>105</v>
      </c>
      <c r="C1032" t="inlineStr">
        <is>
          <t xml:space="preserve">CONCLUIDO	</t>
        </is>
      </c>
      <c r="D1032" t="n">
        <v>5.4277</v>
      </c>
      <c r="E1032" t="n">
        <v>18.42</v>
      </c>
      <c r="F1032" t="n">
        <v>15.54</v>
      </c>
      <c r="G1032" t="n">
        <v>116.51</v>
      </c>
      <c r="H1032" t="n">
        <v>1.62</v>
      </c>
      <c r="I1032" t="n">
        <v>8</v>
      </c>
      <c r="J1032" t="n">
        <v>238.36</v>
      </c>
      <c r="K1032" t="n">
        <v>55.27</v>
      </c>
      <c r="L1032" t="n">
        <v>21.75</v>
      </c>
      <c r="M1032" t="n">
        <v>6</v>
      </c>
      <c r="N1032" t="n">
        <v>56.34</v>
      </c>
      <c r="O1032" t="n">
        <v>29631.77</v>
      </c>
      <c r="P1032" t="n">
        <v>197.49</v>
      </c>
      <c r="Q1032" t="n">
        <v>467.07</v>
      </c>
      <c r="R1032" t="n">
        <v>56.53</v>
      </c>
      <c r="S1032" t="n">
        <v>39.61</v>
      </c>
      <c r="T1032" t="n">
        <v>3516.53</v>
      </c>
      <c r="U1032" t="n">
        <v>0.7</v>
      </c>
      <c r="V1032" t="n">
        <v>0.75</v>
      </c>
      <c r="W1032" t="n">
        <v>2.62</v>
      </c>
      <c r="X1032" t="n">
        <v>0.2</v>
      </c>
      <c r="Y1032" t="n">
        <v>1</v>
      </c>
      <c r="Z1032" t="n">
        <v>10</v>
      </c>
    </row>
    <row r="1033">
      <c r="A1033" t="n">
        <v>84</v>
      </c>
      <c r="B1033" t="n">
        <v>105</v>
      </c>
      <c r="C1033" t="inlineStr">
        <is>
          <t xml:space="preserve">CONCLUIDO	</t>
        </is>
      </c>
      <c r="D1033" t="n">
        <v>5.4293</v>
      </c>
      <c r="E1033" t="n">
        <v>18.42</v>
      </c>
      <c r="F1033" t="n">
        <v>15.53</v>
      </c>
      <c r="G1033" t="n">
        <v>116.47</v>
      </c>
      <c r="H1033" t="n">
        <v>1.64</v>
      </c>
      <c r="I1033" t="n">
        <v>8</v>
      </c>
      <c r="J1033" t="n">
        <v>238.79</v>
      </c>
      <c r="K1033" t="n">
        <v>55.27</v>
      </c>
      <c r="L1033" t="n">
        <v>22</v>
      </c>
      <c r="M1033" t="n">
        <v>6</v>
      </c>
      <c r="N1033" t="n">
        <v>56.52</v>
      </c>
      <c r="O1033" t="n">
        <v>29685.34</v>
      </c>
      <c r="P1033" t="n">
        <v>196.61</v>
      </c>
      <c r="Q1033" t="n">
        <v>467.07</v>
      </c>
      <c r="R1033" t="n">
        <v>56.37</v>
      </c>
      <c r="S1033" t="n">
        <v>39.61</v>
      </c>
      <c r="T1033" t="n">
        <v>3437.99</v>
      </c>
      <c r="U1033" t="n">
        <v>0.7</v>
      </c>
      <c r="V1033" t="n">
        <v>0.75</v>
      </c>
      <c r="W1033" t="n">
        <v>2.62</v>
      </c>
      <c r="X1033" t="n">
        <v>0.2</v>
      </c>
      <c r="Y1033" t="n">
        <v>1</v>
      </c>
      <c r="Z1033" t="n">
        <v>10</v>
      </c>
    </row>
    <row r="1034">
      <c r="A1034" t="n">
        <v>85</v>
      </c>
      <c r="B1034" t="n">
        <v>105</v>
      </c>
      <c r="C1034" t="inlineStr">
        <is>
          <t xml:space="preserve">CONCLUIDO	</t>
        </is>
      </c>
      <c r="D1034" t="n">
        <v>5.4256</v>
      </c>
      <c r="E1034" t="n">
        <v>18.43</v>
      </c>
      <c r="F1034" t="n">
        <v>15.54</v>
      </c>
      <c r="G1034" t="n">
        <v>116.56</v>
      </c>
      <c r="H1034" t="n">
        <v>1.65</v>
      </c>
      <c r="I1034" t="n">
        <v>8</v>
      </c>
      <c r="J1034" t="n">
        <v>239.23</v>
      </c>
      <c r="K1034" t="n">
        <v>55.27</v>
      </c>
      <c r="L1034" t="n">
        <v>22.25</v>
      </c>
      <c r="M1034" t="n">
        <v>6</v>
      </c>
      <c r="N1034" t="n">
        <v>56.71</v>
      </c>
      <c r="O1034" t="n">
        <v>29738.98</v>
      </c>
      <c r="P1034" t="n">
        <v>195.97</v>
      </c>
      <c r="Q1034" t="n">
        <v>467.07</v>
      </c>
      <c r="R1034" t="n">
        <v>56.69</v>
      </c>
      <c r="S1034" t="n">
        <v>39.61</v>
      </c>
      <c r="T1034" t="n">
        <v>3596.71</v>
      </c>
      <c r="U1034" t="n">
        <v>0.7</v>
      </c>
      <c r="V1034" t="n">
        <v>0.75</v>
      </c>
      <c r="W1034" t="n">
        <v>2.62</v>
      </c>
      <c r="X1034" t="n">
        <v>0.21</v>
      </c>
      <c r="Y1034" t="n">
        <v>1</v>
      </c>
      <c r="Z1034" t="n">
        <v>10</v>
      </c>
    </row>
    <row r="1035">
      <c r="A1035" t="n">
        <v>86</v>
      </c>
      <c r="B1035" t="n">
        <v>105</v>
      </c>
      <c r="C1035" t="inlineStr">
        <is>
          <t xml:space="preserve">CONCLUIDO	</t>
        </is>
      </c>
      <c r="D1035" t="n">
        <v>5.43</v>
      </c>
      <c r="E1035" t="n">
        <v>18.42</v>
      </c>
      <c r="F1035" t="n">
        <v>15.53</v>
      </c>
      <c r="G1035" t="n">
        <v>116.45</v>
      </c>
      <c r="H1035" t="n">
        <v>1.67</v>
      </c>
      <c r="I1035" t="n">
        <v>8</v>
      </c>
      <c r="J1035" t="n">
        <v>239.66</v>
      </c>
      <c r="K1035" t="n">
        <v>55.27</v>
      </c>
      <c r="L1035" t="n">
        <v>22.5</v>
      </c>
      <c r="M1035" t="n">
        <v>6</v>
      </c>
      <c r="N1035" t="n">
        <v>56.89</v>
      </c>
      <c r="O1035" t="n">
        <v>29792.69</v>
      </c>
      <c r="P1035" t="n">
        <v>195.79</v>
      </c>
      <c r="Q1035" t="n">
        <v>467.07</v>
      </c>
      <c r="R1035" t="n">
        <v>56.41</v>
      </c>
      <c r="S1035" t="n">
        <v>39.61</v>
      </c>
      <c r="T1035" t="n">
        <v>3456.92</v>
      </c>
      <c r="U1035" t="n">
        <v>0.7</v>
      </c>
      <c r="V1035" t="n">
        <v>0.75</v>
      </c>
      <c r="W1035" t="n">
        <v>2.62</v>
      </c>
      <c r="X1035" t="n">
        <v>0.19</v>
      </c>
      <c r="Y1035" t="n">
        <v>1</v>
      </c>
      <c r="Z1035" t="n">
        <v>10</v>
      </c>
    </row>
    <row r="1036">
      <c r="A1036" t="n">
        <v>87</v>
      </c>
      <c r="B1036" t="n">
        <v>105</v>
      </c>
      <c r="C1036" t="inlineStr">
        <is>
          <t xml:space="preserve">CONCLUIDO	</t>
        </is>
      </c>
      <c r="D1036" t="n">
        <v>5.4295</v>
      </c>
      <c r="E1036" t="n">
        <v>18.42</v>
      </c>
      <c r="F1036" t="n">
        <v>15.53</v>
      </c>
      <c r="G1036" t="n">
        <v>116.46</v>
      </c>
      <c r="H1036" t="n">
        <v>1.69</v>
      </c>
      <c r="I1036" t="n">
        <v>8</v>
      </c>
      <c r="J1036" t="n">
        <v>240.1</v>
      </c>
      <c r="K1036" t="n">
        <v>55.27</v>
      </c>
      <c r="L1036" t="n">
        <v>22.75</v>
      </c>
      <c r="M1036" t="n">
        <v>6</v>
      </c>
      <c r="N1036" t="n">
        <v>57.08</v>
      </c>
      <c r="O1036" t="n">
        <v>29846.46</v>
      </c>
      <c r="P1036" t="n">
        <v>195.06</v>
      </c>
      <c r="Q1036" t="n">
        <v>467.07</v>
      </c>
      <c r="R1036" t="n">
        <v>56.39</v>
      </c>
      <c r="S1036" t="n">
        <v>39.61</v>
      </c>
      <c r="T1036" t="n">
        <v>3446.92</v>
      </c>
      <c r="U1036" t="n">
        <v>0.7</v>
      </c>
      <c r="V1036" t="n">
        <v>0.75</v>
      </c>
      <c r="W1036" t="n">
        <v>2.62</v>
      </c>
      <c r="X1036" t="n">
        <v>0.2</v>
      </c>
      <c r="Y1036" t="n">
        <v>1</v>
      </c>
      <c r="Z1036" t="n">
        <v>10</v>
      </c>
    </row>
    <row r="1037">
      <c r="A1037" t="n">
        <v>88</v>
      </c>
      <c r="B1037" t="n">
        <v>105</v>
      </c>
      <c r="C1037" t="inlineStr">
        <is>
          <t xml:space="preserve">CONCLUIDO	</t>
        </is>
      </c>
      <c r="D1037" t="n">
        <v>5.4217</v>
      </c>
      <c r="E1037" t="n">
        <v>18.44</v>
      </c>
      <c r="F1037" t="n">
        <v>15.56</v>
      </c>
      <c r="G1037" t="n">
        <v>116.66</v>
      </c>
      <c r="H1037" t="n">
        <v>1.7</v>
      </c>
      <c r="I1037" t="n">
        <v>8</v>
      </c>
      <c r="J1037" t="n">
        <v>240.54</v>
      </c>
      <c r="K1037" t="n">
        <v>55.27</v>
      </c>
      <c r="L1037" t="n">
        <v>23</v>
      </c>
      <c r="M1037" t="n">
        <v>6</v>
      </c>
      <c r="N1037" t="n">
        <v>57.26</v>
      </c>
      <c r="O1037" t="n">
        <v>29900.43</v>
      </c>
      <c r="P1037" t="n">
        <v>194.09</v>
      </c>
      <c r="Q1037" t="n">
        <v>467.07</v>
      </c>
      <c r="R1037" t="n">
        <v>57.12</v>
      </c>
      <c r="S1037" t="n">
        <v>39.61</v>
      </c>
      <c r="T1037" t="n">
        <v>3812.29</v>
      </c>
      <c r="U1037" t="n">
        <v>0.6899999999999999</v>
      </c>
      <c r="V1037" t="n">
        <v>0.75</v>
      </c>
      <c r="W1037" t="n">
        <v>2.63</v>
      </c>
      <c r="X1037" t="n">
        <v>0.22</v>
      </c>
      <c r="Y1037" t="n">
        <v>1</v>
      </c>
      <c r="Z1037" t="n">
        <v>10</v>
      </c>
    </row>
    <row r="1038">
      <c r="A1038" t="n">
        <v>89</v>
      </c>
      <c r="B1038" t="n">
        <v>105</v>
      </c>
      <c r="C1038" t="inlineStr">
        <is>
          <t xml:space="preserve">CONCLUIDO	</t>
        </is>
      </c>
      <c r="D1038" t="n">
        <v>5.4455</v>
      </c>
      <c r="E1038" t="n">
        <v>18.36</v>
      </c>
      <c r="F1038" t="n">
        <v>15.52</v>
      </c>
      <c r="G1038" t="n">
        <v>132.99</v>
      </c>
      <c r="H1038" t="n">
        <v>1.72</v>
      </c>
      <c r="I1038" t="n">
        <v>7</v>
      </c>
      <c r="J1038" t="n">
        <v>240.97</v>
      </c>
      <c r="K1038" t="n">
        <v>55.27</v>
      </c>
      <c r="L1038" t="n">
        <v>23.25</v>
      </c>
      <c r="M1038" t="n">
        <v>5</v>
      </c>
      <c r="N1038" t="n">
        <v>57.45</v>
      </c>
      <c r="O1038" t="n">
        <v>29954.34</v>
      </c>
      <c r="P1038" t="n">
        <v>193.59</v>
      </c>
      <c r="Q1038" t="n">
        <v>467.08</v>
      </c>
      <c r="R1038" t="n">
        <v>55.91</v>
      </c>
      <c r="S1038" t="n">
        <v>39.61</v>
      </c>
      <c r="T1038" t="n">
        <v>3210.23</v>
      </c>
      <c r="U1038" t="n">
        <v>0.71</v>
      </c>
      <c r="V1038" t="n">
        <v>0.75</v>
      </c>
      <c r="W1038" t="n">
        <v>2.62</v>
      </c>
      <c r="X1038" t="n">
        <v>0.18</v>
      </c>
      <c r="Y1038" t="n">
        <v>1</v>
      </c>
      <c r="Z1038" t="n">
        <v>10</v>
      </c>
    </row>
    <row r="1039">
      <c r="A1039" t="n">
        <v>90</v>
      </c>
      <c r="B1039" t="n">
        <v>105</v>
      </c>
      <c r="C1039" t="inlineStr">
        <is>
          <t xml:space="preserve">CONCLUIDO	</t>
        </is>
      </c>
      <c r="D1039" t="n">
        <v>5.4458</v>
      </c>
      <c r="E1039" t="n">
        <v>18.36</v>
      </c>
      <c r="F1039" t="n">
        <v>15.51</v>
      </c>
      <c r="G1039" t="n">
        <v>132.98</v>
      </c>
      <c r="H1039" t="n">
        <v>1.73</v>
      </c>
      <c r="I1039" t="n">
        <v>7</v>
      </c>
      <c r="J1039" t="n">
        <v>241.41</v>
      </c>
      <c r="K1039" t="n">
        <v>55.27</v>
      </c>
      <c r="L1039" t="n">
        <v>23.5</v>
      </c>
      <c r="M1039" t="n">
        <v>5</v>
      </c>
      <c r="N1039" t="n">
        <v>57.64</v>
      </c>
      <c r="O1039" t="n">
        <v>30008.32</v>
      </c>
      <c r="P1039" t="n">
        <v>193.99</v>
      </c>
      <c r="Q1039" t="n">
        <v>467.07</v>
      </c>
      <c r="R1039" t="n">
        <v>55.97</v>
      </c>
      <c r="S1039" t="n">
        <v>39.61</v>
      </c>
      <c r="T1039" t="n">
        <v>3240.79</v>
      </c>
      <c r="U1039" t="n">
        <v>0.71</v>
      </c>
      <c r="V1039" t="n">
        <v>0.75</v>
      </c>
      <c r="W1039" t="n">
        <v>2.62</v>
      </c>
      <c r="X1039" t="n">
        <v>0.18</v>
      </c>
      <c r="Y1039" t="n">
        <v>1</v>
      </c>
      <c r="Z1039" t="n">
        <v>10</v>
      </c>
    </row>
    <row r="1040">
      <c r="A1040" t="n">
        <v>91</v>
      </c>
      <c r="B1040" t="n">
        <v>105</v>
      </c>
      <c r="C1040" t="inlineStr">
        <is>
          <t xml:space="preserve">CONCLUIDO	</t>
        </is>
      </c>
      <c r="D1040" t="n">
        <v>5.4453</v>
      </c>
      <c r="E1040" t="n">
        <v>18.36</v>
      </c>
      <c r="F1040" t="n">
        <v>15.52</v>
      </c>
      <c r="G1040" t="n">
        <v>132.99</v>
      </c>
      <c r="H1040" t="n">
        <v>1.75</v>
      </c>
      <c r="I1040" t="n">
        <v>7</v>
      </c>
      <c r="J1040" t="n">
        <v>241.85</v>
      </c>
      <c r="K1040" t="n">
        <v>55.27</v>
      </c>
      <c r="L1040" t="n">
        <v>23.75</v>
      </c>
      <c r="M1040" t="n">
        <v>5</v>
      </c>
      <c r="N1040" t="n">
        <v>57.83</v>
      </c>
      <c r="O1040" t="n">
        <v>30062.36</v>
      </c>
      <c r="P1040" t="n">
        <v>194.47</v>
      </c>
      <c r="Q1040" t="n">
        <v>467.08</v>
      </c>
      <c r="R1040" t="n">
        <v>55.9</v>
      </c>
      <c r="S1040" t="n">
        <v>39.61</v>
      </c>
      <c r="T1040" t="n">
        <v>3207.43</v>
      </c>
      <c r="U1040" t="n">
        <v>0.71</v>
      </c>
      <c r="V1040" t="n">
        <v>0.75</v>
      </c>
      <c r="W1040" t="n">
        <v>2.62</v>
      </c>
      <c r="X1040" t="n">
        <v>0.18</v>
      </c>
      <c r="Y1040" t="n">
        <v>1</v>
      </c>
      <c r="Z1040" t="n">
        <v>10</v>
      </c>
    </row>
    <row r="1041">
      <c r="A1041" t="n">
        <v>92</v>
      </c>
      <c r="B1041" t="n">
        <v>105</v>
      </c>
      <c r="C1041" t="inlineStr">
        <is>
          <t xml:space="preserve">CONCLUIDO	</t>
        </is>
      </c>
      <c r="D1041" t="n">
        <v>5.4462</v>
      </c>
      <c r="E1041" t="n">
        <v>18.36</v>
      </c>
      <c r="F1041" t="n">
        <v>15.51</v>
      </c>
      <c r="G1041" t="n">
        <v>132.97</v>
      </c>
      <c r="H1041" t="n">
        <v>1.76</v>
      </c>
      <c r="I1041" t="n">
        <v>7</v>
      </c>
      <c r="J1041" t="n">
        <v>242.29</v>
      </c>
      <c r="K1041" t="n">
        <v>55.27</v>
      </c>
      <c r="L1041" t="n">
        <v>24</v>
      </c>
      <c r="M1041" t="n">
        <v>5</v>
      </c>
      <c r="N1041" t="n">
        <v>58.02</v>
      </c>
      <c r="O1041" t="n">
        <v>30116.47</v>
      </c>
      <c r="P1041" t="n">
        <v>194.21</v>
      </c>
      <c r="Q1041" t="n">
        <v>467.07</v>
      </c>
      <c r="R1041" t="n">
        <v>55.79</v>
      </c>
      <c r="S1041" t="n">
        <v>39.61</v>
      </c>
      <c r="T1041" t="n">
        <v>3149.32</v>
      </c>
      <c r="U1041" t="n">
        <v>0.71</v>
      </c>
      <c r="V1041" t="n">
        <v>0.75</v>
      </c>
      <c r="W1041" t="n">
        <v>2.62</v>
      </c>
      <c r="X1041" t="n">
        <v>0.18</v>
      </c>
      <c r="Y1041" t="n">
        <v>1</v>
      </c>
      <c r="Z1041" t="n">
        <v>10</v>
      </c>
    </row>
    <row r="1042">
      <c r="A1042" t="n">
        <v>93</v>
      </c>
      <c r="B1042" t="n">
        <v>105</v>
      </c>
      <c r="C1042" t="inlineStr">
        <is>
          <t xml:space="preserve">CONCLUIDO	</t>
        </is>
      </c>
      <c r="D1042" t="n">
        <v>5.4463</v>
      </c>
      <c r="E1042" t="n">
        <v>18.36</v>
      </c>
      <c r="F1042" t="n">
        <v>15.51</v>
      </c>
      <c r="G1042" t="n">
        <v>132.96</v>
      </c>
      <c r="H1042" t="n">
        <v>1.78</v>
      </c>
      <c r="I1042" t="n">
        <v>7</v>
      </c>
      <c r="J1042" t="n">
        <v>242.73</v>
      </c>
      <c r="K1042" t="n">
        <v>55.27</v>
      </c>
      <c r="L1042" t="n">
        <v>24.25</v>
      </c>
      <c r="M1042" t="n">
        <v>5</v>
      </c>
      <c r="N1042" t="n">
        <v>58.21</v>
      </c>
      <c r="O1042" t="n">
        <v>30170.65</v>
      </c>
      <c r="P1042" t="n">
        <v>194.92</v>
      </c>
      <c r="Q1042" t="n">
        <v>467.07</v>
      </c>
      <c r="R1042" t="n">
        <v>55.87</v>
      </c>
      <c r="S1042" t="n">
        <v>39.61</v>
      </c>
      <c r="T1042" t="n">
        <v>3190.27</v>
      </c>
      <c r="U1042" t="n">
        <v>0.71</v>
      </c>
      <c r="V1042" t="n">
        <v>0.75</v>
      </c>
      <c r="W1042" t="n">
        <v>2.62</v>
      </c>
      <c r="X1042" t="n">
        <v>0.18</v>
      </c>
      <c r="Y1042" t="n">
        <v>1</v>
      </c>
      <c r="Z1042" t="n">
        <v>10</v>
      </c>
    </row>
    <row r="1043">
      <c r="A1043" t="n">
        <v>94</v>
      </c>
      <c r="B1043" t="n">
        <v>105</v>
      </c>
      <c r="C1043" t="inlineStr">
        <is>
          <t xml:space="preserve">CONCLUIDO	</t>
        </is>
      </c>
      <c r="D1043" t="n">
        <v>5.4475</v>
      </c>
      <c r="E1043" t="n">
        <v>18.36</v>
      </c>
      <c r="F1043" t="n">
        <v>15.51</v>
      </c>
      <c r="G1043" t="n">
        <v>132.93</v>
      </c>
      <c r="H1043" t="n">
        <v>1.79</v>
      </c>
      <c r="I1043" t="n">
        <v>7</v>
      </c>
      <c r="J1043" t="n">
        <v>243.17</v>
      </c>
      <c r="K1043" t="n">
        <v>55.27</v>
      </c>
      <c r="L1043" t="n">
        <v>24.5</v>
      </c>
      <c r="M1043" t="n">
        <v>5</v>
      </c>
      <c r="N1043" t="n">
        <v>58.4</v>
      </c>
      <c r="O1043" t="n">
        <v>30224.9</v>
      </c>
      <c r="P1043" t="n">
        <v>194.63</v>
      </c>
      <c r="Q1043" t="n">
        <v>467.08</v>
      </c>
      <c r="R1043" t="n">
        <v>55.61</v>
      </c>
      <c r="S1043" t="n">
        <v>39.61</v>
      </c>
      <c r="T1043" t="n">
        <v>3061.48</v>
      </c>
      <c r="U1043" t="n">
        <v>0.71</v>
      </c>
      <c r="V1043" t="n">
        <v>0.75</v>
      </c>
      <c r="W1043" t="n">
        <v>2.62</v>
      </c>
      <c r="X1043" t="n">
        <v>0.17</v>
      </c>
      <c r="Y1043" t="n">
        <v>1</v>
      </c>
      <c r="Z1043" t="n">
        <v>10</v>
      </c>
    </row>
    <row r="1044">
      <c r="A1044" t="n">
        <v>95</v>
      </c>
      <c r="B1044" t="n">
        <v>105</v>
      </c>
      <c r="C1044" t="inlineStr">
        <is>
          <t xml:space="preserve">CONCLUIDO	</t>
        </is>
      </c>
      <c r="D1044" t="n">
        <v>5.4493</v>
      </c>
      <c r="E1044" t="n">
        <v>18.35</v>
      </c>
      <c r="F1044" t="n">
        <v>15.5</v>
      </c>
      <c r="G1044" t="n">
        <v>132.88</v>
      </c>
      <c r="H1044" t="n">
        <v>1.81</v>
      </c>
      <c r="I1044" t="n">
        <v>7</v>
      </c>
      <c r="J1044" t="n">
        <v>243.61</v>
      </c>
      <c r="K1044" t="n">
        <v>55.27</v>
      </c>
      <c r="L1044" t="n">
        <v>24.75</v>
      </c>
      <c r="M1044" t="n">
        <v>5</v>
      </c>
      <c r="N1044" t="n">
        <v>58.59</v>
      </c>
      <c r="O1044" t="n">
        <v>30279.22</v>
      </c>
      <c r="P1044" t="n">
        <v>193.7</v>
      </c>
      <c r="Q1044" t="n">
        <v>467.07</v>
      </c>
      <c r="R1044" t="n">
        <v>55.49</v>
      </c>
      <c r="S1044" t="n">
        <v>39.61</v>
      </c>
      <c r="T1044" t="n">
        <v>3002.91</v>
      </c>
      <c r="U1044" t="n">
        <v>0.71</v>
      </c>
      <c r="V1044" t="n">
        <v>0.75</v>
      </c>
      <c r="W1044" t="n">
        <v>2.62</v>
      </c>
      <c r="X1044" t="n">
        <v>0.17</v>
      </c>
      <c r="Y1044" t="n">
        <v>1</v>
      </c>
      <c r="Z1044" t="n">
        <v>10</v>
      </c>
    </row>
    <row r="1045">
      <c r="A1045" t="n">
        <v>96</v>
      </c>
      <c r="B1045" t="n">
        <v>105</v>
      </c>
      <c r="C1045" t="inlineStr">
        <is>
          <t xml:space="preserve">CONCLUIDO	</t>
        </is>
      </c>
      <c r="D1045" t="n">
        <v>5.4519</v>
      </c>
      <c r="E1045" t="n">
        <v>18.34</v>
      </c>
      <c r="F1045" t="n">
        <v>15.49</v>
      </c>
      <c r="G1045" t="n">
        <v>132.8</v>
      </c>
      <c r="H1045" t="n">
        <v>1.82</v>
      </c>
      <c r="I1045" t="n">
        <v>7</v>
      </c>
      <c r="J1045" t="n">
        <v>244.05</v>
      </c>
      <c r="K1045" t="n">
        <v>55.27</v>
      </c>
      <c r="L1045" t="n">
        <v>25</v>
      </c>
      <c r="M1045" t="n">
        <v>5</v>
      </c>
      <c r="N1045" t="n">
        <v>58.78</v>
      </c>
      <c r="O1045" t="n">
        <v>30333.61</v>
      </c>
      <c r="P1045" t="n">
        <v>193.12</v>
      </c>
      <c r="Q1045" t="n">
        <v>467.07</v>
      </c>
      <c r="R1045" t="n">
        <v>55.19</v>
      </c>
      <c r="S1045" t="n">
        <v>39.61</v>
      </c>
      <c r="T1045" t="n">
        <v>2853.21</v>
      </c>
      <c r="U1045" t="n">
        <v>0.72</v>
      </c>
      <c r="V1045" t="n">
        <v>0.75</v>
      </c>
      <c r="W1045" t="n">
        <v>2.62</v>
      </c>
      <c r="X1045" t="n">
        <v>0.16</v>
      </c>
      <c r="Y1045" t="n">
        <v>1</v>
      </c>
      <c r="Z1045" t="n">
        <v>10</v>
      </c>
    </row>
    <row r="1046">
      <c r="A1046" t="n">
        <v>97</v>
      </c>
      <c r="B1046" t="n">
        <v>105</v>
      </c>
      <c r="C1046" t="inlineStr">
        <is>
          <t xml:space="preserve">CONCLUIDO	</t>
        </is>
      </c>
      <c r="D1046" t="n">
        <v>5.4497</v>
      </c>
      <c r="E1046" t="n">
        <v>18.35</v>
      </c>
      <c r="F1046" t="n">
        <v>15.5</v>
      </c>
      <c r="G1046" t="n">
        <v>132.87</v>
      </c>
      <c r="H1046" t="n">
        <v>1.84</v>
      </c>
      <c r="I1046" t="n">
        <v>7</v>
      </c>
      <c r="J1046" t="n">
        <v>244.49</v>
      </c>
      <c r="K1046" t="n">
        <v>55.27</v>
      </c>
      <c r="L1046" t="n">
        <v>25.25</v>
      </c>
      <c r="M1046" t="n">
        <v>5</v>
      </c>
      <c r="N1046" t="n">
        <v>58.97</v>
      </c>
      <c r="O1046" t="n">
        <v>30388.06</v>
      </c>
      <c r="P1046" t="n">
        <v>192.92</v>
      </c>
      <c r="Q1046" t="n">
        <v>467.07</v>
      </c>
      <c r="R1046" t="n">
        <v>55.34</v>
      </c>
      <c r="S1046" t="n">
        <v>39.61</v>
      </c>
      <c r="T1046" t="n">
        <v>2924.91</v>
      </c>
      <c r="U1046" t="n">
        <v>0.72</v>
      </c>
      <c r="V1046" t="n">
        <v>0.75</v>
      </c>
      <c r="W1046" t="n">
        <v>2.62</v>
      </c>
      <c r="X1046" t="n">
        <v>0.17</v>
      </c>
      <c r="Y1046" t="n">
        <v>1</v>
      </c>
      <c r="Z1046" t="n">
        <v>10</v>
      </c>
    </row>
    <row r="1047">
      <c r="A1047" t="n">
        <v>98</v>
      </c>
      <c r="B1047" t="n">
        <v>105</v>
      </c>
      <c r="C1047" t="inlineStr">
        <is>
          <t xml:space="preserve">CONCLUIDO	</t>
        </is>
      </c>
      <c r="D1047" t="n">
        <v>5.4493</v>
      </c>
      <c r="E1047" t="n">
        <v>18.35</v>
      </c>
      <c r="F1047" t="n">
        <v>15.5</v>
      </c>
      <c r="G1047" t="n">
        <v>132.88</v>
      </c>
      <c r="H1047" t="n">
        <v>1.85</v>
      </c>
      <c r="I1047" t="n">
        <v>7</v>
      </c>
      <c r="J1047" t="n">
        <v>244.93</v>
      </c>
      <c r="K1047" t="n">
        <v>55.27</v>
      </c>
      <c r="L1047" t="n">
        <v>25.5</v>
      </c>
      <c r="M1047" t="n">
        <v>5</v>
      </c>
      <c r="N1047" t="n">
        <v>59.16</v>
      </c>
      <c r="O1047" t="n">
        <v>30442.58</v>
      </c>
      <c r="P1047" t="n">
        <v>192.24</v>
      </c>
      <c r="Q1047" t="n">
        <v>467.07</v>
      </c>
      <c r="R1047" t="n">
        <v>55.38</v>
      </c>
      <c r="S1047" t="n">
        <v>39.61</v>
      </c>
      <c r="T1047" t="n">
        <v>2947.7</v>
      </c>
      <c r="U1047" t="n">
        <v>0.72</v>
      </c>
      <c r="V1047" t="n">
        <v>0.75</v>
      </c>
      <c r="W1047" t="n">
        <v>2.62</v>
      </c>
      <c r="X1047" t="n">
        <v>0.17</v>
      </c>
      <c r="Y1047" t="n">
        <v>1</v>
      </c>
      <c r="Z1047" t="n">
        <v>10</v>
      </c>
    </row>
    <row r="1048">
      <c r="A1048" t="n">
        <v>99</v>
      </c>
      <c r="B1048" t="n">
        <v>105</v>
      </c>
      <c r="C1048" t="inlineStr">
        <is>
          <t xml:space="preserve">CONCLUIDO	</t>
        </is>
      </c>
      <c r="D1048" t="n">
        <v>5.4525</v>
      </c>
      <c r="E1048" t="n">
        <v>18.34</v>
      </c>
      <c r="F1048" t="n">
        <v>15.49</v>
      </c>
      <c r="G1048" t="n">
        <v>132.79</v>
      </c>
      <c r="H1048" t="n">
        <v>1.87</v>
      </c>
      <c r="I1048" t="n">
        <v>7</v>
      </c>
      <c r="J1048" t="n">
        <v>245.38</v>
      </c>
      <c r="K1048" t="n">
        <v>55.27</v>
      </c>
      <c r="L1048" t="n">
        <v>25.75</v>
      </c>
      <c r="M1048" t="n">
        <v>5</v>
      </c>
      <c r="N1048" t="n">
        <v>59.35</v>
      </c>
      <c r="O1048" t="n">
        <v>30497.18</v>
      </c>
      <c r="P1048" t="n">
        <v>191.54</v>
      </c>
      <c r="Q1048" t="n">
        <v>467.07</v>
      </c>
      <c r="R1048" t="n">
        <v>55.08</v>
      </c>
      <c r="S1048" t="n">
        <v>39.61</v>
      </c>
      <c r="T1048" t="n">
        <v>2793.42</v>
      </c>
      <c r="U1048" t="n">
        <v>0.72</v>
      </c>
      <c r="V1048" t="n">
        <v>0.75</v>
      </c>
      <c r="W1048" t="n">
        <v>2.62</v>
      </c>
      <c r="X1048" t="n">
        <v>0.16</v>
      </c>
      <c r="Y1048" t="n">
        <v>1</v>
      </c>
      <c r="Z1048" t="n">
        <v>10</v>
      </c>
    </row>
    <row r="1049">
      <c r="A1049" t="n">
        <v>100</v>
      </c>
      <c r="B1049" t="n">
        <v>105</v>
      </c>
      <c r="C1049" t="inlineStr">
        <is>
          <t xml:space="preserve">CONCLUIDO	</t>
        </is>
      </c>
      <c r="D1049" t="n">
        <v>5.4513</v>
      </c>
      <c r="E1049" t="n">
        <v>18.34</v>
      </c>
      <c r="F1049" t="n">
        <v>15.5</v>
      </c>
      <c r="G1049" t="n">
        <v>132.82</v>
      </c>
      <c r="H1049" t="n">
        <v>1.88</v>
      </c>
      <c r="I1049" t="n">
        <v>7</v>
      </c>
      <c r="J1049" t="n">
        <v>245.82</v>
      </c>
      <c r="K1049" t="n">
        <v>55.27</v>
      </c>
      <c r="L1049" t="n">
        <v>26</v>
      </c>
      <c r="M1049" t="n">
        <v>5</v>
      </c>
      <c r="N1049" t="n">
        <v>59.55</v>
      </c>
      <c r="O1049" t="n">
        <v>30551.84</v>
      </c>
      <c r="P1049" t="n">
        <v>191.21</v>
      </c>
      <c r="Q1049" t="n">
        <v>467.07</v>
      </c>
      <c r="R1049" t="n">
        <v>55.3</v>
      </c>
      <c r="S1049" t="n">
        <v>39.61</v>
      </c>
      <c r="T1049" t="n">
        <v>2905.3</v>
      </c>
      <c r="U1049" t="n">
        <v>0.72</v>
      </c>
      <c r="V1049" t="n">
        <v>0.75</v>
      </c>
      <c r="W1049" t="n">
        <v>2.62</v>
      </c>
      <c r="X1049" t="n">
        <v>0.16</v>
      </c>
      <c r="Y1049" t="n">
        <v>1</v>
      </c>
      <c r="Z1049" t="n">
        <v>10</v>
      </c>
    </row>
    <row r="1050">
      <c r="A1050" t="n">
        <v>101</v>
      </c>
      <c r="B1050" t="n">
        <v>105</v>
      </c>
      <c r="C1050" t="inlineStr">
        <is>
          <t xml:space="preserve">CONCLUIDO	</t>
        </is>
      </c>
      <c r="D1050" t="n">
        <v>5.4486</v>
      </c>
      <c r="E1050" t="n">
        <v>18.35</v>
      </c>
      <c r="F1050" t="n">
        <v>15.5</v>
      </c>
      <c r="G1050" t="n">
        <v>132.9</v>
      </c>
      <c r="H1050" t="n">
        <v>1.9</v>
      </c>
      <c r="I1050" t="n">
        <v>7</v>
      </c>
      <c r="J1050" t="n">
        <v>246.26</v>
      </c>
      <c r="K1050" t="n">
        <v>55.27</v>
      </c>
      <c r="L1050" t="n">
        <v>26.25</v>
      </c>
      <c r="M1050" t="n">
        <v>5</v>
      </c>
      <c r="N1050" t="n">
        <v>59.74</v>
      </c>
      <c r="O1050" t="n">
        <v>30606.57</v>
      </c>
      <c r="P1050" t="n">
        <v>191.14</v>
      </c>
      <c r="Q1050" t="n">
        <v>467.07</v>
      </c>
      <c r="R1050" t="n">
        <v>55.5</v>
      </c>
      <c r="S1050" t="n">
        <v>39.61</v>
      </c>
      <c r="T1050" t="n">
        <v>3004.67</v>
      </c>
      <c r="U1050" t="n">
        <v>0.71</v>
      </c>
      <c r="V1050" t="n">
        <v>0.75</v>
      </c>
      <c r="W1050" t="n">
        <v>2.62</v>
      </c>
      <c r="X1050" t="n">
        <v>0.17</v>
      </c>
      <c r="Y1050" t="n">
        <v>1</v>
      </c>
      <c r="Z1050" t="n">
        <v>10</v>
      </c>
    </row>
    <row r="1051">
      <c r="A1051" t="n">
        <v>102</v>
      </c>
      <c r="B1051" t="n">
        <v>105</v>
      </c>
      <c r="C1051" t="inlineStr">
        <is>
          <t xml:space="preserve">CONCLUIDO	</t>
        </is>
      </c>
      <c r="D1051" t="n">
        <v>5.4466</v>
      </c>
      <c r="E1051" t="n">
        <v>18.36</v>
      </c>
      <c r="F1051" t="n">
        <v>15.51</v>
      </c>
      <c r="G1051" t="n">
        <v>132.95</v>
      </c>
      <c r="H1051" t="n">
        <v>1.91</v>
      </c>
      <c r="I1051" t="n">
        <v>7</v>
      </c>
      <c r="J1051" t="n">
        <v>246.71</v>
      </c>
      <c r="K1051" t="n">
        <v>55.27</v>
      </c>
      <c r="L1051" t="n">
        <v>26.5</v>
      </c>
      <c r="M1051" t="n">
        <v>5</v>
      </c>
      <c r="N1051" t="n">
        <v>59.93</v>
      </c>
      <c r="O1051" t="n">
        <v>30661.38</v>
      </c>
      <c r="P1051" t="n">
        <v>190.74</v>
      </c>
      <c r="Q1051" t="n">
        <v>467.07</v>
      </c>
      <c r="R1051" t="n">
        <v>55.68</v>
      </c>
      <c r="S1051" t="n">
        <v>39.61</v>
      </c>
      <c r="T1051" t="n">
        <v>3098</v>
      </c>
      <c r="U1051" t="n">
        <v>0.71</v>
      </c>
      <c r="V1051" t="n">
        <v>0.75</v>
      </c>
      <c r="W1051" t="n">
        <v>2.62</v>
      </c>
      <c r="X1051" t="n">
        <v>0.18</v>
      </c>
      <c r="Y1051" t="n">
        <v>1</v>
      </c>
      <c r="Z1051" t="n">
        <v>10</v>
      </c>
    </row>
    <row r="1052">
      <c r="A1052" t="n">
        <v>103</v>
      </c>
      <c r="B1052" t="n">
        <v>105</v>
      </c>
      <c r="C1052" t="inlineStr">
        <is>
          <t xml:space="preserve">CONCLUIDO	</t>
        </is>
      </c>
      <c r="D1052" t="n">
        <v>5.4501</v>
      </c>
      <c r="E1052" t="n">
        <v>18.35</v>
      </c>
      <c r="F1052" t="n">
        <v>15.5</v>
      </c>
      <c r="G1052" t="n">
        <v>132.85</v>
      </c>
      <c r="H1052" t="n">
        <v>1.93</v>
      </c>
      <c r="I1052" t="n">
        <v>7</v>
      </c>
      <c r="J1052" t="n">
        <v>247.15</v>
      </c>
      <c r="K1052" t="n">
        <v>55.27</v>
      </c>
      <c r="L1052" t="n">
        <v>26.75</v>
      </c>
      <c r="M1052" t="n">
        <v>5</v>
      </c>
      <c r="N1052" t="n">
        <v>60.13</v>
      </c>
      <c r="O1052" t="n">
        <v>30716.25</v>
      </c>
      <c r="P1052" t="n">
        <v>189.64</v>
      </c>
      <c r="Q1052" t="n">
        <v>467.07</v>
      </c>
      <c r="R1052" t="n">
        <v>55.44</v>
      </c>
      <c r="S1052" t="n">
        <v>39.61</v>
      </c>
      <c r="T1052" t="n">
        <v>2976.79</v>
      </c>
      <c r="U1052" t="n">
        <v>0.71</v>
      </c>
      <c r="V1052" t="n">
        <v>0.75</v>
      </c>
      <c r="W1052" t="n">
        <v>2.62</v>
      </c>
      <c r="X1052" t="n">
        <v>0.17</v>
      </c>
      <c r="Y1052" t="n">
        <v>1</v>
      </c>
      <c r="Z1052" t="n">
        <v>10</v>
      </c>
    </row>
    <row r="1053">
      <c r="A1053" t="n">
        <v>104</v>
      </c>
      <c r="B1053" t="n">
        <v>105</v>
      </c>
      <c r="C1053" t="inlineStr">
        <is>
          <t xml:space="preserve">CONCLUIDO	</t>
        </is>
      </c>
      <c r="D1053" t="n">
        <v>5.4726</v>
      </c>
      <c r="E1053" t="n">
        <v>18.27</v>
      </c>
      <c r="F1053" t="n">
        <v>15.46</v>
      </c>
      <c r="G1053" t="n">
        <v>154.65</v>
      </c>
      <c r="H1053" t="n">
        <v>1.94</v>
      </c>
      <c r="I1053" t="n">
        <v>6</v>
      </c>
      <c r="J1053" t="n">
        <v>247.6</v>
      </c>
      <c r="K1053" t="n">
        <v>55.27</v>
      </c>
      <c r="L1053" t="n">
        <v>27</v>
      </c>
      <c r="M1053" t="n">
        <v>4</v>
      </c>
      <c r="N1053" t="n">
        <v>60.33</v>
      </c>
      <c r="O1053" t="n">
        <v>30771.2</v>
      </c>
      <c r="P1053" t="n">
        <v>187.96</v>
      </c>
      <c r="Q1053" t="n">
        <v>467.07</v>
      </c>
      <c r="R1053" t="n">
        <v>54.31</v>
      </c>
      <c r="S1053" t="n">
        <v>39.61</v>
      </c>
      <c r="T1053" t="n">
        <v>2413.51</v>
      </c>
      <c r="U1053" t="n">
        <v>0.73</v>
      </c>
      <c r="V1053" t="n">
        <v>0.75</v>
      </c>
      <c r="W1053" t="n">
        <v>2.62</v>
      </c>
      <c r="X1053" t="n">
        <v>0.13</v>
      </c>
      <c r="Y1053" t="n">
        <v>1</v>
      </c>
      <c r="Z1053" t="n">
        <v>10</v>
      </c>
    </row>
    <row r="1054">
      <c r="A1054" t="n">
        <v>105</v>
      </c>
      <c r="B1054" t="n">
        <v>105</v>
      </c>
      <c r="C1054" t="inlineStr">
        <is>
          <t xml:space="preserve">CONCLUIDO	</t>
        </is>
      </c>
      <c r="D1054" t="n">
        <v>5.4705</v>
      </c>
      <c r="E1054" t="n">
        <v>18.28</v>
      </c>
      <c r="F1054" t="n">
        <v>15.47</v>
      </c>
      <c r="G1054" t="n">
        <v>154.72</v>
      </c>
      <c r="H1054" t="n">
        <v>1.95</v>
      </c>
      <c r="I1054" t="n">
        <v>6</v>
      </c>
      <c r="J1054" t="n">
        <v>248.04</v>
      </c>
      <c r="K1054" t="n">
        <v>55.27</v>
      </c>
      <c r="L1054" t="n">
        <v>27.25</v>
      </c>
      <c r="M1054" t="n">
        <v>4</v>
      </c>
      <c r="N1054" t="n">
        <v>60.52</v>
      </c>
      <c r="O1054" t="n">
        <v>30826.21</v>
      </c>
      <c r="P1054" t="n">
        <v>187.96</v>
      </c>
      <c r="Q1054" t="n">
        <v>467.07</v>
      </c>
      <c r="R1054" t="n">
        <v>54.5</v>
      </c>
      <c r="S1054" t="n">
        <v>39.61</v>
      </c>
      <c r="T1054" t="n">
        <v>2510.43</v>
      </c>
      <c r="U1054" t="n">
        <v>0.73</v>
      </c>
      <c r="V1054" t="n">
        <v>0.75</v>
      </c>
      <c r="W1054" t="n">
        <v>2.62</v>
      </c>
      <c r="X1054" t="n">
        <v>0.14</v>
      </c>
      <c r="Y1054" t="n">
        <v>1</v>
      </c>
      <c r="Z1054" t="n">
        <v>10</v>
      </c>
    </row>
    <row r="1055">
      <c r="A1055" t="n">
        <v>106</v>
      </c>
      <c r="B1055" t="n">
        <v>105</v>
      </c>
      <c r="C1055" t="inlineStr">
        <is>
          <t xml:space="preserve">CONCLUIDO	</t>
        </is>
      </c>
      <c r="D1055" t="n">
        <v>5.4708</v>
      </c>
      <c r="E1055" t="n">
        <v>18.28</v>
      </c>
      <c r="F1055" t="n">
        <v>15.47</v>
      </c>
      <c r="G1055" t="n">
        <v>154.71</v>
      </c>
      <c r="H1055" t="n">
        <v>1.97</v>
      </c>
      <c r="I1055" t="n">
        <v>6</v>
      </c>
      <c r="J1055" t="n">
        <v>248.49</v>
      </c>
      <c r="K1055" t="n">
        <v>55.27</v>
      </c>
      <c r="L1055" t="n">
        <v>27.5</v>
      </c>
      <c r="M1055" t="n">
        <v>3</v>
      </c>
      <c r="N1055" t="n">
        <v>60.72</v>
      </c>
      <c r="O1055" t="n">
        <v>30881.3</v>
      </c>
      <c r="P1055" t="n">
        <v>188.33</v>
      </c>
      <c r="Q1055" t="n">
        <v>467.07</v>
      </c>
      <c r="R1055" t="n">
        <v>54.46</v>
      </c>
      <c r="S1055" t="n">
        <v>39.61</v>
      </c>
      <c r="T1055" t="n">
        <v>2492.19</v>
      </c>
      <c r="U1055" t="n">
        <v>0.73</v>
      </c>
      <c r="V1055" t="n">
        <v>0.75</v>
      </c>
      <c r="W1055" t="n">
        <v>2.62</v>
      </c>
      <c r="X1055" t="n">
        <v>0.14</v>
      </c>
      <c r="Y1055" t="n">
        <v>1</v>
      </c>
      <c r="Z1055" t="n">
        <v>10</v>
      </c>
    </row>
    <row r="1056">
      <c r="A1056" t="n">
        <v>107</v>
      </c>
      <c r="B1056" t="n">
        <v>105</v>
      </c>
      <c r="C1056" t="inlineStr">
        <is>
          <t xml:space="preserve">CONCLUIDO	</t>
        </is>
      </c>
      <c r="D1056" t="n">
        <v>5.4675</v>
      </c>
      <c r="E1056" t="n">
        <v>18.29</v>
      </c>
      <c r="F1056" t="n">
        <v>15.48</v>
      </c>
      <c r="G1056" t="n">
        <v>154.82</v>
      </c>
      <c r="H1056" t="n">
        <v>1.98</v>
      </c>
      <c r="I1056" t="n">
        <v>6</v>
      </c>
      <c r="J1056" t="n">
        <v>248.94</v>
      </c>
      <c r="K1056" t="n">
        <v>55.27</v>
      </c>
      <c r="L1056" t="n">
        <v>27.75</v>
      </c>
      <c r="M1056" t="n">
        <v>3</v>
      </c>
      <c r="N1056" t="n">
        <v>60.92</v>
      </c>
      <c r="O1056" t="n">
        <v>30936.46</v>
      </c>
      <c r="P1056" t="n">
        <v>188.37</v>
      </c>
      <c r="Q1056" t="n">
        <v>467.07</v>
      </c>
      <c r="R1056" t="n">
        <v>54.8</v>
      </c>
      <c r="S1056" t="n">
        <v>39.61</v>
      </c>
      <c r="T1056" t="n">
        <v>2660.12</v>
      </c>
      <c r="U1056" t="n">
        <v>0.72</v>
      </c>
      <c r="V1056" t="n">
        <v>0.75</v>
      </c>
      <c r="W1056" t="n">
        <v>2.62</v>
      </c>
      <c r="X1056" t="n">
        <v>0.15</v>
      </c>
      <c r="Y1056" t="n">
        <v>1</v>
      </c>
      <c r="Z1056" t="n">
        <v>10</v>
      </c>
    </row>
    <row r="1057">
      <c r="A1057" t="n">
        <v>108</v>
      </c>
      <c r="B1057" t="n">
        <v>105</v>
      </c>
      <c r="C1057" t="inlineStr">
        <is>
          <t xml:space="preserve">CONCLUIDO	</t>
        </is>
      </c>
      <c r="D1057" t="n">
        <v>5.4663</v>
      </c>
      <c r="E1057" t="n">
        <v>18.29</v>
      </c>
      <c r="F1057" t="n">
        <v>15.49</v>
      </c>
      <c r="G1057" t="n">
        <v>154.86</v>
      </c>
      <c r="H1057" t="n">
        <v>2</v>
      </c>
      <c r="I1057" t="n">
        <v>6</v>
      </c>
      <c r="J1057" t="n">
        <v>249.39</v>
      </c>
      <c r="K1057" t="n">
        <v>55.27</v>
      </c>
      <c r="L1057" t="n">
        <v>28</v>
      </c>
      <c r="M1057" t="n">
        <v>3</v>
      </c>
      <c r="N1057" t="n">
        <v>61.11</v>
      </c>
      <c r="O1057" t="n">
        <v>30991.69</v>
      </c>
      <c r="P1057" t="n">
        <v>188.5</v>
      </c>
      <c r="Q1057" t="n">
        <v>467.07</v>
      </c>
      <c r="R1057" t="n">
        <v>54.92</v>
      </c>
      <c r="S1057" t="n">
        <v>39.61</v>
      </c>
      <c r="T1057" t="n">
        <v>2721.54</v>
      </c>
      <c r="U1057" t="n">
        <v>0.72</v>
      </c>
      <c r="V1057" t="n">
        <v>0.75</v>
      </c>
      <c r="W1057" t="n">
        <v>2.62</v>
      </c>
      <c r="X1057" t="n">
        <v>0.15</v>
      </c>
      <c r="Y1057" t="n">
        <v>1</v>
      </c>
      <c r="Z1057" t="n">
        <v>10</v>
      </c>
    </row>
    <row r="1058">
      <c r="A1058" t="n">
        <v>109</v>
      </c>
      <c r="B1058" t="n">
        <v>105</v>
      </c>
      <c r="C1058" t="inlineStr">
        <is>
          <t xml:space="preserve">CONCLUIDO	</t>
        </is>
      </c>
      <c r="D1058" t="n">
        <v>5.4679</v>
      </c>
      <c r="E1058" t="n">
        <v>18.29</v>
      </c>
      <c r="F1058" t="n">
        <v>15.48</v>
      </c>
      <c r="G1058" t="n">
        <v>154.81</v>
      </c>
      <c r="H1058" t="n">
        <v>2.01</v>
      </c>
      <c r="I1058" t="n">
        <v>6</v>
      </c>
      <c r="J1058" t="n">
        <v>249.83</v>
      </c>
      <c r="K1058" t="n">
        <v>55.27</v>
      </c>
      <c r="L1058" t="n">
        <v>28.25</v>
      </c>
      <c r="M1058" t="n">
        <v>3</v>
      </c>
      <c r="N1058" t="n">
        <v>61.31</v>
      </c>
      <c r="O1058" t="n">
        <v>31047</v>
      </c>
      <c r="P1058" t="n">
        <v>188.67</v>
      </c>
      <c r="Q1058" t="n">
        <v>467.07</v>
      </c>
      <c r="R1058" t="n">
        <v>54.74</v>
      </c>
      <c r="S1058" t="n">
        <v>39.61</v>
      </c>
      <c r="T1058" t="n">
        <v>2632.2</v>
      </c>
      <c r="U1058" t="n">
        <v>0.72</v>
      </c>
      <c r="V1058" t="n">
        <v>0.75</v>
      </c>
      <c r="W1058" t="n">
        <v>2.62</v>
      </c>
      <c r="X1058" t="n">
        <v>0.15</v>
      </c>
      <c r="Y1058" t="n">
        <v>1</v>
      </c>
      <c r="Z1058" t="n">
        <v>10</v>
      </c>
    </row>
    <row r="1059">
      <c r="A1059" t="n">
        <v>110</v>
      </c>
      <c r="B1059" t="n">
        <v>105</v>
      </c>
      <c r="C1059" t="inlineStr">
        <is>
          <t xml:space="preserve">CONCLUIDO	</t>
        </is>
      </c>
      <c r="D1059" t="n">
        <v>5.4685</v>
      </c>
      <c r="E1059" t="n">
        <v>18.29</v>
      </c>
      <c r="F1059" t="n">
        <v>15.48</v>
      </c>
      <c r="G1059" t="n">
        <v>154.78</v>
      </c>
      <c r="H1059" t="n">
        <v>2.03</v>
      </c>
      <c r="I1059" t="n">
        <v>6</v>
      </c>
      <c r="J1059" t="n">
        <v>250.28</v>
      </c>
      <c r="K1059" t="n">
        <v>55.27</v>
      </c>
      <c r="L1059" t="n">
        <v>28.5</v>
      </c>
      <c r="M1059" t="n">
        <v>3</v>
      </c>
      <c r="N1059" t="n">
        <v>61.51</v>
      </c>
      <c r="O1059" t="n">
        <v>31102.37</v>
      </c>
      <c r="P1059" t="n">
        <v>188.59</v>
      </c>
      <c r="Q1059" t="n">
        <v>467.07</v>
      </c>
      <c r="R1059" t="n">
        <v>54.63</v>
      </c>
      <c r="S1059" t="n">
        <v>39.61</v>
      </c>
      <c r="T1059" t="n">
        <v>2577.91</v>
      </c>
      <c r="U1059" t="n">
        <v>0.72</v>
      </c>
      <c r="V1059" t="n">
        <v>0.75</v>
      </c>
      <c r="W1059" t="n">
        <v>2.62</v>
      </c>
      <c r="X1059" t="n">
        <v>0.15</v>
      </c>
      <c r="Y1059" t="n">
        <v>1</v>
      </c>
      <c r="Z1059" t="n">
        <v>10</v>
      </c>
    </row>
    <row r="1060">
      <c r="A1060" t="n">
        <v>111</v>
      </c>
      <c r="B1060" t="n">
        <v>105</v>
      </c>
      <c r="C1060" t="inlineStr">
        <is>
          <t xml:space="preserve">CONCLUIDO	</t>
        </is>
      </c>
      <c r="D1060" t="n">
        <v>5.4686</v>
      </c>
      <c r="E1060" t="n">
        <v>18.29</v>
      </c>
      <c r="F1060" t="n">
        <v>15.48</v>
      </c>
      <c r="G1060" t="n">
        <v>154.78</v>
      </c>
      <c r="H1060" t="n">
        <v>2.04</v>
      </c>
      <c r="I1060" t="n">
        <v>6</v>
      </c>
      <c r="J1060" t="n">
        <v>250.73</v>
      </c>
      <c r="K1060" t="n">
        <v>55.27</v>
      </c>
      <c r="L1060" t="n">
        <v>28.75</v>
      </c>
      <c r="M1060" t="n">
        <v>3</v>
      </c>
      <c r="N1060" t="n">
        <v>61.71</v>
      </c>
      <c r="O1060" t="n">
        <v>31157.82</v>
      </c>
      <c r="P1060" t="n">
        <v>188.38</v>
      </c>
      <c r="Q1060" t="n">
        <v>467.08</v>
      </c>
      <c r="R1060" t="n">
        <v>54.58</v>
      </c>
      <c r="S1060" t="n">
        <v>39.61</v>
      </c>
      <c r="T1060" t="n">
        <v>2549.11</v>
      </c>
      <c r="U1060" t="n">
        <v>0.73</v>
      </c>
      <c r="V1060" t="n">
        <v>0.75</v>
      </c>
      <c r="W1060" t="n">
        <v>2.62</v>
      </c>
      <c r="X1060" t="n">
        <v>0.14</v>
      </c>
      <c r="Y1060" t="n">
        <v>1</v>
      </c>
      <c r="Z1060" t="n">
        <v>10</v>
      </c>
    </row>
    <row r="1061">
      <c r="A1061" t="n">
        <v>112</v>
      </c>
      <c r="B1061" t="n">
        <v>105</v>
      </c>
      <c r="C1061" t="inlineStr">
        <is>
          <t xml:space="preserve">CONCLUIDO	</t>
        </is>
      </c>
      <c r="D1061" t="n">
        <v>5.4695</v>
      </c>
      <c r="E1061" t="n">
        <v>18.28</v>
      </c>
      <c r="F1061" t="n">
        <v>15.47</v>
      </c>
      <c r="G1061" t="n">
        <v>154.75</v>
      </c>
      <c r="H1061" t="n">
        <v>2.05</v>
      </c>
      <c r="I1061" t="n">
        <v>6</v>
      </c>
      <c r="J1061" t="n">
        <v>251.18</v>
      </c>
      <c r="K1061" t="n">
        <v>55.27</v>
      </c>
      <c r="L1061" t="n">
        <v>29</v>
      </c>
      <c r="M1061" t="n">
        <v>3</v>
      </c>
      <c r="N1061" t="n">
        <v>61.91</v>
      </c>
      <c r="O1061" t="n">
        <v>31213.35</v>
      </c>
      <c r="P1061" t="n">
        <v>188.21</v>
      </c>
      <c r="Q1061" t="n">
        <v>467.07</v>
      </c>
      <c r="R1061" t="n">
        <v>54.51</v>
      </c>
      <c r="S1061" t="n">
        <v>39.61</v>
      </c>
      <c r="T1061" t="n">
        <v>2513.46</v>
      </c>
      <c r="U1061" t="n">
        <v>0.73</v>
      </c>
      <c r="V1061" t="n">
        <v>0.75</v>
      </c>
      <c r="W1061" t="n">
        <v>2.62</v>
      </c>
      <c r="X1061" t="n">
        <v>0.14</v>
      </c>
      <c r="Y1061" t="n">
        <v>1</v>
      </c>
      <c r="Z1061" t="n">
        <v>10</v>
      </c>
    </row>
    <row r="1062">
      <c r="A1062" t="n">
        <v>113</v>
      </c>
      <c r="B1062" t="n">
        <v>105</v>
      </c>
      <c r="C1062" t="inlineStr">
        <is>
          <t xml:space="preserve">CONCLUIDO	</t>
        </is>
      </c>
      <c r="D1062" t="n">
        <v>5.4694</v>
      </c>
      <c r="E1062" t="n">
        <v>18.28</v>
      </c>
      <c r="F1062" t="n">
        <v>15.48</v>
      </c>
      <c r="G1062" t="n">
        <v>154.76</v>
      </c>
      <c r="H1062" t="n">
        <v>2.07</v>
      </c>
      <c r="I1062" t="n">
        <v>6</v>
      </c>
      <c r="J1062" t="n">
        <v>251.63</v>
      </c>
      <c r="K1062" t="n">
        <v>55.27</v>
      </c>
      <c r="L1062" t="n">
        <v>29.25</v>
      </c>
      <c r="M1062" t="n">
        <v>3</v>
      </c>
      <c r="N1062" t="n">
        <v>62.11</v>
      </c>
      <c r="O1062" t="n">
        <v>31268.94</v>
      </c>
      <c r="P1062" t="n">
        <v>188.33</v>
      </c>
      <c r="Q1062" t="n">
        <v>467.08</v>
      </c>
      <c r="R1062" t="n">
        <v>54.51</v>
      </c>
      <c r="S1062" t="n">
        <v>39.61</v>
      </c>
      <c r="T1062" t="n">
        <v>2513.84</v>
      </c>
      <c r="U1062" t="n">
        <v>0.73</v>
      </c>
      <c r="V1062" t="n">
        <v>0.75</v>
      </c>
      <c r="W1062" t="n">
        <v>2.62</v>
      </c>
      <c r="X1062" t="n">
        <v>0.14</v>
      </c>
      <c r="Y1062" t="n">
        <v>1</v>
      </c>
      <c r="Z1062" t="n">
        <v>10</v>
      </c>
    </row>
    <row r="1063">
      <c r="A1063" t="n">
        <v>114</v>
      </c>
      <c r="B1063" t="n">
        <v>105</v>
      </c>
      <c r="C1063" t="inlineStr">
        <is>
          <t xml:space="preserve">CONCLUIDO	</t>
        </is>
      </c>
      <c r="D1063" t="n">
        <v>5.47</v>
      </c>
      <c r="E1063" t="n">
        <v>18.28</v>
      </c>
      <c r="F1063" t="n">
        <v>15.47</v>
      </c>
      <c r="G1063" t="n">
        <v>154.73</v>
      </c>
      <c r="H1063" t="n">
        <v>2.08</v>
      </c>
      <c r="I1063" t="n">
        <v>6</v>
      </c>
      <c r="J1063" t="n">
        <v>252.08</v>
      </c>
      <c r="K1063" t="n">
        <v>55.27</v>
      </c>
      <c r="L1063" t="n">
        <v>29.5</v>
      </c>
      <c r="M1063" t="n">
        <v>2</v>
      </c>
      <c r="N1063" t="n">
        <v>62.31</v>
      </c>
      <c r="O1063" t="n">
        <v>31324.61</v>
      </c>
      <c r="P1063" t="n">
        <v>187.98</v>
      </c>
      <c r="Q1063" t="n">
        <v>467.08</v>
      </c>
      <c r="R1063" t="n">
        <v>54.44</v>
      </c>
      <c r="S1063" t="n">
        <v>39.61</v>
      </c>
      <c r="T1063" t="n">
        <v>2483.35</v>
      </c>
      <c r="U1063" t="n">
        <v>0.73</v>
      </c>
      <c r="V1063" t="n">
        <v>0.75</v>
      </c>
      <c r="W1063" t="n">
        <v>2.62</v>
      </c>
      <c r="X1063" t="n">
        <v>0.14</v>
      </c>
      <c r="Y1063" t="n">
        <v>1</v>
      </c>
      <c r="Z1063" t="n">
        <v>10</v>
      </c>
    </row>
    <row r="1064">
      <c r="A1064" t="n">
        <v>115</v>
      </c>
      <c r="B1064" t="n">
        <v>105</v>
      </c>
      <c r="C1064" t="inlineStr">
        <is>
          <t xml:space="preserve">CONCLUIDO	</t>
        </is>
      </c>
      <c r="D1064" t="n">
        <v>5.4704</v>
      </c>
      <c r="E1064" t="n">
        <v>18.28</v>
      </c>
      <c r="F1064" t="n">
        <v>15.47</v>
      </c>
      <c r="G1064" t="n">
        <v>154.72</v>
      </c>
      <c r="H1064" t="n">
        <v>2.1</v>
      </c>
      <c r="I1064" t="n">
        <v>6</v>
      </c>
      <c r="J1064" t="n">
        <v>252.54</v>
      </c>
      <c r="K1064" t="n">
        <v>55.27</v>
      </c>
      <c r="L1064" t="n">
        <v>29.75</v>
      </c>
      <c r="M1064" t="n">
        <v>2</v>
      </c>
      <c r="N1064" t="n">
        <v>62.51</v>
      </c>
      <c r="O1064" t="n">
        <v>31380.35</v>
      </c>
      <c r="P1064" t="n">
        <v>187.87</v>
      </c>
      <c r="Q1064" t="n">
        <v>467.07</v>
      </c>
      <c r="R1064" t="n">
        <v>54.34</v>
      </c>
      <c r="S1064" t="n">
        <v>39.61</v>
      </c>
      <c r="T1064" t="n">
        <v>2430.48</v>
      </c>
      <c r="U1064" t="n">
        <v>0.73</v>
      </c>
      <c r="V1064" t="n">
        <v>0.75</v>
      </c>
      <c r="W1064" t="n">
        <v>2.62</v>
      </c>
      <c r="X1064" t="n">
        <v>0.14</v>
      </c>
      <c r="Y1064" t="n">
        <v>1</v>
      </c>
      <c r="Z1064" t="n">
        <v>10</v>
      </c>
    </row>
    <row r="1065">
      <c r="A1065" t="n">
        <v>116</v>
      </c>
      <c r="B1065" t="n">
        <v>105</v>
      </c>
      <c r="C1065" t="inlineStr">
        <is>
          <t xml:space="preserve">CONCLUIDO	</t>
        </is>
      </c>
      <c r="D1065" t="n">
        <v>5.4676</v>
      </c>
      <c r="E1065" t="n">
        <v>18.29</v>
      </c>
      <c r="F1065" t="n">
        <v>15.48</v>
      </c>
      <c r="G1065" t="n">
        <v>154.81</v>
      </c>
      <c r="H1065" t="n">
        <v>2.11</v>
      </c>
      <c r="I1065" t="n">
        <v>6</v>
      </c>
      <c r="J1065" t="n">
        <v>252.99</v>
      </c>
      <c r="K1065" t="n">
        <v>55.27</v>
      </c>
      <c r="L1065" t="n">
        <v>30</v>
      </c>
      <c r="M1065" t="n">
        <v>1</v>
      </c>
      <c r="N1065" t="n">
        <v>62.72</v>
      </c>
      <c r="O1065" t="n">
        <v>31436.17</v>
      </c>
      <c r="P1065" t="n">
        <v>187.92</v>
      </c>
      <c r="Q1065" t="n">
        <v>467.09</v>
      </c>
      <c r="R1065" t="n">
        <v>54.71</v>
      </c>
      <c r="S1065" t="n">
        <v>39.61</v>
      </c>
      <c r="T1065" t="n">
        <v>2617.82</v>
      </c>
      <c r="U1065" t="n">
        <v>0.72</v>
      </c>
      <c r="V1065" t="n">
        <v>0.75</v>
      </c>
      <c r="W1065" t="n">
        <v>2.62</v>
      </c>
      <c r="X1065" t="n">
        <v>0.15</v>
      </c>
      <c r="Y1065" t="n">
        <v>1</v>
      </c>
      <c r="Z1065" t="n">
        <v>10</v>
      </c>
    </row>
    <row r="1066">
      <c r="A1066" t="n">
        <v>117</v>
      </c>
      <c r="B1066" t="n">
        <v>105</v>
      </c>
      <c r="C1066" t="inlineStr">
        <is>
          <t xml:space="preserve">CONCLUIDO	</t>
        </is>
      </c>
      <c r="D1066" t="n">
        <v>5.4685</v>
      </c>
      <c r="E1066" t="n">
        <v>18.29</v>
      </c>
      <c r="F1066" t="n">
        <v>15.48</v>
      </c>
      <c r="G1066" t="n">
        <v>154.79</v>
      </c>
      <c r="H1066" t="n">
        <v>2.12</v>
      </c>
      <c r="I1066" t="n">
        <v>6</v>
      </c>
      <c r="J1066" t="n">
        <v>253.44</v>
      </c>
      <c r="K1066" t="n">
        <v>55.27</v>
      </c>
      <c r="L1066" t="n">
        <v>30.25</v>
      </c>
      <c r="M1066" t="n">
        <v>1</v>
      </c>
      <c r="N1066" t="n">
        <v>62.92</v>
      </c>
      <c r="O1066" t="n">
        <v>31492.06</v>
      </c>
      <c r="P1066" t="n">
        <v>188</v>
      </c>
      <c r="Q1066" t="n">
        <v>467.13</v>
      </c>
      <c r="R1066" t="n">
        <v>54.62</v>
      </c>
      <c r="S1066" t="n">
        <v>39.61</v>
      </c>
      <c r="T1066" t="n">
        <v>2572.63</v>
      </c>
      <c r="U1066" t="n">
        <v>0.73</v>
      </c>
      <c r="V1066" t="n">
        <v>0.75</v>
      </c>
      <c r="W1066" t="n">
        <v>2.62</v>
      </c>
      <c r="X1066" t="n">
        <v>0.15</v>
      </c>
      <c r="Y1066" t="n">
        <v>1</v>
      </c>
      <c r="Z1066" t="n">
        <v>10</v>
      </c>
    </row>
    <row r="1067">
      <c r="A1067" t="n">
        <v>118</v>
      </c>
      <c r="B1067" t="n">
        <v>105</v>
      </c>
      <c r="C1067" t="inlineStr">
        <is>
          <t xml:space="preserve">CONCLUIDO	</t>
        </is>
      </c>
      <c r="D1067" t="n">
        <v>5.468</v>
      </c>
      <c r="E1067" t="n">
        <v>18.29</v>
      </c>
      <c r="F1067" t="n">
        <v>15.48</v>
      </c>
      <c r="G1067" t="n">
        <v>154.8</v>
      </c>
      <c r="H1067" t="n">
        <v>2.14</v>
      </c>
      <c r="I1067" t="n">
        <v>6</v>
      </c>
      <c r="J1067" t="n">
        <v>253.9</v>
      </c>
      <c r="K1067" t="n">
        <v>55.27</v>
      </c>
      <c r="L1067" t="n">
        <v>30.5</v>
      </c>
      <c r="M1067" t="n">
        <v>0</v>
      </c>
      <c r="N1067" t="n">
        <v>63.12</v>
      </c>
      <c r="O1067" t="n">
        <v>31548.03</v>
      </c>
      <c r="P1067" t="n">
        <v>188.15</v>
      </c>
      <c r="Q1067" t="n">
        <v>467.07</v>
      </c>
      <c r="R1067" t="n">
        <v>54.54</v>
      </c>
      <c r="S1067" t="n">
        <v>39.61</v>
      </c>
      <c r="T1067" t="n">
        <v>2531.51</v>
      </c>
      <c r="U1067" t="n">
        <v>0.73</v>
      </c>
      <c r="V1067" t="n">
        <v>0.75</v>
      </c>
      <c r="W1067" t="n">
        <v>2.62</v>
      </c>
      <c r="X1067" t="n">
        <v>0.15</v>
      </c>
      <c r="Y1067" t="n">
        <v>1</v>
      </c>
      <c r="Z1067" t="n">
        <v>10</v>
      </c>
    </row>
    <row r="1068">
      <c r="A1068" t="n">
        <v>0</v>
      </c>
      <c r="B1068" t="n">
        <v>60</v>
      </c>
      <c r="C1068" t="inlineStr">
        <is>
          <t xml:space="preserve">CONCLUIDO	</t>
        </is>
      </c>
      <c r="D1068" t="n">
        <v>3.89</v>
      </c>
      <c r="E1068" t="n">
        <v>25.71</v>
      </c>
      <c r="F1068" t="n">
        <v>19.74</v>
      </c>
      <c r="G1068" t="n">
        <v>7.9</v>
      </c>
      <c r="H1068" t="n">
        <v>0.14</v>
      </c>
      <c r="I1068" t="n">
        <v>150</v>
      </c>
      <c r="J1068" t="n">
        <v>124.63</v>
      </c>
      <c r="K1068" t="n">
        <v>45</v>
      </c>
      <c r="L1068" t="n">
        <v>1</v>
      </c>
      <c r="M1068" t="n">
        <v>148</v>
      </c>
      <c r="N1068" t="n">
        <v>18.64</v>
      </c>
      <c r="O1068" t="n">
        <v>15605.44</v>
      </c>
      <c r="P1068" t="n">
        <v>205.81</v>
      </c>
      <c r="Q1068" t="n">
        <v>467.19</v>
      </c>
      <c r="R1068" t="n">
        <v>193.93</v>
      </c>
      <c r="S1068" t="n">
        <v>39.61</v>
      </c>
      <c r="T1068" t="n">
        <v>71504.53</v>
      </c>
      <c r="U1068" t="n">
        <v>0.2</v>
      </c>
      <c r="V1068" t="n">
        <v>0.59</v>
      </c>
      <c r="W1068" t="n">
        <v>2.85</v>
      </c>
      <c r="X1068" t="n">
        <v>4.4</v>
      </c>
      <c r="Y1068" t="n">
        <v>1</v>
      </c>
      <c r="Z1068" t="n">
        <v>10</v>
      </c>
    </row>
    <row r="1069">
      <c r="A1069" t="n">
        <v>1</v>
      </c>
      <c r="B1069" t="n">
        <v>60</v>
      </c>
      <c r="C1069" t="inlineStr">
        <is>
          <t xml:space="preserve">CONCLUIDO	</t>
        </is>
      </c>
      <c r="D1069" t="n">
        <v>4.2241</v>
      </c>
      <c r="E1069" t="n">
        <v>23.67</v>
      </c>
      <c r="F1069" t="n">
        <v>18.65</v>
      </c>
      <c r="G1069" t="n">
        <v>9.9</v>
      </c>
      <c r="H1069" t="n">
        <v>0.18</v>
      </c>
      <c r="I1069" t="n">
        <v>113</v>
      </c>
      <c r="J1069" t="n">
        <v>124.96</v>
      </c>
      <c r="K1069" t="n">
        <v>45</v>
      </c>
      <c r="L1069" t="n">
        <v>1.25</v>
      </c>
      <c r="M1069" t="n">
        <v>111</v>
      </c>
      <c r="N1069" t="n">
        <v>18.71</v>
      </c>
      <c r="O1069" t="n">
        <v>15645.96</v>
      </c>
      <c r="P1069" t="n">
        <v>193.77</v>
      </c>
      <c r="Q1069" t="n">
        <v>467.23</v>
      </c>
      <c r="R1069" t="n">
        <v>158.16</v>
      </c>
      <c r="S1069" t="n">
        <v>39.61</v>
      </c>
      <c r="T1069" t="n">
        <v>53805.45</v>
      </c>
      <c r="U1069" t="n">
        <v>0.25</v>
      </c>
      <c r="V1069" t="n">
        <v>0.63</v>
      </c>
      <c r="W1069" t="n">
        <v>2.79</v>
      </c>
      <c r="X1069" t="n">
        <v>3.32</v>
      </c>
      <c r="Y1069" t="n">
        <v>1</v>
      </c>
      <c r="Z1069" t="n">
        <v>10</v>
      </c>
    </row>
    <row r="1070">
      <c r="A1070" t="n">
        <v>2</v>
      </c>
      <c r="B1070" t="n">
        <v>60</v>
      </c>
      <c r="C1070" t="inlineStr">
        <is>
          <t xml:space="preserve">CONCLUIDO	</t>
        </is>
      </c>
      <c r="D1070" t="n">
        <v>4.4719</v>
      </c>
      <c r="E1070" t="n">
        <v>22.36</v>
      </c>
      <c r="F1070" t="n">
        <v>17.93</v>
      </c>
      <c r="G1070" t="n">
        <v>11.95</v>
      </c>
      <c r="H1070" t="n">
        <v>0.21</v>
      </c>
      <c r="I1070" t="n">
        <v>90</v>
      </c>
      <c r="J1070" t="n">
        <v>125.29</v>
      </c>
      <c r="K1070" t="n">
        <v>45</v>
      </c>
      <c r="L1070" t="n">
        <v>1.5</v>
      </c>
      <c r="M1070" t="n">
        <v>88</v>
      </c>
      <c r="N1070" t="n">
        <v>18.79</v>
      </c>
      <c r="O1070" t="n">
        <v>15686.51</v>
      </c>
      <c r="P1070" t="n">
        <v>185.58</v>
      </c>
      <c r="Q1070" t="n">
        <v>467.16</v>
      </c>
      <c r="R1070" t="n">
        <v>134.59</v>
      </c>
      <c r="S1070" t="n">
        <v>39.61</v>
      </c>
      <c r="T1070" t="n">
        <v>42135.06</v>
      </c>
      <c r="U1070" t="n">
        <v>0.29</v>
      </c>
      <c r="V1070" t="n">
        <v>0.65</v>
      </c>
      <c r="W1070" t="n">
        <v>2.75</v>
      </c>
      <c r="X1070" t="n">
        <v>2.59</v>
      </c>
      <c r="Y1070" t="n">
        <v>1</v>
      </c>
      <c r="Z1070" t="n">
        <v>10</v>
      </c>
    </row>
    <row r="1071">
      <c r="A1071" t="n">
        <v>3</v>
      </c>
      <c r="B1071" t="n">
        <v>60</v>
      </c>
      <c r="C1071" t="inlineStr">
        <is>
          <t xml:space="preserve">CONCLUIDO	</t>
        </is>
      </c>
      <c r="D1071" t="n">
        <v>4.6506</v>
      </c>
      <c r="E1071" t="n">
        <v>21.5</v>
      </c>
      <c r="F1071" t="n">
        <v>17.45</v>
      </c>
      <c r="G1071" t="n">
        <v>13.96</v>
      </c>
      <c r="H1071" t="n">
        <v>0.25</v>
      </c>
      <c r="I1071" t="n">
        <v>75</v>
      </c>
      <c r="J1071" t="n">
        <v>125.62</v>
      </c>
      <c r="K1071" t="n">
        <v>45</v>
      </c>
      <c r="L1071" t="n">
        <v>1.75</v>
      </c>
      <c r="M1071" t="n">
        <v>73</v>
      </c>
      <c r="N1071" t="n">
        <v>18.87</v>
      </c>
      <c r="O1071" t="n">
        <v>15727.09</v>
      </c>
      <c r="P1071" t="n">
        <v>179.98</v>
      </c>
      <c r="Q1071" t="n">
        <v>467.11</v>
      </c>
      <c r="R1071" t="n">
        <v>118.98</v>
      </c>
      <c r="S1071" t="n">
        <v>39.61</v>
      </c>
      <c r="T1071" t="n">
        <v>34408.13</v>
      </c>
      <c r="U1071" t="n">
        <v>0.33</v>
      </c>
      <c r="V1071" t="n">
        <v>0.67</v>
      </c>
      <c r="W1071" t="n">
        <v>2.73</v>
      </c>
      <c r="X1071" t="n">
        <v>2.12</v>
      </c>
      <c r="Y1071" t="n">
        <v>1</v>
      </c>
      <c r="Z1071" t="n">
        <v>10</v>
      </c>
    </row>
    <row r="1072">
      <c r="A1072" t="n">
        <v>4</v>
      </c>
      <c r="B1072" t="n">
        <v>60</v>
      </c>
      <c r="C1072" t="inlineStr">
        <is>
          <t xml:space="preserve">CONCLUIDO	</t>
        </is>
      </c>
      <c r="D1072" t="n">
        <v>4.7693</v>
      </c>
      <c r="E1072" t="n">
        <v>20.97</v>
      </c>
      <c r="F1072" t="n">
        <v>17.17</v>
      </c>
      <c r="G1072" t="n">
        <v>15.85</v>
      </c>
      <c r="H1072" t="n">
        <v>0.28</v>
      </c>
      <c r="I1072" t="n">
        <v>65</v>
      </c>
      <c r="J1072" t="n">
        <v>125.95</v>
      </c>
      <c r="K1072" t="n">
        <v>45</v>
      </c>
      <c r="L1072" t="n">
        <v>2</v>
      </c>
      <c r="M1072" t="n">
        <v>63</v>
      </c>
      <c r="N1072" t="n">
        <v>18.95</v>
      </c>
      <c r="O1072" t="n">
        <v>15767.7</v>
      </c>
      <c r="P1072" t="n">
        <v>176.32</v>
      </c>
      <c r="Q1072" t="n">
        <v>467.18</v>
      </c>
      <c r="R1072" t="n">
        <v>109.92</v>
      </c>
      <c r="S1072" t="n">
        <v>39.61</v>
      </c>
      <c r="T1072" t="n">
        <v>29928.02</v>
      </c>
      <c r="U1072" t="n">
        <v>0.36</v>
      </c>
      <c r="V1072" t="n">
        <v>0.68</v>
      </c>
      <c r="W1072" t="n">
        <v>2.71</v>
      </c>
      <c r="X1072" t="n">
        <v>1.84</v>
      </c>
      <c r="Y1072" t="n">
        <v>1</v>
      </c>
      <c r="Z1072" t="n">
        <v>10</v>
      </c>
    </row>
    <row r="1073">
      <c r="A1073" t="n">
        <v>5</v>
      </c>
      <c r="B1073" t="n">
        <v>60</v>
      </c>
      <c r="C1073" t="inlineStr">
        <is>
          <t xml:space="preserve">CONCLUIDO	</t>
        </is>
      </c>
      <c r="D1073" t="n">
        <v>4.8667</v>
      </c>
      <c r="E1073" t="n">
        <v>20.55</v>
      </c>
      <c r="F1073" t="n">
        <v>16.96</v>
      </c>
      <c r="G1073" t="n">
        <v>17.85</v>
      </c>
      <c r="H1073" t="n">
        <v>0.31</v>
      </c>
      <c r="I1073" t="n">
        <v>57</v>
      </c>
      <c r="J1073" t="n">
        <v>126.28</v>
      </c>
      <c r="K1073" t="n">
        <v>45</v>
      </c>
      <c r="L1073" t="n">
        <v>2.25</v>
      </c>
      <c r="M1073" t="n">
        <v>55</v>
      </c>
      <c r="N1073" t="n">
        <v>19.03</v>
      </c>
      <c r="O1073" t="n">
        <v>15808.34</v>
      </c>
      <c r="P1073" t="n">
        <v>173.42</v>
      </c>
      <c r="Q1073" t="n">
        <v>467.15</v>
      </c>
      <c r="R1073" t="n">
        <v>102.95</v>
      </c>
      <c r="S1073" t="n">
        <v>39.61</v>
      </c>
      <c r="T1073" t="n">
        <v>26482.32</v>
      </c>
      <c r="U1073" t="n">
        <v>0.38</v>
      </c>
      <c r="V1073" t="n">
        <v>0.6899999999999999</v>
      </c>
      <c r="W1073" t="n">
        <v>2.7</v>
      </c>
      <c r="X1073" t="n">
        <v>1.62</v>
      </c>
      <c r="Y1073" t="n">
        <v>1</v>
      </c>
      <c r="Z1073" t="n">
        <v>10</v>
      </c>
    </row>
    <row r="1074">
      <c r="A1074" t="n">
        <v>6</v>
      </c>
      <c r="B1074" t="n">
        <v>60</v>
      </c>
      <c r="C1074" t="inlineStr">
        <is>
          <t xml:space="preserve">CONCLUIDO	</t>
        </is>
      </c>
      <c r="D1074" t="n">
        <v>4.96</v>
      </c>
      <c r="E1074" t="n">
        <v>20.16</v>
      </c>
      <c r="F1074" t="n">
        <v>16.75</v>
      </c>
      <c r="G1074" t="n">
        <v>20.1</v>
      </c>
      <c r="H1074" t="n">
        <v>0.35</v>
      </c>
      <c r="I1074" t="n">
        <v>50</v>
      </c>
      <c r="J1074" t="n">
        <v>126.61</v>
      </c>
      <c r="K1074" t="n">
        <v>45</v>
      </c>
      <c r="L1074" t="n">
        <v>2.5</v>
      </c>
      <c r="M1074" t="n">
        <v>48</v>
      </c>
      <c r="N1074" t="n">
        <v>19.11</v>
      </c>
      <c r="O1074" t="n">
        <v>15849</v>
      </c>
      <c r="P1074" t="n">
        <v>170.76</v>
      </c>
      <c r="Q1074" t="n">
        <v>467.1</v>
      </c>
      <c r="R1074" t="n">
        <v>96.33</v>
      </c>
      <c r="S1074" t="n">
        <v>39.61</v>
      </c>
      <c r="T1074" t="n">
        <v>23206.69</v>
      </c>
      <c r="U1074" t="n">
        <v>0.41</v>
      </c>
      <c r="V1074" t="n">
        <v>0.7</v>
      </c>
      <c r="W1074" t="n">
        <v>2.69</v>
      </c>
      <c r="X1074" t="n">
        <v>1.42</v>
      </c>
      <c r="Y1074" t="n">
        <v>1</v>
      </c>
      <c r="Z1074" t="n">
        <v>10</v>
      </c>
    </row>
    <row r="1075">
      <c r="A1075" t="n">
        <v>7</v>
      </c>
      <c r="B1075" t="n">
        <v>60</v>
      </c>
      <c r="C1075" t="inlineStr">
        <is>
          <t xml:space="preserve">CONCLUIDO	</t>
        </is>
      </c>
      <c r="D1075" t="n">
        <v>5.0285</v>
      </c>
      <c r="E1075" t="n">
        <v>19.89</v>
      </c>
      <c r="F1075" t="n">
        <v>16.6</v>
      </c>
      <c r="G1075" t="n">
        <v>22.14</v>
      </c>
      <c r="H1075" t="n">
        <v>0.38</v>
      </c>
      <c r="I1075" t="n">
        <v>45</v>
      </c>
      <c r="J1075" t="n">
        <v>126.94</v>
      </c>
      <c r="K1075" t="n">
        <v>45</v>
      </c>
      <c r="L1075" t="n">
        <v>2.75</v>
      </c>
      <c r="M1075" t="n">
        <v>43</v>
      </c>
      <c r="N1075" t="n">
        <v>19.19</v>
      </c>
      <c r="O1075" t="n">
        <v>15889.69</v>
      </c>
      <c r="P1075" t="n">
        <v>168.65</v>
      </c>
      <c r="Q1075" t="n">
        <v>467.09</v>
      </c>
      <c r="R1075" t="n">
        <v>91.34</v>
      </c>
      <c r="S1075" t="n">
        <v>39.61</v>
      </c>
      <c r="T1075" t="n">
        <v>20735.63</v>
      </c>
      <c r="U1075" t="n">
        <v>0.43</v>
      </c>
      <c r="V1075" t="n">
        <v>0.7</v>
      </c>
      <c r="W1075" t="n">
        <v>2.68</v>
      </c>
      <c r="X1075" t="n">
        <v>1.27</v>
      </c>
      <c r="Y1075" t="n">
        <v>1</v>
      </c>
      <c r="Z1075" t="n">
        <v>10</v>
      </c>
    </row>
    <row r="1076">
      <c r="A1076" t="n">
        <v>8</v>
      </c>
      <c r="B1076" t="n">
        <v>60</v>
      </c>
      <c r="C1076" t="inlineStr">
        <is>
          <t xml:space="preserve">CONCLUIDO	</t>
        </is>
      </c>
      <c r="D1076" t="n">
        <v>5.086</v>
      </c>
      <c r="E1076" t="n">
        <v>19.66</v>
      </c>
      <c r="F1076" t="n">
        <v>16.48</v>
      </c>
      <c r="G1076" t="n">
        <v>24.12</v>
      </c>
      <c r="H1076" t="n">
        <v>0.42</v>
      </c>
      <c r="I1076" t="n">
        <v>41</v>
      </c>
      <c r="J1076" t="n">
        <v>127.27</v>
      </c>
      <c r="K1076" t="n">
        <v>45</v>
      </c>
      <c r="L1076" t="n">
        <v>3</v>
      </c>
      <c r="M1076" t="n">
        <v>39</v>
      </c>
      <c r="N1076" t="n">
        <v>19.27</v>
      </c>
      <c r="O1076" t="n">
        <v>15930.42</v>
      </c>
      <c r="P1076" t="n">
        <v>166.52</v>
      </c>
      <c r="Q1076" t="n">
        <v>467.09</v>
      </c>
      <c r="R1076" t="n">
        <v>87.09</v>
      </c>
      <c r="S1076" t="n">
        <v>39.61</v>
      </c>
      <c r="T1076" t="n">
        <v>18632.46</v>
      </c>
      <c r="U1076" t="n">
        <v>0.45</v>
      </c>
      <c r="V1076" t="n">
        <v>0.71</v>
      </c>
      <c r="W1076" t="n">
        <v>2.68</v>
      </c>
      <c r="X1076" t="n">
        <v>1.15</v>
      </c>
      <c r="Y1076" t="n">
        <v>1</v>
      </c>
      <c r="Z1076" t="n">
        <v>10</v>
      </c>
    </row>
    <row r="1077">
      <c r="A1077" t="n">
        <v>9</v>
      </c>
      <c r="B1077" t="n">
        <v>60</v>
      </c>
      <c r="C1077" t="inlineStr">
        <is>
          <t xml:space="preserve">CONCLUIDO	</t>
        </is>
      </c>
      <c r="D1077" t="n">
        <v>5.1224</v>
      </c>
      <c r="E1077" t="n">
        <v>19.52</v>
      </c>
      <c r="F1077" t="n">
        <v>16.42</v>
      </c>
      <c r="G1077" t="n">
        <v>25.92</v>
      </c>
      <c r="H1077" t="n">
        <v>0.45</v>
      </c>
      <c r="I1077" t="n">
        <v>38</v>
      </c>
      <c r="J1077" t="n">
        <v>127.6</v>
      </c>
      <c r="K1077" t="n">
        <v>45</v>
      </c>
      <c r="L1077" t="n">
        <v>3.25</v>
      </c>
      <c r="M1077" t="n">
        <v>36</v>
      </c>
      <c r="N1077" t="n">
        <v>19.35</v>
      </c>
      <c r="O1077" t="n">
        <v>15971.17</v>
      </c>
      <c r="P1077" t="n">
        <v>165.25</v>
      </c>
      <c r="Q1077" t="n">
        <v>467.09</v>
      </c>
      <c r="R1077" t="n">
        <v>85.23999999999999</v>
      </c>
      <c r="S1077" t="n">
        <v>39.61</v>
      </c>
      <c r="T1077" t="n">
        <v>17720</v>
      </c>
      <c r="U1077" t="n">
        <v>0.46</v>
      </c>
      <c r="V1077" t="n">
        <v>0.71</v>
      </c>
      <c r="W1077" t="n">
        <v>2.67</v>
      </c>
      <c r="X1077" t="n">
        <v>1.08</v>
      </c>
      <c r="Y1077" t="n">
        <v>1</v>
      </c>
      <c r="Z1077" t="n">
        <v>10</v>
      </c>
    </row>
    <row r="1078">
      <c r="A1078" t="n">
        <v>10</v>
      </c>
      <c r="B1078" t="n">
        <v>60</v>
      </c>
      <c r="C1078" t="inlineStr">
        <is>
          <t xml:space="preserve">CONCLUIDO	</t>
        </is>
      </c>
      <c r="D1078" t="n">
        <v>5.166</v>
      </c>
      <c r="E1078" t="n">
        <v>19.36</v>
      </c>
      <c r="F1078" t="n">
        <v>16.33</v>
      </c>
      <c r="G1078" t="n">
        <v>28</v>
      </c>
      <c r="H1078" t="n">
        <v>0.48</v>
      </c>
      <c r="I1078" t="n">
        <v>35</v>
      </c>
      <c r="J1078" t="n">
        <v>127.93</v>
      </c>
      <c r="K1078" t="n">
        <v>45</v>
      </c>
      <c r="L1078" t="n">
        <v>3.5</v>
      </c>
      <c r="M1078" t="n">
        <v>33</v>
      </c>
      <c r="N1078" t="n">
        <v>19.43</v>
      </c>
      <c r="O1078" t="n">
        <v>16011.95</v>
      </c>
      <c r="P1078" t="n">
        <v>163.66</v>
      </c>
      <c r="Q1078" t="n">
        <v>467.17</v>
      </c>
      <c r="R1078" t="n">
        <v>82.66</v>
      </c>
      <c r="S1078" t="n">
        <v>39.61</v>
      </c>
      <c r="T1078" t="n">
        <v>16445.5</v>
      </c>
      <c r="U1078" t="n">
        <v>0.48</v>
      </c>
      <c r="V1078" t="n">
        <v>0.71</v>
      </c>
      <c r="W1078" t="n">
        <v>2.66</v>
      </c>
      <c r="X1078" t="n">
        <v>1</v>
      </c>
      <c r="Y1078" t="n">
        <v>1</v>
      </c>
      <c r="Z1078" t="n">
        <v>10</v>
      </c>
    </row>
    <row r="1079">
      <c r="A1079" t="n">
        <v>11</v>
      </c>
      <c r="B1079" t="n">
        <v>60</v>
      </c>
      <c r="C1079" t="inlineStr">
        <is>
          <t xml:space="preserve">CONCLUIDO	</t>
        </is>
      </c>
      <c r="D1079" t="n">
        <v>5.2145</v>
      </c>
      <c r="E1079" t="n">
        <v>19.18</v>
      </c>
      <c r="F1079" t="n">
        <v>16.23</v>
      </c>
      <c r="G1079" t="n">
        <v>30.43</v>
      </c>
      <c r="H1079" t="n">
        <v>0.52</v>
      </c>
      <c r="I1079" t="n">
        <v>32</v>
      </c>
      <c r="J1079" t="n">
        <v>128.26</v>
      </c>
      <c r="K1079" t="n">
        <v>45</v>
      </c>
      <c r="L1079" t="n">
        <v>3.75</v>
      </c>
      <c r="M1079" t="n">
        <v>30</v>
      </c>
      <c r="N1079" t="n">
        <v>19.51</v>
      </c>
      <c r="O1079" t="n">
        <v>16052.76</v>
      </c>
      <c r="P1079" t="n">
        <v>161.91</v>
      </c>
      <c r="Q1079" t="n">
        <v>467.11</v>
      </c>
      <c r="R1079" t="n">
        <v>79.17</v>
      </c>
      <c r="S1079" t="n">
        <v>39.61</v>
      </c>
      <c r="T1079" t="n">
        <v>14717.65</v>
      </c>
      <c r="U1079" t="n">
        <v>0.5</v>
      </c>
      <c r="V1079" t="n">
        <v>0.72</v>
      </c>
      <c r="W1079" t="n">
        <v>2.66</v>
      </c>
      <c r="X1079" t="n">
        <v>0.89</v>
      </c>
      <c r="Y1079" t="n">
        <v>1</v>
      </c>
      <c r="Z1079" t="n">
        <v>10</v>
      </c>
    </row>
    <row r="1080">
      <c r="A1080" t="n">
        <v>12</v>
      </c>
      <c r="B1080" t="n">
        <v>60</v>
      </c>
      <c r="C1080" t="inlineStr">
        <is>
          <t xml:space="preserve">CONCLUIDO	</t>
        </is>
      </c>
      <c r="D1080" t="n">
        <v>5.2401</v>
      </c>
      <c r="E1080" t="n">
        <v>19.08</v>
      </c>
      <c r="F1080" t="n">
        <v>16.18</v>
      </c>
      <c r="G1080" t="n">
        <v>32.37</v>
      </c>
      <c r="H1080" t="n">
        <v>0.55</v>
      </c>
      <c r="I1080" t="n">
        <v>30</v>
      </c>
      <c r="J1080" t="n">
        <v>128.59</v>
      </c>
      <c r="K1080" t="n">
        <v>45</v>
      </c>
      <c r="L1080" t="n">
        <v>4</v>
      </c>
      <c r="M1080" t="n">
        <v>28</v>
      </c>
      <c r="N1080" t="n">
        <v>19.59</v>
      </c>
      <c r="O1080" t="n">
        <v>16093.6</v>
      </c>
      <c r="P1080" t="n">
        <v>160.84</v>
      </c>
      <c r="Q1080" t="n">
        <v>467.16</v>
      </c>
      <c r="R1080" t="n">
        <v>77.83</v>
      </c>
      <c r="S1080" t="n">
        <v>39.61</v>
      </c>
      <c r="T1080" t="n">
        <v>14057.26</v>
      </c>
      <c r="U1080" t="n">
        <v>0.51</v>
      </c>
      <c r="V1080" t="n">
        <v>0.72</v>
      </c>
      <c r="W1080" t="n">
        <v>2.65</v>
      </c>
      <c r="X1080" t="n">
        <v>0.85</v>
      </c>
      <c r="Y1080" t="n">
        <v>1</v>
      </c>
      <c r="Z1080" t="n">
        <v>10</v>
      </c>
    </row>
    <row r="1081">
      <c r="A1081" t="n">
        <v>13</v>
      </c>
      <c r="B1081" t="n">
        <v>60</v>
      </c>
      <c r="C1081" t="inlineStr">
        <is>
          <t xml:space="preserve">CONCLUIDO	</t>
        </is>
      </c>
      <c r="D1081" t="n">
        <v>5.2806</v>
      </c>
      <c r="E1081" t="n">
        <v>18.94</v>
      </c>
      <c r="F1081" t="n">
        <v>16.09</v>
      </c>
      <c r="G1081" t="n">
        <v>34.48</v>
      </c>
      <c r="H1081" t="n">
        <v>0.58</v>
      </c>
      <c r="I1081" t="n">
        <v>28</v>
      </c>
      <c r="J1081" t="n">
        <v>128.92</v>
      </c>
      <c r="K1081" t="n">
        <v>45</v>
      </c>
      <c r="L1081" t="n">
        <v>4.25</v>
      </c>
      <c r="M1081" t="n">
        <v>26</v>
      </c>
      <c r="N1081" t="n">
        <v>19.68</v>
      </c>
      <c r="O1081" t="n">
        <v>16134.46</v>
      </c>
      <c r="P1081" t="n">
        <v>159.29</v>
      </c>
      <c r="Q1081" t="n">
        <v>467.08</v>
      </c>
      <c r="R1081" t="n">
        <v>74.62</v>
      </c>
      <c r="S1081" t="n">
        <v>39.61</v>
      </c>
      <c r="T1081" t="n">
        <v>12463</v>
      </c>
      <c r="U1081" t="n">
        <v>0.53</v>
      </c>
      <c r="V1081" t="n">
        <v>0.72</v>
      </c>
      <c r="W1081" t="n">
        <v>2.65</v>
      </c>
      <c r="X1081" t="n">
        <v>0.76</v>
      </c>
      <c r="Y1081" t="n">
        <v>1</v>
      </c>
      <c r="Z1081" t="n">
        <v>10</v>
      </c>
    </row>
    <row r="1082">
      <c r="A1082" t="n">
        <v>14</v>
      </c>
      <c r="B1082" t="n">
        <v>60</v>
      </c>
      <c r="C1082" t="inlineStr">
        <is>
          <t xml:space="preserve">CONCLUIDO	</t>
        </is>
      </c>
      <c r="D1082" t="n">
        <v>5.2894</v>
      </c>
      <c r="E1082" t="n">
        <v>18.91</v>
      </c>
      <c r="F1082" t="n">
        <v>16.08</v>
      </c>
      <c r="G1082" t="n">
        <v>35.74</v>
      </c>
      <c r="H1082" t="n">
        <v>0.62</v>
      </c>
      <c r="I1082" t="n">
        <v>27</v>
      </c>
      <c r="J1082" t="n">
        <v>129.25</v>
      </c>
      <c r="K1082" t="n">
        <v>45</v>
      </c>
      <c r="L1082" t="n">
        <v>4.5</v>
      </c>
      <c r="M1082" t="n">
        <v>25</v>
      </c>
      <c r="N1082" t="n">
        <v>19.76</v>
      </c>
      <c r="O1082" t="n">
        <v>16175.36</v>
      </c>
      <c r="P1082" t="n">
        <v>158.42</v>
      </c>
      <c r="Q1082" t="n">
        <v>467.08</v>
      </c>
      <c r="R1082" t="n">
        <v>74.36</v>
      </c>
      <c r="S1082" t="n">
        <v>39.61</v>
      </c>
      <c r="T1082" t="n">
        <v>12337.25</v>
      </c>
      <c r="U1082" t="n">
        <v>0.53</v>
      </c>
      <c r="V1082" t="n">
        <v>0.73</v>
      </c>
      <c r="W1082" t="n">
        <v>2.65</v>
      </c>
      <c r="X1082" t="n">
        <v>0.75</v>
      </c>
      <c r="Y1082" t="n">
        <v>1</v>
      </c>
      <c r="Z1082" t="n">
        <v>10</v>
      </c>
    </row>
    <row r="1083">
      <c r="A1083" t="n">
        <v>15</v>
      </c>
      <c r="B1083" t="n">
        <v>60</v>
      </c>
      <c r="C1083" t="inlineStr">
        <is>
          <t xml:space="preserve">CONCLUIDO	</t>
        </is>
      </c>
      <c r="D1083" t="n">
        <v>5.3224</v>
      </c>
      <c r="E1083" t="n">
        <v>18.79</v>
      </c>
      <c r="F1083" t="n">
        <v>16.02</v>
      </c>
      <c r="G1083" t="n">
        <v>38.44</v>
      </c>
      <c r="H1083" t="n">
        <v>0.65</v>
      </c>
      <c r="I1083" t="n">
        <v>25</v>
      </c>
      <c r="J1083" t="n">
        <v>129.59</v>
      </c>
      <c r="K1083" t="n">
        <v>45</v>
      </c>
      <c r="L1083" t="n">
        <v>4.75</v>
      </c>
      <c r="M1083" t="n">
        <v>23</v>
      </c>
      <c r="N1083" t="n">
        <v>19.84</v>
      </c>
      <c r="O1083" t="n">
        <v>16216.29</v>
      </c>
      <c r="P1083" t="n">
        <v>156.87</v>
      </c>
      <c r="Q1083" t="n">
        <v>467.08</v>
      </c>
      <c r="R1083" t="n">
        <v>72.34</v>
      </c>
      <c r="S1083" t="n">
        <v>39.61</v>
      </c>
      <c r="T1083" t="n">
        <v>11335.77</v>
      </c>
      <c r="U1083" t="n">
        <v>0.55</v>
      </c>
      <c r="V1083" t="n">
        <v>0.73</v>
      </c>
      <c r="W1083" t="n">
        <v>2.65</v>
      </c>
      <c r="X1083" t="n">
        <v>0.68</v>
      </c>
      <c r="Y1083" t="n">
        <v>1</v>
      </c>
      <c r="Z1083" t="n">
        <v>10</v>
      </c>
    </row>
    <row r="1084">
      <c r="A1084" t="n">
        <v>16</v>
      </c>
      <c r="B1084" t="n">
        <v>60</v>
      </c>
      <c r="C1084" t="inlineStr">
        <is>
          <t xml:space="preserve">CONCLUIDO	</t>
        </is>
      </c>
      <c r="D1084" t="n">
        <v>5.3343</v>
      </c>
      <c r="E1084" t="n">
        <v>18.75</v>
      </c>
      <c r="F1084" t="n">
        <v>16</v>
      </c>
      <c r="G1084" t="n">
        <v>40</v>
      </c>
      <c r="H1084" t="n">
        <v>0.68</v>
      </c>
      <c r="I1084" t="n">
        <v>24</v>
      </c>
      <c r="J1084" t="n">
        <v>129.92</v>
      </c>
      <c r="K1084" t="n">
        <v>45</v>
      </c>
      <c r="L1084" t="n">
        <v>5</v>
      </c>
      <c r="M1084" t="n">
        <v>22</v>
      </c>
      <c r="N1084" t="n">
        <v>19.92</v>
      </c>
      <c r="O1084" t="n">
        <v>16257.24</v>
      </c>
      <c r="P1084" t="n">
        <v>156.09</v>
      </c>
      <c r="Q1084" t="n">
        <v>467.08</v>
      </c>
      <c r="R1084" t="n">
        <v>71.45999999999999</v>
      </c>
      <c r="S1084" t="n">
        <v>39.61</v>
      </c>
      <c r="T1084" t="n">
        <v>10898.74</v>
      </c>
      <c r="U1084" t="n">
        <v>0.55</v>
      </c>
      <c r="V1084" t="n">
        <v>0.73</v>
      </c>
      <c r="W1084" t="n">
        <v>2.65</v>
      </c>
      <c r="X1084" t="n">
        <v>0.67</v>
      </c>
      <c r="Y1084" t="n">
        <v>1</v>
      </c>
      <c r="Z1084" t="n">
        <v>10</v>
      </c>
    </row>
    <row r="1085">
      <c r="A1085" t="n">
        <v>17</v>
      </c>
      <c r="B1085" t="n">
        <v>60</v>
      </c>
      <c r="C1085" t="inlineStr">
        <is>
          <t xml:space="preserve">CONCLUIDO	</t>
        </is>
      </c>
      <c r="D1085" t="n">
        <v>5.3562</v>
      </c>
      <c r="E1085" t="n">
        <v>18.67</v>
      </c>
      <c r="F1085" t="n">
        <v>15.95</v>
      </c>
      <c r="G1085" t="n">
        <v>41.61</v>
      </c>
      <c r="H1085" t="n">
        <v>0.71</v>
      </c>
      <c r="I1085" t="n">
        <v>23</v>
      </c>
      <c r="J1085" t="n">
        <v>130.25</v>
      </c>
      <c r="K1085" t="n">
        <v>45</v>
      </c>
      <c r="L1085" t="n">
        <v>5.25</v>
      </c>
      <c r="M1085" t="n">
        <v>21</v>
      </c>
      <c r="N1085" t="n">
        <v>20</v>
      </c>
      <c r="O1085" t="n">
        <v>16298.23</v>
      </c>
      <c r="P1085" t="n">
        <v>154.88</v>
      </c>
      <c r="Q1085" t="n">
        <v>467.07</v>
      </c>
      <c r="R1085" t="n">
        <v>70.33</v>
      </c>
      <c r="S1085" t="n">
        <v>39.61</v>
      </c>
      <c r="T1085" t="n">
        <v>10343.26</v>
      </c>
      <c r="U1085" t="n">
        <v>0.5600000000000001</v>
      </c>
      <c r="V1085" t="n">
        <v>0.73</v>
      </c>
      <c r="W1085" t="n">
        <v>2.64</v>
      </c>
      <c r="X1085" t="n">
        <v>0.62</v>
      </c>
      <c r="Y1085" t="n">
        <v>1</v>
      </c>
      <c r="Z1085" t="n">
        <v>10</v>
      </c>
    </row>
    <row r="1086">
      <c r="A1086" t="n">
        <v>18</v>
      </c>
      <c r="B1086" t="n">
        <v>60</v>
      </c>
      <c r="C1086" t="inlineStr">
        <is>
          <t xml:space="preserve">CONCLUIDO	</t>
        </is>
      </c>
      <c r="D1086" t="n">
        <v>5.385</v>
      </c>
      <c r="E1086" t="n">
        <v>18.57</v>
      </c>
      <c r="F1086" t="n">
        <v>15.9</v>
      </c>
      <c r="G1086" t="n">
        <v>45.43</v>
      </c>
      <c r="H1086" t="n">
        <v>0.74</v>
      </c>
      <c r="I1086" t="n">
        <v>21</v>
      </c>
      <c r="J1086" t="n">
        <v>130.58</v>
      </c>
      <c r="K1086" t="n">
        <v>45</v>
      </c>
      <c r="L1086" t="n">
        <v>5.5</v>
      </c>
      <c r="M1086" t="n">
        <v>19</v>
      </c>
      <c r="N1086" t="n">
        <v>20.09</v>
      </c>
      <c r="O1086" t="n">
        <v>16339.24</v>
      </c>
      <c r="P1086" t="n">
        <v>153.51</v>
      </c>
      <c r="Q1086" t="n">
        <v>467.09</v>
      </c>
      <c r="R1086" t="n">
        <v>68.52</v>
      </c>
      <c r="S1086" t="n">
        <v>39.61</v>
      </c>
      <c r="T1086" t="n">
        <v>9446.799999999999</v>
      </c>
      <c r="U1086" t="n">
        <v>0.58</v>
      </c>
      <c r="V1086" t="n">
        <v>0.73</v>
      </c>
      <c r="W1086" t="n">
        <v>2.64</v>
      </c>
      <c r="X1086" t="n">
        <v>0.57</v>
      </c>
      <c r="Y1086" t="n">
        <v>1</v>
      </c>
      <c r="Z1086" t="n">
        <v>10</v>
      </c>
    </row>
    <row r="1087">
      <c r="A1087" t="n">
        <v>19</v>
      </c>
      <c r="B1087" t="n">
        <v>60</v>
      </c>
      <c r="C1087" t="inlineStr">
        <is>
          <t xml:space="preserve">CONCLUIDO	</t>
        </is>
      </c>
      <c r="D1087" t="n">
        <v>5.4002</v>
      </c>
      <c r="E1087" t="n">
        <v>18.52</v>
      </c>
      <c r="F1087" t="n">
        <v>15.87</v>
      </c>
      <c r="G1087" t="n">
        <v>47.62</v>
      </c>
      <c r="H1087" t="n">
        <v>0.78</v>
      </c>
      <c r="I1087" t="n">
        <v>20</v>
      </c>
      <c r="J1087" t="n">
        <v>130.92</v>
      </c>
      <c r="K1087" t="n">
        <v>45</v>
      </c>
      <c r="L1087" t="n">
        <v>5.75</v>
      </c>
      <c r="M1087" t="n">
        <v>18</v>
      </c>
      <c r="N1087" t="n">
        <v>20.17</v>
      </c>
      <c r="O1087" t="n">
        <v>16380.29</v>
      </c>
      <c r="P1087" t="n">
        <v>152.34</v>
      </c>
      <c r="Q1087" t="n">
        <v>467.13</v>
      </c>
      <c r="R1087" t="n">
        <v>67.76000000000001</v>
      </c>
      <c r="S1087" t="n">
        <v>39.61</v>
      </c>
      <c r="T1087" t="n">
        <v>9069.940000000001</v>
      </c>
      <c r="U1087" t="n">
        <v>0.58</v>
      </c>
      <c r="V1087" t="n">
        <v>0.73</v>
      </c>
      <c r="W1087" t="n">
        <v>2.64</v>
      </c>
      <c r="X1087" t="n">
        <v>0.54</v>
      </c>
      <c r="Y1087" t="n">
        <v>1</v>
      </c>
      <c r="Z1087" t="n">
        <v>10</v>
      </c>
    </row>
    <row r="1088">
      <c r="A1088" t="n">
        <v>20</v>
      </c>
      <c r="B1088" t="n">
        <v>60</v>
      </c>
      <c r="C1088" t="inlineStr">
        <is>
          <t xml:space="preserve">CONCLUIDO	</t>
        </is>
      </c>
      <c r="D1088" t="n">
        <v>5.3936</v>
      </c>
      <c r="E1088" t="n">
        <v>18.54</v>
      </c>
      <c r="F1088" t="n">
        <v>15.9</v>
      </c>
      <c r="G1088" t="n">
        <v>47.69</v>
      </c>
      <c r="H1088" t="n">
        <v>0.8100000000000001</v>
      </c>
      <c r="I1088" t="n">
        <v>20</v>
      </c>
      <c r="J1088" t="n">
        <v>131.25</v>
      </c>
      <c r="K1088" t="n">
        <v>45</v>
      </c>
      <c r="L1088" t="n">
        <v>6</v>
      </c>
      <c r="M1088" t="n">
        <v>18</v>
      </c>
      <c r="N1088" t="n">
        <v>20.25</v>
      </c>
      <c r="O1088" t="n">
        <v>16421.36</v>
      </c>
      <c r="P1088" t="n">
        <v>152.32</v>
      </c>
      <c r="Q1088" t="n">
        <v>467.14</v>
      </c>
      <c r="R1088" t="n">
        <v>68.23999999999999</v>
      </c>
      <c r="S1088" t="n">
        <v>39.61</v>
      </c>
      <c r="T1088" t="n">
        <v>9312.51</v>
      </c>
      <c r="U1088" t="n">
        <v>0.58</v>
      </c>
      <c r="V1088" t="n">
        <v>0.73</v>
      </c>
      <c r="W1088" t="n">
        <v>2.64</v>
      </c>
      <c r="X1088" t="n">
        <v>0.5600000000000001</v>
      </c>
      <c r="Y1088" t="n">
        <v>1</v>
      </c>
      <c r="Z1088" t="n">
        <v>10</v>
      </c>
    </row>
    <row r="1089">
      <c r="A1089" t="n">
        <v>21</v>
      </c>
      <c r="B1089" t="n">
        <v>60</v>
      </c>
      <c r="C1089" t="inlineStr">
        <is>
          <t xml:space="preserve">CONCLUIDO	</t>
        </is>
      </c>
      <c r="D1089" t="n">
        <v>5.4137</v>
      </c>
      <c r="E1089" t="n">
        <v>18.47</v>
      </c>
      <c r="F1089" t="n">
        <v>15.85</v>
      </c>
      <c r="G1089" t="n">
        <v>50.06</v>
      </c>
      <c r="H1089" t="n">
        <v>0.84</v>
      </c>
      <c r="I1089" t="n">
        <v>19</v>
      </c>
      <c r="J1089" t="n">
        <v>131.58</v>
      </c>
      <c r="K1089" t="n">
        <v>45</v>
      </c>
      <c r="L1089" t="n">
        <v>6.25</v>
      </c>
      <c r="M1089" t="n">
        <v>17</v>
      </c>
      <c r="N1089" t="n">
        <v>20.34</v>
      </c>
      <c r="O1089" t="n">
        <v>16462.46</v>
      </c>
      <c r="P1089" t="n">
        <v>151.32</v>
      </c>
      <c r="Q1089" t="n">
        <v>467.07</v>
      </c>
      <c r="R1089" t="n">
        <v>66.84999999999999</v>
      </c>
      <c r="S1089" t="n">
        <v>39.61</v>
      </c>
      <c r="T1089" t="n">
        <v>8622.139999999999</v>
      </c>
      <c r="U1089" t="n">
        <v>0.59</v>
      </c>
      <c r="V1089" t="n">
        <v>0.74</v>
      </c>
      <c r="W1089" t="n">
        <v>2.64</v>
      </c>
      <c r="X1089" t="n">
        <v>0.52</v>
      </c>
      <c r="Y1089" t="n">
        <v>1</v>
      </c>
      <c r="Z1089" t="n">
        <v>10</v>
      </c>
    </row>
    <row r="1090">
      <c r="A1090" t="n">
        <v>22</v>
      </c>
      <c r="B1090" t="n">
        <v>60</v>
      </c>
      <c r="C1090" t="inlineStr">
        <is>
          <t xml:space="preserve">CONCLUIDO	</t>
        </is>
      </c>
      <c r="D1090" t="n">
        <v>5.4349</v>
      </c>
      <c r="E1090" t="n">
        <v>18.4</v>
      </c>
      <c r="F1090" t="n">
        <v>15.81</v>
      </c>
      <c r="G1090" t="n">
        <v>52.69</v>
      </c>
      <c r="H1090" t="n">
        <v>0.87</v>
      </c>
      <c r="I1090" t="n">
        <v>18</v>
      </c>
      <c r="J1090" t="n">
        <v>131.92</v>
      </c>
      <c r="K1090" t="n">
        <v>45</v>
      </c>
      <c r="L1090" t="n">
        <v>6.5</v>
      </c>
      <c r="M1090" t="n">
        <v>16</v>
      </c>
      <c r="N1090" t="n">
        <v>20.42</v>
      </c>
      <c r="O1090" t="n">
        <v>16503.6</v>
      </c>
      <c r="P1090" t="n">
        <v>150.23</v>
      </c>
      <c r="Q1090" t="n">
        <v>467.07</v>
      </c>
      <c r="R1090" t="n">
        <v>65.29000000000001</v>
      </c>
      <c r="S1090" t="n">
        <v>39.61</v>
      </c>
      <c r="T1090" t="n">
        <v>7845.34</v>
      </c>
      <c r="U1090" t="n">
        <v>0.61</v>
      </c>
      <c r="V1090" t="n">
        <v>0.74</v>
      </c>
      <c r="W1090" t="n">
        <v>2.64</v>
      </c>
      <c r="X1090" t="n">
        <v>0.47</v>
      </c>
      <c r="Y1090" t="n">
        <v>1</v>
      </c>
      <c r="Z1090" t="n">
        <v>10</v>
      </c>
    </row>
    <row r="1091">
      <c r="A1091" t="n">
        <v>23</v>
      </c>
      <c r="B1091" t="n">
        <v>60</v>
      </c>
      <c r="C1091" t="inlineStr">
        <is>
          <t xml:space="preserve">CONCLUIDO	</t>
        </is>
      </c>
      <c r="D1091" t="n">
        <v>5.4484</v>
      </c>
      <c r="E1091" t="n">
        <v>18.35</v>
      </c>
      <c r="F1091" t="n">
        <v>15.79</v>
      </c>
      <c r="G1091" t="n">
        <v>55.72</v>
      </c>
      <c r="H1091" t="n">
        <v>0.9</v>
      </c>
      <c r="I1091" t="n">
        <v>17</v>
      </c>
      <c r="J1091" t="n">
        <v>132.25</v>
      </c>
      <c r="K1091" t="n">
        <v>45</v>
      </c>
      <c r="L1091" t="n">
        <v>6.75</v>
      </c>
      <c r="M1091" t="n">
        <v>15</v>
      </c>
      <c r="N1091" t="n">
        <v>20.5</v>
      </c>
      <c r="O1091" t="n">
        <v>16544.76</v>
      </c>
      <c r="P1091" t="n">
        <v>148.8</v>
      </c>
      <c r="Q1091" t="n">
        <v>467.08</v>
      </c>
      <c r="R1091" t="n">
        <v>64.73</v>
      </c>
      <c r="S1091" t="n">
        <v>39.61</v>
      </c>
      <c r="T1091" t="n">
        <v>7571.63</v>
      </c>
      <c r="U1091" t="n">
        <v>0.61</v>
      </c>
      <c r="V1091" t="n">
        <v>0.74</v>
      </c>
      <c r="W1091" t="n">
        <v>2.64</v>
      </c>
      <c r="X1091" t="n">
        <v>0.45</v>
      </c>
      <c r="Y1091" t="n">
        <v>1</v>
      </c>
      <c r="Z1091" t="n">
        <v>10</v>
      </c>
    </row>
    <row r="1092">
      <c r="A1092" t="n">
        <v>24</v>
      </c>
      <c r="B1092" t="n">
        <v>60</v>
      </c>
      <c r="C1092" t="inlineStr">
        <is>
          <t xml:space="preserve">CONCLUIDO	</t>
        </is>
      </c>
      <c r="D1092" t="n">
        <v>5.4486</v>
      </c>
      <c r="E1092" t="n">
        <v>18.35</v>
      </c>
      <c r="F1092" t="n">
        <v>15.79</v>
      </c>
      <c r="G1092" t="n">
        <v>55.72</v>
      </c>
      <c r="H1092" t="n">
        <v>0.93</v>
      </c>
      <c r="I1092" t="n">
        <v>17</v>
      </c>
      <c r="J1092" t="n">
        <v>132.58</v>
      </c>
      <c r="K1092" t="n">
        <v>45</v>
      </c>
      <c r="L1092" t="n">
        <v>7</v>
      </c>
      <c r="M1092" t="n">
        <v>15</v>
      </c>
      <c r="N1092" t="n">
        <v>20.59</v>
      </c>
      <c r="O1092" t="n">
        <v>16585.95</v>
      </c>
      <c r="P1092" t="n">
        <v>148.51</v>
      </c>
      <c r="Q1092" t="n">
        <v>467.07</v>
      </c>
      <c r="R1092" t="n">
        <v>64.8</v>
      </c>
      <c r="S1092" t="n">
        <v>39.61</v>
      </c>
      <c r="T1092" t="n">
        <v>7607.01</v>
      </c>
      <c r="U1092" t="n">
        <v>0.61</v>
      </c>
      <c r="V1092" t="n">
        <v>0.74</v>
      </c>
      <c r="W1092" t="n">
        <v>2.63</v>
      </c>
      <c r="X1092" t="n">
        <v>0.45</v>
      </c>
      <c r="Y1092" t="n">
        <v>1</v>
      </c>
      <c r="Z1092" t="n">
        <v>10</v>
      </c>
    </row>
    <row r="1093">
      <c r="A1093" t="n">
        <v>25</v>
      </c>
      <c r="B1093" t="n">
        <v>60</v>
      </c>
      <c r="C1093" t="inlineStr">
        <is>
          <t xml:space="preserve">CONCLUIDO	</t>
        </is>
      </c>
      <c r="D1093" t="n">
        <v>5.4655</v>
      </c>
      <c r="E1093" t="n">
        <v>18.3</v>
      </c>
      <c r="F1093" t="n">
        <v>15.76</v>
      </c>
      <c r="G1093" t="n">
        <v>59.08</v>
      </c>
      <c r="H1093" t="n">
        <v>0.96</v>
      </c>
      <c r="I1093" t="n">
        <v>16</v>
      </c>
      <c r="J1093" t="n">
        <v>132.92</v>
      </c>
      <c r="K1093" t="n">
        <v>45</v>
      </c>
      <c r="L1093" t="n">
        <v>7.25</v>
      </c>
      <c r="M1093" t="n">
        <v>14</v>
      </c>
      <c r="N1093" t="n">
        <v>20.67</v>
      </c>
      <c r="O1093" t="n">
        <v>16627.17</v>
      </c>
      <c r="P1093" t="n">
        <v>147.72</v>
      </c>
      <c r="Q1093" t="n">
        <v>467.08</v>
      </c>
      <c r="R1093" t="n">
        <v>63.84</v>
      </c>
      <c r="S1093" t="n">
        <v>39.61</v>
      </c>
      <c r="T1093" t="n">
        <v>7130.77</v>
      </c>
      <c r="U1093" t="n">
        <v>0.62</v>
      </c>
      <c r="V1093" t="n">
        <v>0.74</v>
      </c>
      <c r="W1093" t="n">
        <v>2.63</v>
      </c>
      <c r="X1093" t="n">
        <v>0.42</v>
      </c>
      <c r="Y1093" t="n">
        <v>1</v>
      </c>
      <c r="Z1093" t="n">
        <v>10</v>
      </c>
    </row>
    <row r="1094">
      <c r="A1094" t="n">
        <v>26</v>
      </c>
      <c r="B1094" t="n">
        <v>60</v>
      </c>
      <c r="C1094" t="inlineStr">
        <is>
          <t xml:space="preserve">CONCLUIDO	</t>
        </is>
      </c>
      <c r="D1094" t="n">
        <v>5.4835</v>
      </c>
      <c r="E1094" t="n">
        <v>18.24</v>
      </c>
      <c r="F1094" t="n">
        <v>15.72</v>
      </c>
      <c r="G1094" t="n">
        <v>62.88</v>
      </c>
      <c r="H1094" t="n">
        <v>0.99</v>
      </c>
      <c r="I1094" t="n">
        <v>15</v>
      </c>
      <c r="J1094" t="n">
        <v>133.25</v>
      </c>
      <c r="K1094" t="n">
        <v>45</v>
      </c>
      <c r="L1094" t="n">
        <v>7.5</v>
      </c>
      <c r="M1094" t="n">
        <v>13</v>
      </c>
      <c r="N1094" t="n">
        <v>20.76</v>
      </c>
      <c r="O1094" t="n">
        <v>16668.43</v>
      </c>
      <c r="P1094" t="n">
        <v>145.95</v>
      </c>
      <c r="Q1094" t="n">
        <v>467.09</v>
      </c>
      <c r="R1094" t="n">
        <v>62.33</v>
      </c>
      <c r="S1094" t="n">
        <v>39.61</v>
      </c>
      <c r="T1094" t="n">
        <v>6383.25</v>
      </c>
      <c r="U1094" t="n">
        <v>0.64</v>
      </c>
      <c r="V1094" t="n">
        <v>0.74</v>
      </c>
      <c r="W1094" t="n">
        <v>2.64</v>
      </c>
      <c r="X1094" t="n">
        <v>0.39</v>
      </c>
      <c r="Y1094" t="n">
        <v>1</v>
      </c>
      <c r="Z1094" t="n">
        <v>10</v>
      </c>
    </row>
    <row r="1095">
      <c r="A1095" t="n">
        <v>27</v>
      </c>
      <c r="B1095" t="n">
        <v>60</v>
      </c>
      <c r="C1095" t="inlineStr">
        <is>
          <t xml:space="preserve">CONCLUIDO	</t>
        </is>
      </c>
      <c r="D1095" t="n">
        <v>5.481</v>
      </c>
      <c r="E1095" t="n">
        <v>18.24</v>
      </c>
      <c r="F1095" t="n">
        <v>15.73</v>
      </c>
      <c r="G1095" t="n">
        <v>62.92</v>
      </c>
      <c r="H1095" t="n">
        <v>1.03</v>
      </c>
      <c r="I1095" t="n">
        <v>15</v>
      </c>
      <c r="J1095" t="n">
        <v>133.59</v>
      </c>
      <c r="K1095" t="n">
        <v>45</v>
      </c>
      <c r="L1095" t="n">
        <v>7.75</v>
      </c>
      <c r="M1095" t="n">
        <v>13</v>
      </c>
      <c r="N1095" t="n">
        <v>20.84</v>
      </c>
      <c r="O1095" t="n">
        <v>16709.71</v>
      </c>
      <c r="P1095" t="n">
        <v>145.54</v>
      </c>
      <c r="Q1095" t="n">
        <v>467.1</v>
      </c>
      <c r="R1095" t="n">
        <v>62.9</v>
      </c>
      <c r="S1095" t="n">
        <v>39.61</v>
      </c>
      <c r="T1095" t="n">
        <v>6665.96</v>
      </c>
      <c r="U1095" t="n">
        <v>0.63</v>
      </c>
      <c r="V1095" t="n">
        <v>0.74</v>
      </c>
      <c r="W1095" t="n">
        <v>2.63</v>
      </c>
      <c r="X1095" t="n">
        <v>0.4</v>
      </c>
      <c r="Y1095" t="n">
        <v>1</v>
      </c>
      <c r="Z1095" t="n">
        <v>10</v>
      </c>
    </row>
    <row r="1096">
      <c r="A1096" t="n">
        <v>28</v>
      </c>
      <c r="B1096" t="n">
        <v>60</v>
      </c>
      <c r="C1096" t="inlineStr">
        <is>
          <t xml:space="preserve">CONCLUIDO	</t>
        </is>
      </c>
      <c r="D1096" t="n">
        <v>5.495</v>
      </c>
      <c r="E1096" t="n">
        <v>18.2</v>
      </c>
      <c r="F1096" t="n">
        <v>15.71</v>
      </c>
      <c r="G1096" t="n">
        <v>67.31999999999999</v>
      </c>
      <c r="H1096" t="n">
        <v>1.06</v>
      </c>
      <c r="I1096" t="n">
        <v>14</v>
      </c>
      <c r="J1096" t="n">
        <v>133.92</v>
      </c>
      <c r="K1096" t="n">
        <v>45</v>
      </c>
      <c r="L1096" t="n">
        <v>8</v>
      </c>
      <c r="M1096" t="n">
        <v>12</v>
      </c>
      <c r="N1096" t="n">
        <v>20.93</v>
      </c>
      <c r="O1096" t="n">
        <v>16751.02</v>
      </c>
      <c r="P1096" t="n">
        <v>144.76</v>
      </c>
      <c r="Q1096" t="n">
        <v>467.07</v>
      </c>
      <c r="R1096" t="n">
        <v>62.18</v>
      </c>
      <c r="S1096" t="n">
        <v>39.61</v>
      </c>
      <c r="T1096" t="n">
        <v>6310.07</v>
      </c>
      <c r="U1096" t="n">
        <v>0.64</v>
      </c>
      <c r="V1096" t="n">
        <v>0.74</v>
      </c>
      <c r="W1096" t="n">
        <v>2.63</v>
      </c>
      <c r="X1096" t="n">
        <v>0.38</v>
      </c>
      <c r="Y1096" t="n">
        <v>1</v>
      </c>
      <c r="Z1096" t="n">
        <v>10</v>
      </c>
    </row>
    <row r="1097">
      <c r="A1097" t="n">
        <v>29</v>
      </c>
      <c r="B1097" t="n">
        <v>60</v>
      </c>
      <c r="C1097" t="inlineStr">
        <is>
          <t xml:space="preserve">CONCLUIDO	</t>
        </is>
      </c>
      <c r="D1097" t="n">
        <v>5.4993</v>
      </c>
      <c r="E1097" t="n">
        <v>18.18</v>
      </c>
      <c r="F1097" t="n">
        <v>15.69</v>
      </c>
      <c r="G1097" t="n">
        <v>67.26000000000001</v>
      </c>
      <c r="H1097" t="n">
        <v>1.09</v>
      </c>
      <c r="I1097" t="n">
        <v>14</v>
      </c>
      <c r="J1097" t="n">
        <v>134.26</v>
      </c>
      <c r="K1097" t="n">
        <v>45</v>
      </c>
      <c r="L1097" t="n">
        <v>8.25</v>
      </c>
      <c r="M1097" t="n">
        <v>12</v>
      </c>
      <c r="N1097" t="n">
        <v>21.01</v>
      </c>
      <c r="O1097" t="n">
        <v>16792.37</v>
      </c>
      <c r="P1097" t="n">
        <v>143.53</v>
      </c>
      <c r="Q1097" t="n">
        <v>467.09</v>
      </c>
      <c r="R1097" t="n">
        <v>61.73</v>
      </c>
      <c r="S1097" t="n">
        <v>39.61</v>
      </c>
      <c r="T1097" t="n">
        <v>6083.81</v>
      </c>
      <c r="U1097" t="n">
        <v>0.64</v>
      </c>
      <c r="V1097" t="n">
        <v>0.74</v>
      </c>
      <c r="W1097" t="n">
        <v>2.63</v>
      </c>
      <c r="X1097" t="n">
        <v>0.36</v>
      </c>
      <c r="Y1097" t="n">
        <v>1</v>
      </c>
      <c r="Z1097" t="n">
        <v>10</v>
      </c>
    </row>
    <row r="1098">
      <c r="A1098" t="n">
        <v>30</v>
      </c>
      <c r="B1098" t="n">
        <v>60</v>
      </c>
      <c r="C1098" t="inlineStr">
        <is>
          <t xml:space="preserve">CONCLUIDO	</t>
        </is>
      </c>
      <c r="D1098" t="n">
        <v>5.511</v>
      </c>
      <c r="E1098" t="n">
        <v>18.15</v>
      </c>
      <c r="F1098" t="n">
        <v>15.68</v>
      </c>
      <c r="G1098" t="n">
        <v>72.37</v>
      </c>
      <c r="H1098" t="n">
        <v>1.12</v>
      </c>
      <c r="I1098" t="n">
        <v>13</v>
      </c>
      <c r="J1098" t="n">
        <v>134.59</v>
      </c>
      <c r="K1098" t="n">
        <v>45</v>
      </c>
      <c r="L1098" t="n">
        <v>8.5</v>
      </c>
      <c r="M1098" t="n">
        <v>11</v>
      </c>
      <c r="N1098" t="n">
        <v>21.1</v>
      </c>
      <c r="O1098" t="n">
        <v>16833.86</v>
      </c>
      <c r="P1098" t="n">
        <v>142.29</v>
      </c>
      <c r="Q1098" t="n">
        <v>467.08</v>
      </c>
      <c r="R1098" t="n">
        <v>61.41</v>
      </c>
      <c r="S1098" t="n">
        <v>39.61</v>
      </c>
      <c r="T1098" t="n">
        <v>5929.88</v>
      </c>
      <c r="U1098" t="n">
        <v>0.65</v>
      </c>
      <c r="V1098" t="n">
        <v>0.74</v>
      </c>
      <c r="W1098" t="n">
        <v>2.63</v>
      </c>
      <c r="X1098" t="n">
        <v>0.35</v>
      </c>
      <c r="Y1098" t="n">
        <v>1</v>
      </c>
      <c r="Z1098" t="n">
        <v>10</v>
      </c>
    </row>
    <row r="1099">
      <c r="A1099" t="n">
        <v>31</v>
      </c>
      <c r="B1099" t="n">
        <v>60</v>
      </c>
      <c r="C1099" t="inlineStr">
        <is>
          <t xml:space="preserve">CONCLUIDO	</t>
        </is>
      </c>
      <c r="D1099" t="n">
        <v>5.515</v>
      </c>
      <c r="E1099" t="n">
        <v>18.13</v>
      </c>
      <c r="F1099" t="n">
        <v>15.67</v>
      </c>
      <c r="G1099" t="n">
        <v>72.31</v>
      </c>
      <c r="H1099" t="n">
        <v>1.15</v>
      </c>
      <c r="I1099" t="n">
        <v>13</v>
      </c>
      <c r="J1099" t="n">
        <v>134.93</v>
      </c>
      <c r="K1099" t="n">
        <v>45</v>
      </c>
      <c r="L1099" t="n">
        <v>8.75</v>
      </c>
      <c r="M1099" t="n">
        <v>11</v>
      </c>
      <c r="N1099" t="n">
        <v>21.18</v>
      </c>
      <c r="O1099" t="n">
        <v>16875.27</v>
      </c>
      <c r="P1099" t="n">
        <v>142.54</v>
      </c>
      <c r="Q1099" t="n">
        <v>467.08</v>
      </c>
      <c r="R1099" t="n">
        <v>60.98</v>
      </c>
      <c r="S1099" t="n">
        <v>39.61</v>
      </c>
      <c r="T1099" t="n">
        <v>5713.8</v>
      </c>
      <c r="U1099" t="n">
        <v>0.65</v>
      </c>
      <c r="V1099" t="n">
        <v>0.74</v>
      </c>
      <c r="W1099" t="n">
        <v>2.63</v>
      </c>
      <c r="X1099" t="n">
        <v>0.33</v>
      </c>
      <c r="Y1099" t="n">
        <v>1</v>
      </c>
      <c r="Z1099" t="n">
        <v>10</v>
      </c>
    </row>
    <row r="1100">
      <c r="A1100" t="n">
        <v>32</v>
      </c>
      <c r="B1100" t="n">
        <v>60</v>
      </c>
      <c r="C1100" t="inlineStr">
        <is>
          <t xml:space="preserve">CONCLUIDO	</t>
        </is>
      </c>
      <c r="D1100" t="n">
        <v>5.5076</v>
      </c>
      <c r="E1100" t="n">
        <v>18.16</v>
      </c>
      <c r="F1100" t="n">
        <v>15.69</v>
      </c>
      <c r="G1100" t="n">
        <v>72.43000000000001</v>
      </c>
      <c r="H1100" t="n">
        <v>1.18</v>
      </c>
      <c r="I1100" t="n">
        <v>13</v>
      </c>
      <c r="J1100" t="n">
        <v>135.27</v>
      </c>
      <c r="K1100" t="n">
        <v>45</v>
      </c>
      <c r="L1100" t="n">
        <v>9</v>
      </c>
      <c r="M1100" t="n">
        <v>11</v>
      </c>
      <c r="N1100" t="n">
        <v>21.27</v>
      </c>
      <c r="O1100" t="n">
        <v>16916.71</v>
      </c>
      <c r="P1100" t="n">
        <v>141.97</v>
      </c>
      <c r="Q1100" t="n">
        <v>467.08</v>
      </c>
      <c r="R1100" t="n">
        <v>61.64</v>
      </c>
      <c r="S1100" t="n">
        <v>39.61</v>
      </c>
      <c r="T1100" t="n">
        <v>6043.51</v>
      </c>
      <c r="U1100" t="n">
        <v>0.64</v>
      </c>
      <c r="V1100" t="n">
        <v>0.74</v>
      </c>
      <c r="W1100" t="n">
        <v>2.63</v>
      </c>
      <c r="X1100" t="n">
        <v>0.36</v>
      </c>
      <c r="Y1100" t="n">
        <v>1</v>
      </c>
      <c r="Z1100" t="n">
        <v>10</v>
      </c>
    </row>
    <row r="1101">
      <c r="A1101" t="n">
        <v>33</v>
      </c>
      <c r="B1101" t="n">
        <v>60</v>
      </c>
      <c r="C1101" t="inlineStr">
        <is>
          <t xml:space="preserve">CONCLUIDO	</t>
        </is>
      </c>
      <c r="D1101" t="n">
        <v>5.5321</v>
      </c>
      <c r="E1101" t="n">
        <v>18.08</v>
      </c>
      <c r="F1101" t="n">
        <v>15.64</v>
      </c>
      <c r="G1101" t="n">
        <v>78.19</v>
      </c>
      <c r="H1101" t="n">
        <v>1.21</v>
      </c>
      <c r="I1101" t="n">
        <v>12</v>
      </c>
      <c r="J1101" t="n">
        <v>135.6</v>
      </c>
      <c r="K1101" t="n">
        <v>45</v>
      </c>
      <c r="L1101" t="n">
        <v>9.25</v>
      </c>
      <c r="M1101" t="n">
        <v>10</v>
      </c>
      <c r="N1101" t="n">
        <v>21.35</v>
      </c>
      <c r="O1101" t="n">
        <v>16958.17</v>
      </c>
      <c r="P1101" t="n">
        <v>140.09</v>
      </c>
      <c r="Q1101" t="n">
        <v>467.07</v>
      </c>
      <c r="R1101" t="n">
        <v>59.93</v>
      </c>
      <c r="S1101" t="n">
        <v>39.61</v>
      </c>
      <c r="T1101" t="n">
        <v>5195.03</v>
      </c>
      <c r="U1101" t="n">
        <v>0.66</v>
      </c>
      <c r="V1101" t="n">
        <v>0.75</v>
      </c>
      <c r="W1101" t="n">
        <v>2.63</v>
      </c>
      <c r="X1101" t="n">
        <v>0.3</v>
      </c>
      <c r="Y1101" t="n">
        <v>1</v>
      </c>
      <c r="Z1101" t="n">
        <v>10</v>
      </c>
    </row>
    <row r="1102">
      <c r="A1102" t="n">
        <v>34</v>
      </c>
      <c r="B1102" t="n">
        <v>60</v>
      </c>
      <c r="C1102" t="inlineStr">
        <is>
          <t xml:space="preserve">CONCLUIDO	</t>
        </is>
      </c>
      <c r="D1102" t="n">
        <v>5.5314</v>
      </c>
      <c r="E1102" t="n">
        <v>18.08</v>
      </c>
      <c r="F1102" t="n">
        <v>15.64</v>
      </c>
      <c r="G1102" t="n">
        <v>78.2</v>
      </c>
      <c r="H1102" t="n">
        <v>1.24</v>
      </c>
      <c r="I1102" t="n">
        <v>12</v>
      </c>
      <c r="J1102" t="n">
        <v>135.94</v>
      </c>
      <c r="K1102" t="n">
        <v>45</v>
      </c>
      <c r="L1102" t="n">
        <v>9.5</v>
      </c>
      <c r="M1102" t="n">
        <v>10</v>
      </c>
      <c r="N1102" t="n">
        <v>21.44</v>
      </c>
      <c r="O1102" t="n">
        <v>16999.67</v>
      </c>
      <c r="P1102" t="n">
        <v>139.56</v>
      </c>
      <c r="Q1102" t="n">
        <v>467.07</v>
      </c>
      <c r="R1102" t="n">
        <v>59.95</v>
      </c>
      <c r="S1102" t="n">
        <v>39.61</v>
      </c>
      <c r="T1102" t="n">
        <v>5204.91</v>
      </c>
      <c r="U1102" t="n">
        <v>0.66</v>
      </c>
      <c r="V1102" t="n">
        <v>0.75</v>
      </c>
      <c r="W1102" t="n">
        <v>2.63</v>
      </c>
      <c r="X1102" t="n">
        <v>0.31</v>
      </c>
      <c r="Y1102" t="n">
        <v>1</v>
      </c>
      <c r="Z1102" t="n">
        <v>10</v>
      </c>
    </row>
    <row r="1103">
      <c r="A1103" t="n">
        <v>35</v>
      </c>
      <c r="B1103" t="n">
        <v>60</v>
      </c>
      <c r="C1103" t="inlineStr">
        <is>
          <t xml:space="preserve">CONCLUIDO	</t>
        </is>
      </c>
      <c r="D1103" t="n">
        <v>5.5311</v>
      </c>
      <c r="E1103" t="n">
        <v>18.08</v>
      </c>
      <c r="F1103" t="n">
        <v>15.64</v>
      </c>
      <c r="G1103" t="n">
        <v>78.2</v>
      </c>
      <c r="H1103" t="n">
        <v>1.26</v>
      </c>
      <c r="I1103" t="n">
        <v>12</v>
      </c>
      <c r="J1103" t="n">
        <v>136.27</v>
      </c>
      <c r="K1103" t="n">
        <v>45</v>
      </c>
      <c r="L1103" t="n">
        <v>9.75</v>
      </c>
      <c r="M1103" t="n">
        <v>10</v>
      </c>
      <c r="N1103" t="n">
        <v>21.53</v>
      </c>
      <c r="O1103" t="n">
        <v>17041.2</v>
      </c>
      <c r="P1103" t="n">
        <v>138.29</v>
      </c>
      <c r="Q1103" t="n">
        <v>467.07</v>
      </c>
      <c r="R1103" t="n">
        <v>60.06</v>
      </c>
      <c r="S1103" t="n">
        <v>39.61</v>
      </c>
      <c r="T1103" t="n">
        <v>5259</v>
      </c>
      <c r="U1103" t="n">
        <v>0.66</v>
      </c>
      <c r="V1103" t="n">
        <v>0.75</v>
      </c>
      <c r="W1103" t="n">
        <v>2.62</v>
      </c>
      <c r="X1103" t="n">
        <v>0.31</v>
      </c>
      <c r="Y1103" t="n">
        <v>1</v>
      </c>
      <c r="Z1103" t="n">
        <v>10</v>
      </c>
    </row>
    <row r="1104">
      <c r="A1104" t="n">
        <v>36</v>
      </c>
      <c r="B1104" t="n">
        <v>60</v>
      </c>
      <c r="C1104" t="inlineStr">
        <is>
          <t xml:space="preserve">CONCLUIDO	</t>
        </is>
      </c>
      <c r="D1104" t="n">
        <v>5.5477</v>
      </c>
      <c r="E1104" t="n">
        <v>18.03</v>
      </c>
      <c r="F1104" t="n">
        <v>15.61</v>
      </c>
      <c r="G1104" t="n">
        <v>85.16</v>
      </c>
      <c r="H1104" t="n">
        <v>1.29</v>
      </c>
      <c r="I1104" t="n">
        <v>11</v>
      </c>
      <c r="J1104" t="n">
        <v>136.61</v>
      </c>
      <c r="K1104" t="n">
        <v>45</v>
      </c>
      <c r="L1104" t="n">
        <v>10</v>
      </c>
      <c r="M1104" t="n">
        <v>9</v>
      </c>
      <c r="N1104" t="n">
        <v>21.61</v>
      </c>
      <c r="O1104" t="n">
        <v>17082.76</v>
      </c>
      <c r="P1104" t="n">
        <v>137.49</v>
      </c>
      <c r="Q1104" t="n">
        <v>467.07</v>
      </c>
      <c r="R1104" t="n">
        <v>58.96</v>
      </c>
      <c r="S1104" t="n">
        <v>39.61</v>
      </c>
      <c r="T1104" t="n">
        <v>4715.65</v>
      </c>
      <c r="U1104" t="n">
        <v>0.67</v>
      </c>
      <c r="V1104" t="n">
        <v>0.75</v>
      </c>
      <c r="W1104" t="n">
        <v>2.63</v>
      </c>
      <c r="X1104" t="n">
        <v>0.28</v>
      </c>
      <c r="Y1104" t="n">
        <v>1</v>
      </c>
      <c r="Z1104" t="n">
        <v>10</v>
      </c>
    </row>
    <row r="1105">
      <c r="A1105" t="n">
        <v>37</v>
      </c>
      <c r="B1105" t="n">
        <v>60</v>
      </c>
      <c r="C1105" t="inlineStr">
        <is>
          <t xml:space="preserve">CONCLUIDO	</t>
        </is>
      </c>
      <c r="D1105" t="n">
        <v>5.5461</v>
      </c>
      <c r="E1105" t="n">
        <v>18.03</v>
      </c>
      <c r="F1105" t="n">
        <v>15.62</v>
      </c>
      <c r="G1105" t="n">
        <v>85.19</v>
      </c>
      <c r="H1105" t="n">
        <v>1.32</v>
      </c>
      <c r="I1105" t="n">
        <v>11</v>
      </c>
      <c r="J1105" t="n">
        <v>136.95</v>
      </c>
      <c r="K1105" t="n">
        <v>45</v>
      </c>
      <c r="L1105" t="n">
        <v>10.25</v>
      </c>
      <c r="M1105" t="n">
        <v>9</v>
      </c>
      <c r="N1105" t="n">
        <v>21.7</v>
      </c>
      <c r="O1105" t="n">
        <v>17124.35</v>
      </c>
      <c r="P1105" t="n">
        <v>136.65</v>
      </c>
      <c r="Q1105" t="n">
        <v>467.07</v>
      </c>
      <c r="R1105" t="n">
        <v>59.25</v>
      </c>
      <c r="S1105" t="n">
        <v>39.61</v>
      </c>
      <c r="T1105" t="n">
        <v>4862.87</v>
      </c>
      <c r="U1105" t="n">
        <v>0.67</v>
      </c>
      <c r="V1105" t="n">
        <v>0.75</v>
      </c>
      <c r="W1105" t="n">
        <v>2.62</v>
      </c>
      <c r="X1105" t="n">
        <v>0.28</v>
      </c>
      <c r="Y1105" t="n">
        <v>1</v>
      </c>
      <c r="Z1105" t="n">
        <v>10</v>
      </c>
    </row>
    <row r="1106">
      <c r="A1106" t="n">
        <v>38</v>
      </c>
      <c r="B1106" t="n">
        <v>60</v>
      </c>
      <c r="C1106" t="inlineStr">
        <is>
          <t xml:space="preserve">CONCLUIDO	</t>
        </is>
      </c>
      <c r="D1106" t="n">
        <v>5.5466</v>
      </c>
      <c r="E1106" t="n">
        <v>18.03</v>
      </c>
      <c r="F1106" t="n">
        <v>15.62</v>
      </c>
      <c r="G1106" t="n">
        <v>85.18000000000001</v>
      </c>
      <c r="H1106" t="n">
        <v>1.35</v>
      </c>
      <c r="I1106" t="n">
        <v>11</v>
      </c>
      <c r="J1106" t="n">
        <v>137.29</v>
      </c>
      <c r="K1106" t="n">
        <v>45</v>
      </c>
      <c r="L1106" t="n">
        <v>10.5</v>
      </c>
      <c r="M1106" t="n">
        <v>9</v>
      </c>
      <c r="N1106" t="n">
        <v>21.79</v>
      </c>
      <c r="O1106" t="n">
        <v>17165.97</v>
      </c>
      <c r="P1106" t="n">
        <v>135.65</v>
      </c>
      <c r="Q1106" t="n">
        <v>467.07</v>
      </c>
      <c r="R1106" t="n">
        <v>59.15</v>
      </c>
      <c r="S1106" t="n">
        <v>39.61</v>
      </c>
      <c r="T1106" t="n">
        <v>4811.08</v>
      </c>
      <c r="U1106" t="n">
        <v>0.67</v>
      </c>
      <c r="V1106" t="n">
        <v>0.75</v>
      </c>
      <c r="W1106" t="n">
        <v>2.63</v>
      </c>
      <c r="X1106" t="n">
        <v>0.28</v>
      </c>
      <c r="Y1106" t="n">
        <v>1</v>
      </c>
      <c r="Z1106" t="n">
        <v>10</v>
      </c>
    </row>
    <row r="1107">
      <c r="A1107" t="n">
        <v>39</v>
      </c>
      <c r="B1107" t="n">
        <v>60</v>
      </c>
      <c r="C1107" t="inlineStr">
        <is>
          <t xml:space="preserve">CONCLUIDO	</t>
        </is>
      </c>
      <c r="D1107" t="n">
        <v>5.5609</v>
      </c>
      <c r="E1107" t="n">
        <v>17.98</v>
      </c>
      <c r="F1107" t="n">
        <v>15.6</v>
      </c>
      <c r="G1107" t="n">
        <v>93.56999999999999</v>
      </c>
      <c r="H1107" t="n">
        <v>1.38</v>
      </c>
      <c r="I1107" t="n">
        <v>10</v>
      </c>
      <c r="J1107" t="n">
        <v>137.62</v>
      </c>
      <c r="K1107" t="n">
        <v>45</v>
      </c>
      <c r="L1107" t="n">
        <v>10.75</v>
      </c>
      <c r="M1107" t="n">
        <v>8</v>
      </c>
      <c r="N1107" t="n">
        <v>21.88</v>
      </c>
      <c r="O1107" t="n">
        <v>17207.62</v>
      </c>
      <c r="P1107" t="n">
        <v>134.61</v>
      </c>
      <c r="Q1107" t="n">
        <v>467.1</v>
      </c>
      <c r="R1107" t="n">
        <v>58.47</v>
      </c>
      <c r="S1107" t="n">
        <v>39.61</v>
      </c>
      <c r="T1107" t="n">
        <v>4477.79</v>
      </c>
      <c r="U1107" t="n">
        <v>0.68</v>
      </c>
      <c r="V1107" t="n">
        <v>0.75</v>
      </c>
      <c r="W1107" t="n">
        <v>2.62</v>
      </c>
      <c r="X1107" t="n">
        <v>0.26</v>
      </c>
      <c r="Y1107" t="n">
        <v>1</v>
      </c>
      <c r="Z1107" t="n">
        <v>10</v>
      </c>
    </row>
    <row r="1108">
      <c r="A1108" t="n">
        <v>40</v>
      </c>
      <c r="B1108" t="n">
        <v>60</v>
      </c>
      <c r="C1108" t="inlineStr">
        <is>
          <t xml:space="preserve">CONCLUIDO	</t>
        </is>
      </c>
      <c r="D1108" t="n">
        <v>5.5616</v>
      </c>
      <c r="E1108" t="n">
        <v>17.98</v>
      </c>
      <c r="F1108" t="n">
        <v>15.59</v>
      </c>
      <c r="G1108" t="n">
        <v>93.56</v>
      </c>
      <c r="H1108" t="n">
        <v>1.41</v>
      </c>
      <c r="I1108" t="n">
        <v>10</v>
      </c>
      <c r="J1108" t="n">
        <v>137.96</v>
      </c>
      <c r="K1108" t="n">
        <v>45</v>
      </c>
      <c r="L1108" t="n">
        <v>11</v>
      </c>
      <c r="M1108" t="n">
        <v>7</v>
      </c>
      <c r="N1108" t="n">
        <v>21.96</v>
      </c>
      <c r="O1108" t="n">
        <v>17249.3</v>
      </c>
      <c r="P1108" t="n">
        <v>133.82</v>
      </c>
      <c r="Q1108" t="n">
        <v>467.1</v>
      </c>
      <c r="R1108" t="n">
        <v>58.32</v>
      </c>
      <c r="S1108" t="n">
        <v>39.61</v>
      </c>
      <c r="T1108" t="n">
        <v>4398.61</v>
      </c>
      <c r="U1108" t="n">
        <v>0.68</v>
      </c>
      <c r="V1108" t="n">
        <v>0.75</v>
      </c>
      <c r="W1108" t="n">
        <v>2.63</v>
      </c>
      <c r="X1108" t="n">
        <v>0.26</v>
      </c>
      <c r="Y1108" t="n">
        <v>1</v>
      </c>
      <c r="Z1108" t="n">
        <v>10</v>
      </c>
    </row>
    <row r="1109">
      <c r="A1109" t="n">
        <v>41</v>
      </c>
      <c r="B1109" t="n">
        <v>60</v>
      </c>
      <c r="C1109" t="inlineStr">
        <is>
          <t xml:space="preserve">CONCLUIDO	</t>
        </is>
      </c>
      <c r="D1109" t="n">
        <v>5.5605</v>
      </c>
      <c r="E1109" t="n">
        <v>17.98</v>
      </c>
      <c r="F1109" t="n">
        <v>15.6</v>
      </c>
      <c r="G1109" t="n">
        <v>93.58</v>
      </c>
      <c r="H1109" t="n">
        <v>1.44</v>
      </c>
      <c r="I1109" t="n">
        <v>10</v>
      </c>
      <c r="J1109" t="n">
        <v>138.3</v>
      </c>
      <c r="K1109" t="n">
        <v>45</v>
      </c>
      <c r="L1109" t="n">
        <v>11.25</v>
      </c>
      <c r="M1109" t="n">
        <v>7</v>
      </c>
      <c r="N1109" t="n">
        <v>22.05</v>
      </c>
      <c r="O1109" t="n">
        <v>17291.02</v>
      </c>
      <c r="P1109" t="n">
        <v>133.5</v>
      </c>
      <c r="Q1109" t="n">
        <v>467.08</v>
      </c>
      <c r="R1109" t="n">
        <v>58.5</v>
      </c>
      <c r="S1109" t="n">
        <v>39.61</v>
      </c>
      <c r="T1109" t="n">
        <v>4492.69</v>
      </c>
      <c r="U1109" t="n">
        <v>0.68</v>
      </c>
      <c r="V1109" t="n">
        <v>0.75</v>
      </c>
      <c r="W1109" t="n">
        <v>2.63</v>
      </c>
      <c r="X1109" t="n">
        <v>0.26</v>
      </c>
      <c r="Y1109" t="n">
        <v>1</v>
      </c>
      <c r="Z1109" t="n">
        <v>10</v>
      </c>
    </row>
    <row r="1110">
      <c r="A1110" t="n">
        <v>42</v>
      </c>
      <c r="B1110" t="n">
        <v>60</v>
      </c>
      <c r="C1110" t="inlineStr">
        <is>
          <t xml:space="preserve">CONCLUIDO	</t>
        </is>
      </c>
      <c r="D1110" t="n">
        <v>5.5598</v>
      </c>
      <c r="E1110" t="n">
        <v>17.99</v>
      </c>
      <c r="F1110" t="n">
        <v>15.6</v>
      </c>
      <c r="G1110" t="n">
        <v>93.59</v>
      </c>
      <c r="H1110" t="n">
        <v>1.47</v>
      </c>
      <c r="I1110" t="n">
        <v>10</v>
      </c>
      <c r="J1110" t="n">
        <v>138.64</v>
      </c>
      <c r="K1110" t="n">
        <v>45</v>
      </c>
      <c r="L1110" t="n">
        <v>11.5</v>
      </c>
      <c r="M1110" t="n">
        <v>6</v>
      </c>
      <c r="N1110" t="n">
        <v>22.14</v>
      </c>
      <c r="O1110" t="n">
        <v>17332.76</v>
      </c>
      <c r="P1110" t="n">
        <v>132.33</v>
      </c>
      <c r="Q1110" t="n">
        <v>467.07</v>
      </c>
      <c r="R1110" t="n">
        <v>58.42</v>
      </c>
      <c r="S1110" t="n">
        <v>39.61</v>
      </c>
      <c r="T1110" t="n">
        <v>4448.94</v>
      </c>
      <c r="U1110" t="n">
        <v>0.68</v>
      </c>
      <c r="V1110" t="n">
        <v>0.75</v>
      </c>
      <c r="W1110" t="n">
        <v>2.63</v>
      </c>
      <c r="X1110" t="n">
        <v>0.27</v>
      </c>
      <c r="Y1110" t="n">
        <v>1</v>
      </c>
      <c r="Z1110" t="n">
        <v>10</v>
      </c>
    </row>
    <row r="1111">
      <c r="A1111" t="n">
        <v>43</v>
      </c>
      <c r="B1111" t="n">
        <v>60</v>
      </c>
      <c r="C1111" t="inlineStr">
        <is>
          <t xml:space="preserve">CONCLUIDO	</t>
        </is>
      </c>
      <c r="D1111" t="n">
        <v>5.561</v>
      </c>
      <c r="E1111" t="n">
        <v>17.98</v>
      </c>
      <c r="F1111" t="n">
        <v>15.59</v>
      </c>
      <c r="G1111" t="n">
        <v>93.56999999999999</v>
      </c>
      <c r="H1111" t="n">
        <v>1.5</v>
      </c>
      <c r="I1111" t="n">
        <v>10</v>
      </c>
      <c r="J1111" t="n">
        <v>138.98</v>
      </c>
      <c r="K1111" t="n">
        <v>45</v>
      </c>
      <c r="L1111" t="n">
        <v>11.75</v>
      </c>
      <c r="M1111" t="n">
        <v>4</v>
      </c>
      <c r="N1111" t="n">
        <v>22.23</v>
      </c>
      <c r="O1111" t="n">
        <v>17374.54</v>
      </c>
      <c r="P1111" t="n">
        <v>130.88</v>
      </c>
      <c r="Q1111" t="n">
        <v>467.12</v>
      </c>
      <c r="R1111" t="n">
        <v>58.29</v>
      </c>
      <c r="S1111" t="n">
        <v>39.61</v>
      </c>
      <c r="T1111" t="n">
        <v>4387.3</v>
      </c>
      <c r="U1111" t="n">
        <v>0.68</v>
      </c>
      <c r="V1111" t="n">
        <v>0.75</v>
      </c>
      <c r="W1111" t="n">
        <v>2.63</v>
      </c>
      <c r="X1111" t="n">
        <v>0.26</v>
      </c>
      <c r="Y1111" t="n">
        <v>1</v>
      </c>
      <c r="Z1111" t="n">
        <v>10</v>
      </c>
    </row>
    <row r="1112">
      <c r="A1112" t="n">
        <v>44</v>
      </c>
      <c r="B1112" t="n">
        <v>60</v>
      </c>
      <c r="C1112" t="inlineStr">
        <is>
          <t xml:space="preserve">CONCLUIDO	</t>
        </is>
      </c>
      <c r="D1112" t="n">
        <v>5.5765</v>
      </c>
      <c r="E1112" t="n">
        <v>17.93</v>
      </c>
      <c r="F1112" t="n">
        <v>15.57</v>
      </c>
      <c r="G1112" t="n">
        <v>103.8</v>
      </c>
      <c r="H1112" t="n">
        <v>1.52</v>
      </c>
      <c r="I1112" t="n">
        <v>9</v>
      </c>
      <c r="J1112" t="n">
        <v>139.32</v>
      </c>
      <c r="K1112" t="n">
        <v>45</v>
      </c>
      <c r="L1112" t="n">
        <v>12</v>
      </c>
      <c r="M1112" t="n">
        <v>3</v>
      </c>
      <c r="N1112" t="n">
        <v>22.32</v>
      </c>
      <c r="O1112" t="n">
        <v>17416.34</v>
      </c>
      <c r="P1112" t="n">
        <v>130.22</v>
      </c>
      <c r="Q1112" t="n">
        <v>467.1</v>
      </c>
      <c r="R1112" t="n">
        <v>57.49</v>
      </c>
      <c r="S1112" t="n">
        <v>39.61</v>
      </c>
      <c r="T1112" t="n">
        <v>3989.06</v>
      </c>
      <c r="U1112" t="n">
        <v>0.6899999999999999</v>
      </c>
      <c r="V1112" t="n">
        <v>0.75</v>
      </c>
      <c r="W1112" t="n">
        <v>2.63</v>
      </c>
      <c r="X1112" t="n">
        <v>0.24</v>
      </c>
      <c r="Y1112" t="n">
        <v>1</v>
      </c>
      <c r="Z1112" t="n">
        <v>10</v>
      </c>
    </row>
    <row r="1113">
      <c r="A1113" t="n">
        <v>45</v>
      </c>
      <c r="B1113" t="n">
        <v>60</v>
      </c>
      <c r="C1113" t="inlineStr">
        <is>
          <t xml:space="preserve">CONCLUIDO	</t>
        </is>
      </c>
      <c r="D1113" t="n">
        <v>5.58</v>
      </c>
      <c r="E1113" t="n">
        <v>17.92</v>
      </c>
      <c r="F1113" t="n">
        <v>15.56</v>
      </c>
      <c r="G1113" t="n">
        <v>103.73</v>
      </c>
      <c r="H1113" t="n">
        <v>1.55</v>
      </c>
      <c r="I1113" t="n">
        <v>9</v>
      </c>
      <c r="J1113" t="n">
        <v>139.66</v>
      </c>
      <c r="K1113" t="n">
        <v>45</v>
      </c>
      <c r="L1113" t="n">
        <v>12.25</v>
      </c>
      <c r="M1113" t="n">
        <v>0</v>
      </c>
      <c r="N1113" t="n">
        <v>22.41</v>
      </c>
      <c r="O1113" t="n">
        <v>17458.18</v>
      </c>
      <c r="P1113" t="n">
        <v>130.24</v>
      </c>
      <c r="Q1113" t="n">
        <v>467.07</v>
      </c>
      <c r="R1113" t="n">
        <v>56.93</v>
      </c>
      <c r="S1113" t="n">
        <v>39.61</v>
      </c>
      <c r="T1113" t="n">
        <v>3709.6</v>
      </c>
      <c r="U1113" t="n">
        <v>0.7</v>
      </c>
      <c r="V1113" t="n">
        <v>0.75</v>
      </c>
      <c r="W1113" t="n">
        <v>2.63</v>
      </c>
      <c r="X1113" t="n">
        <v>0.23</v>
      </c>
      <c r="Y1113" t="n">
        <v>1</v>
      </c>
      <c r="Z1113" t="n">
        <v>10</v>
      </c>
    </row>
    <row r="1114">
      <c r="A1114" t="n">
        <v>0</v>
      </c>
      <c r="B1114" t="n">
        <v>135</v>
      </c>
      <c r="C1114" t="inlineStr">
        <is>
          <t xml:space="preserve">CONCLUIDO	</t>
        </is>
      </c>
      <c r="D1114" t="n">
        <v>2.3463</v>
      </c>
      <c r="E1114" t="n">
        <v>42.62</v>
      </c>
      <c r="F1114" t="n">
        <v>24.5</v>
      </c>
      <c r="G1114" t="n">
        <v>4.87</v>
      </c>
      <c r="H1114" t="n">
        <v>0.07000000000000001</v>
      </c>
      <c r="I1114" t="n">
        <v>302</v>
      </c>
      <c r="J1114" t="n">
        <v>263.32</v>
      </c>
      <c r="K1114" t="n">
        <v>59.89</v>
      </c>
      <c r="L1114" t="n">
        <v>1</v>
      </c>
      <c r="M1114" t="n">
        <v>300</v>
      </c>
      <c r="N1114" t="n">
        <v>67.43000000000001</v>
      </c>
      <c r="O1114" t="n">
        <v>32710.1</v>
      </c>
      <c r="P1114" t="n">
        <v>414.75</v>
      </c>
      <c r="Q1114" t="n">
        <v>467.38</v>
      </c>
      <c r="R1114" t="n">
        <v>349.7</v>
      </c>
      <c r="S1114" t="n">
        <v>39.61</v>
      </c>
      <c r="T1114" t="n">
        <v>148629.42</v>
      </c>
      <c r="U1114" t="n">
        <v>0.11</v>
      </c>
      <c r="V1114" t="n">
        <v>0.48</v>
      </c>
      <c r="W1114" t="n">
        <v>3.11</v>
      </c>
      <c r="X1114" t="n">
        <v>9.16</v>
      </c>
      <c r="Y1114" t="n">
        <v>1</v>
      </c>
      <c r="Z1114" t="n">
        <v>10</v>
      </c>
    </row>
    <row r="1115">
      <c r="A1115" t="n">
        <v>1</v>
      </c>
      <c r="B1115" t="n">
        <v>135</v>
      </c>
      <c r="C1115" t="inlineStr">
        <is>
          <t xml:space="preserve">CONCLUIDO	</t>
        </is>
      </c>
      <c r="D1115" t="n">
        <v>2.8334</v>
      </c>
      <c r="E1115" t="n">
        <v>35.29</v>
      </c>
      <c r="F1115" t="n">
        <v>21.67</v>
      </c>
      <c r="G1115" t="n">
        <v>6.1</v>
      </c>
      <c r="H1115" t="n">
        <v>0.08</v>
      </c>
      <c r="I1115" t="n">
        <v>213</v>
      </c>
      <c r="J1115" t="n">
        <v>263.79</v>
      </c>
      <c r="K1115" t="n">
        <v>59.89</v>
      </c>
      <c r="L1115" t="n">
        <v>1.25</v>
      </c>
      <c r="M1115" t="n">
        <v>211</v>
      </c>
      <c r="N1115" t="n">
        <v>67.65000000000001</v>
      </c>
      <c r="O1115" t="n">
        <v>32767.75</v>
      </c>
      <c r="P1115" t="n">
        <v>366.63</v>
      </c>
      <c r="Q1115" t="n">
        <v>467.26</v>
      </c>
      <c r="R1115" t="n">
        <v>257.46</v>
      </c>
      <c r="S1115" t="n">
        <v>39.61</v>
      </c>
      <c r="T1115" t="n">
        <v>102954.11</v>
      </c>
      <c r="U1115" t="n">
        <v>0.15</v>
      </c>
      <c r="V1115" t="n">
        <v>0.54</v>
      </c>
      <c r="W1115" t="n">
        <v>2.94</v>
      </c>
      <c r="X1115" t="n">
        <v>6.33</v>
      </c>
      <c r="Y1115" t="n">
        <v>1</v>
      </c>
      <c r="Z1115" t="n">
        <v>10</v>
      </c>
    </row>
    <row r="1116">
      <c r="A1116" t="n">
        <v>2</v>
      </c>
      <c r="B1116" t="n">
        <v>135</v>
      </c>
      <c r="C1116" t="inlineStr">
        <is>
          <t xml:space="preserve">CONCLUIDO	</t>
        </is>
      </c>
      <c r="D1116" t="n">
        <v>3.1763</v>
      </c>
      <c r="E1116" t="n">
        <v>31.48</v>
      </c>
      <c r="F1116" t="n">
        <v>20.24</v>
      </c>
      <c r="G1116" t="n">
        <v>7.31</v>
      </c>
      <c r="H1116" t="n">
        <v>0.1</v>
      </c>
      <c r="I1116" t="n">
        <v>166</v>
      </c>
      <c r="J1116" t="n">
        <v>264.25</v>
      </c>
      <c r="K1116" t="n">
        <v>59.89</v>
      </c>
      <c r="L1116" t="n">
        <v>1.5</v>
      </c>
      <c r="M1116" t="n">
        <v>164</v>
      </c>
      <c r="N1116" t="n">
        <v>67.87</v>
      </c>
      <c r="O1116" t="n">
        <v>32825.49</v>
      </c>
      <c r="P1116" t="n">
        <v>342.17</v>
      </c>
      <c r="Q1116" t="n">
        <v>467.27</v>
      </c>
      <c r="R1116" t="n">
        <v>209.58</v>
      </c>
      <c r="S1116" t="n">
        <v>39.61</v>
      </c>
      <c r="T1116" t="n">
        <v>79253.25</v>
      </c>
      <c r="U1116" t="n">
        <v>0.19</v>
      </c>
      <c r="V1116" t="n">
        <v>0.58</v>
      </c>
      <c r="W1116" t="n">
        <v>2.89</v>
      </c>
      <c r="X1116" t="n">
        <v>4.9</v>
      </c>
      <c r="Y1116" t="n">
        <v>1</v>
      </c>
      <c r="Z1116" t="n">
        <v>10</v>
      </c>
    </row>
    <row r="1117">
      <c r="A1117" t="n">
        <v>3</v>
      </c>
      <c r="B1117" t="n">
        <v>135</v>
      </c>
      <c r="C1117" t="inlineStr">
        <is>
          <t xml:space="preserve">CONCLUIDO	</t>
        </is>
      </c>
      <c r="D1117" t="n">
        <v>3.4542</v>
      </c>
      <c r="E1117" t="n">
        <v>28.95</v>
      </c>
      <c r="F1117" t="n">
        <v>19.27</v>
      </c>
      <c r="G1117" t="n">
        <v>8.57</v>
      </c>
      <c r="H1117" t="n">
        <v>0.12</v>
      </c>
      <c r="I1117" t="n">
        <v>135</v>
      </c>
      <c r="J1117" t="n">
        <v>264.72</v>
      </c>
      <c r="K1117" t="n">
        <v>59.89</v>
      </c>
      <c r="L1117" t="n">
        <v>1.75</v>
      </c>
      <c r="M1117" t="n">
        <v>133</v>
      </c>
      <c r="N1117" t="n">
        <v>68.09</v>
      </c>
      <c r="O1117" t="n">
        <v>32883.31</v>
      </c>
      <c r="P1117" t="n">
        <v>325.64</v>
      </c>
      <c r="Q1117" t="n">
        <v>467.28</v>
      </c>
      <c r="R1117" t="n">
        <v>178.33</v>
      </c>
      <c r="S1117" t="n">
        <v>39.61</v>
      </c>
      <c r="T1117" t="n">
        <v>63780.31</v>
      </c>
      <c r="U1117" t="n">
        <v>0.22</v>
      </c>
      <c r="V1117" t="n">
        <v>0.61</v>
      </c>
      <c r="W1117" t="n">
        <v>2.83</v>
      </c>
      <c r="X1117" t="n">
        <v>3.93</v>
      </c>
      <c r="Y1117" t="n">
        <v>1</v>
      </c>
      <c r="Z1117" t="n">
        <v>10</v>
      </c>
    </row>
    <row r="1118">
      <c r="A1118" t="n">
        <v>4</v>
      </c>
      <c r="B1118" t="n">
        <v>135</v>
      </c>
      <c r="C1118" t="inlineStr">
        <is>
          <t xml:space="preserve">CONCLUIDO	</t>
        </is>
      </c>
      <c r="D1118" t="n">
        <v>3.6549</v>
      </c>
      <c r="E1118" t="n">
        <v>27.36</v>
      </c>
      <c r="F1118" t="n">
        <v>18.69</v>
      </c>
      <c r="G1118" t="n">
        <v>9.75</v>
      </c>
      <c r="H1118" t="n">
        <v>0.13</v>
      </c>
      <c r="I1118" t="n">
        <v>115</v>
      </c>
      <c r="J1118" t="n">
        <v>265.19</v>
      </c>
      <c r="K1118" t="n">
        <v>59.89</v>
      </c>
      <c r="L1118" t="n">
        <v>2</v>
      </c>
      <c r="M1118" t="n">
        <v>113</v>
      </c>
      <c r="N1118" t="n">
        <v>68.31</v>
      </c>
      <c r="O1118" t="n">
        <v>32941.21</v>
      </c>
      <c r="P1118" t="n">
        <v>315.67</v>
      </c>
      <c r="Q1118" t="n">
        <v>467.13</v>
      </c>
      <c r="R1118" t="n">
        <v>159.01</v>
      </c>
      <c r="S1118" t="n">
        <v>39.61</v>
      </c>
      <c r="T1118" t="n">
        <v>54222.63</v>
      </c>
      <c r="U1118" t="n">
        <v>0.25</v>
      </c>
      <c r="V1118" t="n">
        <v>0.62</v>
      </c>
      <c r="W1118" t="n">
        <v>2.81</v>
      </c>
      <c r="X1118" t="n">
        <v>3.36</v>
      </c>
      <c r="Y1118" t="n">
        <v>1</v>
      </c>
      <c r="Z1118" t="n">
        <v>10</v>
      </c>
    </row>
    <row r="1119">
      <c r="A1119" t="n">
        <v>5</v>
      </c>
      <c r="B1119" t="n">
        <v>135</v>
      </c>
      <c r="C1119" t="inlineStr">
        <is>
          <t xml:space="preserve">CONCLUIDO	</t>
        </is>
      </c>
      <c r="D1119" t="n">
        <v>3.8227</v>
      </c>
      <c r="E1119" t="n">
        <v>26.16</v>
      </c>
      <c r="F1119" t="n">
        <v>18.25</v>
      </c>
      <c r="G1119" t="n">
        <v>10.95</v>
      </c>
      <c r="H1119" t="n">
        <v>0.15</v>
      </c>
      <c r="I1119" t="n">
        <v>100</v>
      </c>
      <c r="J1119" t="n">
        <v>265.66</v>
      </c>
      <c r="K1119" t="n">
        <v>59.89</v>
      </c>
      <c r="L1119" t="n">
        <v>2.25</v>
      </c>
      <c r="M1119" t="n">
        <v>98</v>
      </c>
      <c r="N1119" t="n">
        <v>68.53</v>
      </c>
      <c r="O1119" t="n">
        <v>32999.19</v>
      </c>
      <c r="P1119" t="n">
        <v>307.99</v>
      </c>
      <c r="Q1119" t="n">
        <v>467.1</v>
      </c>
      <c r="R1119" t="n">
        <v>144.94</v>
      </c>
      <c r="S1119" t="n">
        <v>39.61</v>
      </c>
      <c r="T1119" t="n">
        <v>47258.78</v>
      </c>
      <c r="U1119" t="n">
        <v>0.27</v>
      </c>
      <c r="V1119" t="n">
        <v>0.64</v>
      </c>
      <c r="W1119" t="n">
        <v>2.78</v>
      </c>
      <c r="X1119" t="n">
        <v>2.92</v>
      </c>
      <c r="Y1119" t="n">
        <v>1</v>
      </c>
      <c r="Z1119" t="n">
        <v>10</v>
      </c>
    </row>
    <row r="1120">
      <c r="A1120" t="n">
        <v>6</v>
      </c>
      <c r="B1120" t="n">
        <v>135</v>
      </c>
      <c r="C1120" t="inlineStr">
        <is>
          <t xml:space="preserve">CONCLUIDO	</t>
        </is>
      </c>
      <c r="D1120" t="n">
        <v>3.97</v>
      </c>
      <c r="E1120" t="n">
        <v>25.19</v>
      </c>
      <c r="F1120" t="n">
        <v>17.89</v>
      </c>
      <c r="G1120" t="n">
        <v>12.2</v>
      </c>
      <c r="H1120" t="n">
        <v>0.17</v>
      </c>
      <c r="I1120" t="n">
        <v>88</v>
      </c>
      <c r="J1120" t="n">
        <v>266.13</v>
      </c>
      <c r="K1120" t="n">
        <v>59.89</v>
      </c>
      <c r="L1120" t="n">
        <v>2.5</v>
      </c>
      <c r="M1120" t="n">
        <v>86</v>
      </c>
      <c r="N1120" t="n">
        <v>68.75</v>
      </c>
      <c r="O1120" t="n">
        <v>33057.26</v>
      </c>
      <c r="P1120" t="n">
        <v>301.63</v>
      </c>
      <c r="Q1120" t="n">
        <v>467.21</v>
      </c>
      <c r="R1120" t="n">
        <v>132.97</v>
      </c>
      <c r="S1120" t="n">
        <v>39.61</v>
      </c>
      <c r="T1120" t="n">
        <v>41334.29</v>
      </c>
      <c r="U1120" t="n">
        <v>0.3</v>
      </c>
      <c r="V1120" t="n">
        <v>0.65</v>
      </c>
      <c r="W1120" t="n">
        <v>2.76</v>
      </c>
      <c r="X1120" t="n">
        <v>2.55</v>
      </c>
      <c r="Y1120" t="n">
        <v>1</v>
      </c>
      <c r="Z1120" t="n">
        <v>10</v>
      </c>
    </row>
    <row r="1121">
      <c r="A1121" t="n">
        <v>7</v>
      </c>
      <c r="B1121" t="n">
        <v>135</v>
      </c>
      <c r="C1121" t="inlineStr">
        <is>
          <t xml:space="preserve">CONCLUIDO	</t>
        </is>
      </c>
      <c r="D1121" t="n">
        <v>4.0932</v>
      </c>
      <c r="E1121" t="n">
        <v>24.43</v>
      </c>
      <c r="F1121" t="n">
        <v>17.58</v>
      </c>
      <c r="G1121" t="n">
        <v>13.35</v>
      </c>
      <c r="H1121" t="n">
        <v>0.18</v>
      </c>
      <c r="I1121" t="n">
        <v>79</v>
      </c>
      <c r="J1121" t="n">
        <v>266.6</v>
      </c>
      <c r="K1121" t="n">
        <v>59.89</v>
      </c>
      <c r="L1121" t="n">
        <v>2.75</v>
      </c>
      <c r="M1121" t="n">
        <v>77</v>
      </c>
      <c r="N1121" t="n">
        <v>68.97</v>
      </c>
      <c r="O1121" t="n">
        <v>33115.41</v>
      </c>
      <c r="P1121" t="n">
        <v>296.31</v>
      </c>
      <c r="Q1121" t="n">
        <v>467.1</v>
      </c>
      <c r="R1121" t="n">
        <v>123.4</v>
      </c>
      <c r="S1121" t="n">
        <v>39.61</v>
      </c>
      <c r="T1121" t="n">
        <v>36597.18</v>
      </c>
      <c r="U1121" t="n">
        <v>0.32</v>
      </c>
      <c r="V1121" t="n">
        <v>0.66</v>
      </c>
      <c r="W1121" t="n">
        <v>2.73</v>
      </c>
      <c r="X1121" t="n">
        <v>2.25</v>
      </c>
      <c r="Y1121" t="n">
        <v>1</v>
      </c>
      <c r="Z1121" t="n">
        <v>10</v>
      </c>
    </row>
    <row r="1122">
      <c r="A1122" t="n">
        <v>8</v>
      </c>
      <c r="B1122" t="n">
        <v>135</v>
      </c>
      <c r="C1122" t="inlineStr">
        <is>
          <t xml:space="preserve">CONCLUIDO	</t>
        </is>
      </c>
      <c r="D1122" t="n">
        <v>4.2013</v>
      </c>
      <c r="E1122" t="n">
        <v>23.8</v>
      </c>
      <c r="F1122" t="n">
        <v>17.36</v>
      </c>
      <c r="G1122" t="n">
        <v>14.67</v>
      </c>
      <c r="H1122" t="n">
        <v>0.2</v>
      </c>
      <c r="I1122" t="n">
        <v>71</v>
      </c>
      <c r="J1122" t="n">
        <v>267.08</v>
      </c>
      <c r="K1122" t="n">
        <v>59.89</v>
      </c>
      <c r="L1122" t="n">
        <v>3</v>
      </c>
      <c r="M1122" t="n">
        <v>69</v>
      </c>
      <c r="N1122" t="n">
        <v>69.19</v>
      </c>
      <c r="O1122" t="n">
        <v>33173.65</v>
      </c>
      <c r="P1122" t="n">
        <v>292.31</v>
      </c>
      <c r="Q1122" t="n">
        <v>467.19</v>
      </c>
      <c r="R1122" t="n">
        <v>115.7</v>
      </c>
      <c r="S1122" t="n">
        <v>39.61</v>
      </c>
      <c r="T1122" t="n">
        <v>32787.64</v>
      </c>
      <c r="U1122" t="n">
        <v>0.34</v>
      </c>
      <c r="V1122" t="n">
        <v>0.67</v>
      </c>
      <c r="W1122" t="n">
        <v>2.73</v>
      </c>
      <c r="X1122" t="n">
        <v>2.02</v>
      </c>
      <c r="Y1122" t="n">
        <v>1</v>
      </c>
      <c r="Z1122" t="n">
        <v>10</v>
      </c>
    </row>
    <row r="1123">
      <c r="A1123" t="n">
        <v>9</v>
      </c>
      <c r="B1123" t="n">
        <v>135</v>
      </c>
      <c r="C1123" t="inlineStr">
        <is>
          <t xml:space="preserve">CONCLUIDO	</t>
        </is>
      </c>
      <c r="D1123" t="n">
        <v>4.2837</v>
      </c>
      <c r="E1123" t="n">
        <v>23.34</v>
      </c>
      <c r="F1123" t="n">
        <v>17.2</v>
      </c>
      <c r="G1123" t="n">
        <v>15.88</v>
      </c>
      <c r="H1123" t="n">
        <v>0.22</v>
      </c>
      <c r="I1123" t="n">
        <v>65</v>
      </c>
      <c r="J1123" t="n">
        <v>267.55</v>
      </c>
      <c r="K1123" t="n">
        <v>59.89</v>
      </c>
      <c r="L1123" t="n">
        <v>3.25</v>
      </c>
      <c r="M1123" t="n">
        <v>63</v>
      </c>
      <c r="N1123" t="n">
        <v>69.41</v>
      </c>
      <c r="O1123" t="n">
        <v>33231.97</v>
      </c>
      <c r="P1123" t="n">
        <v>289.55</v>
      </c>
      <c r="Q1123" t="n">
        <v>467.1</v>
      </c>
      <c r="R1123" t="n">
        <v>110.77</v>
      </c>
      <c r="S1123" t="n">
        <v>39.61</v>
      </c>
      <c r="T1123" t="n">
        <v>30348.55</v>
      </c>
      <c r="U1123" t="n">
        <v>0.36</v>
      </c>
      <c r="V1123" t="n">
        <v>0.68</v>
      </c>
      <c r="W1123" t="n">
        <v>2.72</v>
      </c>
      <c r="X1123" t="n">
        <v>1.87</v>
      </c>
      <c r="Y1123" t="n">
        <v>1</v>
      </c>
      <c r="Z1123" t="n">
        <v>10</v>
      </c>
    </row>
    <row r="1124">
      <c r="A1124" t="n">
        <v>10</v>
      </c>
      <c r="B1124" t="n">
        <v>135</v>
      </c>
      <c r="C1124" t="inlineStr">
        <is>
          <t xml:space="preserve">CONCLUIDO	</t>
        </is>
      </c>
      <c r="D1124" t="n">
        <v>4.3615</v>
      </c>
      <c r="E1124" t="n">
        <v>22.93</v>
      </c>
      <c r="F1124" t="n">
        <v>17.04</v>
      </c>
      <c r="G1124" t="n">
        <v>17.04</v>
      </c>
      <c r="H1124" t="n">
        <v>0.23</v>
      </c>
      <c r="I1124" t="n">
        <v>60</v>
      </c>
      <c r="J1124" t="n">
        <v>268.02</v>
      </c>
      <c r="K1124" t="n">
        <v>59.89</v>
      </c>
      <c r="L1124" t="n">
        <v>3.5</v>
      </c>
      <c r="M1124" t="n">
        <v>58</v>
      </c>
      <c r="N1124" t="n">
        <v>69.64</v>
      </c>
      <c r="O1124" t="n">
        <v>33290.38</v>
      </c>
      <c r="P1124" t="n">
        <v>286.66</v>
      </c>
      <c r="Q1124" t="n">
        <v>467.18</v>
      </c>
      <c r="R1124" t="n">
        <v>105.29</v>
      </c>
      <c r="S1124" t="n">
        <v>39.61</v>
      </c>
      <c r="T1124" t="n">
        <v>27634.02</v>
      </c>
      <c r="U1124" t="n">
        <v>0.38</v>
      </c>
      <c r="V1124" t="n">
        <v>0.68</v>
      </c>
      <c r="W1124" t="n">
        <v>2.71</v>
      </c>
      <c r="X1124" t="n">
        <v>1.71</v>
      </c>
      <c r="Y1124" t="n">
        <v>1</v>
      </c>
      <c r="Z1124" t="n">
        <v>10</v>
      </c>
    </row>
    <row r="1125">
      <c r="A1125" t="n">
        <v>11</v>
      </c>
      <c r="B1125" t="n">
        <v>135</v>
      </c>
      <c r="C1125" t="inlineStr">
        <is>
          <t xml:space="preserve">CONCLUIDO	</t>
        </is>
      </c>
      <c r="D1125" t="n">
        <v>4.4203</v>
      </c>
      <c r="E1125" t="n">
        <v>22.62</v>
      </c>
      <c r="F1125" t="n">
        <v>16.94</v>
      </c>
      <c r="G1125" t="n">
        <v>18.15</v>
      </c>
      <c r="H1125" t="n">
        <v>0.25</v>
      </c>
      <c r="I1125" t="n">
        <v>56</v>
      </c>
      <c r="J1125" t="n">
        <v>268.5</v>
      </c>
      <c r="K1125" t="n">
        <v>59.89</v>
      </c>
      <c r="L1125" t="n">
        <v>3.75</v>
      </c>
      <c r="M1125" t="n">
        <v>54</v>
      </c>
      <c r="N1125" t="n">
        <v>69.86</v>
      </c>
      <c r="O1125" t="n">
        <v>33348.87</v>
      </c>
      <c r="P1125" t="n">
        <v>284.76</v>
      </c>
      <c r="Q1125" t="n">
        <v>467.19</v>
      </c>
      <c r="R1125" t="n">
        <v>101.99</v>
      </c>
      <c r="S1125" t="n">
        <v>39.61</v>
      </c>
      <c r="T1125" t="n">
        <v>26007.12</v>
      </c>
      <c r="U1125" t="n">
        <v>0.39</v>
      </c>
      <c r="V1125" t="n">
        <v>0.6899999999999999</v>
      </c>
      <c r="W1125" t="n">
        <v>2.71</v>
      </c>
      <c r="X1125" t="n">
        <v>1.6</v>
      </c>
      <c r="Y1125" t="n">
        <v>1</v>
      </c>
      <c r="Z1125" t="n">
        <v>10</v>
      </c>
    </row>
    <row r="1126">
      <c r="A1126" t="n">
        <v>12</v>
      </c>
      <c r="B1126" t="n">
        <v>135</v>
      </c>
      <c r="C1126" t="inlineStr">
        <is>
          <t xml:space="preserve">CONCLUIDO	</t>
        </is>
      </c>
      <c r="D1126" t="n">
        <v>4.4872</v>
      </c>
      <c r="E1126" t="n">
        <v>22.29</v>
      </c>
      <c r="F1126" t="n">
        <v>16.8</v>
      </c>
      <c r="G1126" t="n">
        <v>19.39</v>
      </c>
      <c r="H1126" t="n">
        <v>0.26</v>
      </c>
      <c r="I1126" t="n">
        <v>52</v>
      </c>
      <c r="J1126" t="n">
        <v>268.97</v>
      </c>
      <c r="K1126" t="n">
        <v>59.89</v>
      </c>
      <c r="L1126" t="n">
        <v>4</v>
      </c>
      <c r="M1126" t="n">
        <v>50</v>
      </c>
      <c r="N1126" t="n">
        <v>70.09</v>
      </c>
      <c r="O1126" t="n">
        <v>33407.45</v>
      </c>
      <c r="P1126" t="n">
        <v>282.17</v>
      </c>
      <c r="Q1126" t="n">
        <v>467.09</v>
      </c>
      <c r="R1126" t="n">
        <v>97.88</v>
      </c>
      <c r="S1126" t="n">
        <v>39.61</v>
      </c>
      <c r="T1126" t="n">
        <v>23971.17</v>
      </c>
      <c r="U1126" t="n">
        <v>0.4</v>
      </c>
      <c r="V1126" t="n">
        <v>0.6899999999999999</v>
      </c>
      <c r="W1126" t="n">
        <v>2.69</v>
      </c>
      <c r="X1126" t="n">
        <v>1.47</v>
      </c>
      <c r="Y1126" t="n">
        <v>1</v>
      </c>
      <c r="Z1126" t="n">
        <v>10</v>
      </c>
    </row>
    <row r="1127">
      <c r="A1127" t="n">
        <v>13</v>
      </c>
      <c r="B1127" t="n">
        <v>135</v>
      </c>
      <c r="C1127" t="inlineStr">
        <is>
          <t xml:space="preserve">CONCLUIDO	</t>
        </is>
      </c>
      <c r="D1127" t="n">
        <v>4.5339</v>
      </c>
      <c r="E1127" t="n">
        <v>22.06</v>
      </c>
      <c r="F1127" t="n">
        <v>16.73</v>
      </c>
      <c r="G1127" t="n">
        <v>20.48</v>
      </c>
      <c r="H1127" t="n">
        <v>0.28</v>
      </c>
      <c r="I1127" t="n">
        <v>49</v>
      </c>
      <c r="J1127" t="n">
        <v>269.45</v>
      </c>
      <c r="K1127" t="n">
        <v>59.89</v>
      </c>
      <c r="L1127" t="n">
        <v>4.25</v>
      </c>
      <c r="M1127" t="n">
        <v>47</v>
      </c>
      <c r="N1127" t="n">
        <v>70.31</v>
      </c>
      <c r="O1127" t="n">
        <v>33466.11</v>
      </c>
      <c r="P1127" t="n">
        <v>280.67</v>
      </c>
      <c r="Q1127" t="n">
        <v>467.23</v>
      </c>
      <c r="R1127" t="n">
        <v>95.44</v>
      </c>
      <c r="S1127" t="n">
        <v>39.61</v>
      </c>
      <c r="T1127" t="n">
        <v>22766.15</v>
      </c>
      <c r="U1127" t="n">
        <v>0.42</v>
      </c>
      <c r="V1127" t="n">
        <v>0.7</v>
      </c>
      <c r="W1127" t="n">
        <v>2.68</v>
      </c>
      <c r="X1127" t="n">
        <v>1.39</v>
      </c>
      <c r="Y1127" t="n">
        <v>1</v>
      </c>
      <c r="Z1127" t="n">
        <v>10</v>
      </c>
    </row>
    <row r="1128">
      <c r="A1128" t="n">
        <v>14</v>
      </c>
      <c r="B1128" t="n">
        <v>135</v>
      </c>
      <c r="C1128" t="inlineStr">
        <is>
          <t xml:space="preserve">CONCLUIDO	</t>
        </is>
      </c>
      <c r="D1128" t="n">
        <v>4.5854</v>
      </c>
      <c r="E1128" t="n">
        <v>21.81</v>
      </c>
      <c r="F1128" t="n">
        <v>16.63</v>
      </c>
      <c r="G1128" t="n">
        <v>21.69</v>
      </c>
      <c r="H1128" t="n">
        <v>0.3</v>
      </c>
      <c r="I1128" t="n">
        <v>46</v>
      </c>
      <c r="J1128" t="n">
        <v>269.92</v>
      </c>
      <c r="K1128" t="n">
        <v>59.89</v>
      </c>
      <c r="L1128" t="n">
        <v>4.5</v>
      </c>
      <c r="M1128" t="n">
        <v>44</v>
      </c>
      <c r="N1128" t="n">
        <v>70.54000000000001</v>
      </c>
      <c r="O1128" t="n">
        <v>33524.86</v>
      </c>
      <c r="P1128" t="n">
        <v>278.89</v>
      </c>
      <c r="Q1128" t="n">
        <v>467.08</v>
      </c>
      <c r="R1128" t="n">
        <v>92.06</v>
      </c>
      <c r="S1128" t="n">
        <v>39.61</v>
      </c>
      <c r="T1128" t="n">
        <v>21091.88</v>
      </c>
      <c r="U1128" t="n">
        <v>0.43</v>
      </c>
      <c r="V1128" t="n">
        <v>0.7</v>
      </c>
      <c r="W1128" t="n">
        <v>2.69</v>
      </c>
      <c r="X1128" t="n">
        <v>1.3</v>
      </c>
      <c r="Y1128" t="n">
        <v>1</v>
      </c>
      <c r="Z1128" t="n">
        <v>10</v>
      </c>
    </row>
    <row r="1129">
      <c r="A1129" t="n">
        <v>15</v>
      </c>
      <c r="B1129" t="n">
        <v>135</v>
      </c>
      <c r="C1129" t="inlineStr">
        <is>
          <t xml:space="preserve">CONCLUIDO	</t>
        </is>
      </c>
      <c r="D1129" t="n">
        <v>4.638</v>
      </c>
      <c r="E1129" t="n">
        <v>21.56</v>
      </c>
      <c r="F1129" t="n">
        <v>16.53</v>
      </c>
      <c r="G1129" t="n">
        <v>23.07</v>
      </c>
      <c r="H1129" t="n">
        <v>0.31</v>
      </c>
      <c r="I1129" t="n">
        <v>43</v>
      </c>
      <c r="J1129" t="n">
        <v>270.4</v>
      </c>
      <c r="K1129" t="n">
        <v>59.89</v>
      </c>
      <c r="L1129" t="n">
        <v>4.75</v>
      </c>
      <c r="M1129" t="n">
        <v>41</v>
      </c>
      <c r="N1129" t="n">
        <v>70.76000000000001</v>
      </c>
      <c r="O1129" t="n">
        <v>33583.7</v>
      </c>
      <c r="P1129" t="n">
        <v>277.16</v>
      </c>
      <c r="Q1129" t="n">
        <v>467.09</v>
      </c>
      <c r="R1129" t="n">
        <v>89.02</v>
      </c>
      <c r="S1129" t="n">
        <v>39.61</v>
      </c>
      <c r="T1129" t="n">
        <v>19584.13</v>
      </c>
      <c r="U1129" t="n">
        <v>0.44</v>
      </c>
      <c r="V1129" t="n">
        <v>0.71</v>
      </c>
      <c r="W1129" t="n">
        <v>2.68</v>
      </c>
      <c r="X1129" t="n">
        <v>1.2</v>
      </c>
      <c r="Y1129" t="n">
        <v>1</v>
      </c>
      <c r="Z1129" t="n">
        <v>10</v>
      </c>
    </row>
    <row r="1130">
      <c r="A1130" t="n">
        <v>16</v>
      </c>
      <c r="B1130" t="n">
        <v>135</v>
      </c>
      <c r="C1130" t="inlineStr">
        <is>
          <t xml:space="preserve">CONCLUIDO	</t>
        </is>
      </c>
      <c r="D1130" t="n">
        <v>4.6666</v>
      </c>
      <c r="E1130" t="n">
        <v>21.43</v>
      </c>
      <c r="F1130" t="n">
        <v>16.5</v>
      </c>
      <c r="G1130" t="n">
        <v>24.15</v>
      </c>
      <c r="H1130" t="n">
        <v>0.33</v>
      </c>
      <c r="I1130" t="n">
        <v>41</v>
      </c>
      <c r="J1130" t="n">
        <v>270.88</v>
      </c>
      <c r="K1130" t="n">
        <v>59.89</v>
      </c>
      <c r="L1130" t="n">
        <v>5</v>
      </c>
      <c r="M1130" t="n">
        <v>39</v>
      </c>
      <c r="N1130" t="n">
        <v>70.98999999999999</v>
      </c>
      <c r="O1130" t="n">
        <v>33642.62</v>
      </c>
      <c r="P1130" t="n">
        <v>276.36</v>
      </c>
      <c r="Q1130" t="n">
        <v>467.09</v>
      </c>
      <c r="R1130" t="n">
        <v>87.77</v>
      </c>
      <c r="S1130" t="n">
        <v>39.61</v>
      </c>
      <c r="T1130" t="n">
        <v>18973.13</v>
      </c>
      <c r="U1130" t="n">
        <v>0.45</v>
      </c>
      <c r="V1130" t="n">
        <v>0.71</v>
      </c>
      <c r="W1130" t="n">
        <v>2.69</v>
      </c>
      <c r="X1130" t="n">
        <v>1.17</v>
      </c>
      <c r="Y1130" t="n">
        <v>1</v>
      </c>
      <c r="Z1130" t="n">
        <v>10</v>
      </c>
    </row>
    <row r="1131">
      <c r="A1131" t="n">
        <v>17</v>
      </c>
      <c r="B1131" t="n">
        <v>135</v>
      </c>
      <c r="C1131" t="inlineStr">
        <is>
          <t xml:space="preserve">CONCLUIDO	</t>
        </is>
      </c>
      <c r="D1131" t="n">
        <v>4.7037</v>
      </c>
      <c r="E1131" t="n">
        <v>21.26</v>
      </c>
      <c r="F1131" t="n">
        <v>16.43</v>
      </c>
      <c r="G1131" t="n">
        <v>25.28</v>
      </c>
      <c r="H1131" t="n">
        <v>0.34</v>
      </c>
      <c r="I1131" t="n">
        <v>39</v>
      </c>
      <c r="J1131" t="n">
        <v>271.36</v>
      </c>
      <c r="K1131" t="n">
        <v>59.89</v>
      </c>
      <c r="L1131" t="n">
        <v>5.25</v>
      </c>
      <c r="M1131" t="n">
        <v>37</v>
      </c>
      <c r="N1131" t="n">
        <v>71.22</v>
      </c>
      <c r="O1131" t="n">
        <v>33701.64</v>
      </c>
      <c r="P1131" t="n">
        <v>275.18</v>
      </c>
      <c r="Q1131" t="n">
        <v>467.09</v>
      </c>
      <c r="R1131" t="n">
        <v>86.03</v>
      </c>
      <c r="S1131" t="n">
        <v>39.61</v>
      </c>
      <c r="T1131" t="n">
        <v>18112.03</v>
      </c>
      <c r="U1131" t="n">
        <v>0.46</v>
      </c>
      <c r="V1131" t="n">
        <v>0.71</v>
      </c>
      <c r="W1131" t="n">
        <v>2.67</v>
      </c>
      <c r="X1131" t="n">
        <v>1.1</v>
      </c>
      <c r="Y1131" t="n">
        <v>1</v>
      </c>
      <c r="Z1131" t="n">
        <v>10</v>
      </c>
    </row>
    <row r="1132">
      <c r="A1132" t="n">
        <v>18</v>
      </c>
      <c r="B1132" t="n">
        <v>135</v>
      </c>
      <c r="C1132" t="inlineStr">
        <is>
          <t xml:space="preserve">CONCLUIDO	</t>
        </is>
      </c>
      <c r="D1132" t="n">
        <v>4.7411</v>
      </c>
      <c r="E1132" t="n">
        <v>21.09</v>
      </c>
      <c r="F1132" t="n">
        <v>16.37</v>
      </c>
      <c r="G1132" t="n">
        <v>26.54</v>
      </c>
      <c r="H1132" t="n">
        <v>0.36</v>
      </c>
      <c r="I1132" t="n">
        <v>37</v>
      </c>
      <c r="J1132" t="n">
        <v>271.84</v>
      </c>
      <c r="K1132" t="n">
        <v>59.89</v>
      </c>
      <c r="L1132" t="n">
        <v>5.5</v>
      </c>
      <c r="M1132" t="n">
        <v>35</v>
      </c>
      <c r="N1132" t="n">
        <v>71.45</v>
      </c>
      <c r="O1132" t="n">
        <v>33760.74</v>
      </c>
      <c r="P1132" t="n">
        <v>273.93</v>
      </c>
      <c r="Q1132" t="n">
        <v>467.09</v>
      </c>
      <c r="R1132" t="n">
        <v>83.69</v>
      </c>
      <c r="S1132" t="n">
        <v>39.61</v>
      </c>
      <c r="T1132" t="n">
        <v>16949.79</v>
      </c>
      <c r="U1132" t="n">
        <v>0.47</v>
      </c>
      <c r="V1132" t="n">
        <v>0.71</v>
      </c>
      <c r="W1132" t="n">
        <v>2.67</v>
      </c>
      <c r="X1132" t="n">
        <v>1.03</v>
      </c>
      <c r="Y1132" t="n">
        <v>1</v>
      </c>
      <c r="Z1132" t="n">
        <v>10</v>
      </c>
    </row>
    <row r="1133">
      <c r="A1133" t="n">
        <v>19</v>
      </c>
      <c r="B1133" t="n">
        <v>135</v>
      </c>
      <c r="C1133" t="inlineStr">
        <is>
          <t xml:space="preserve">CONCLUIDO	</t>
        </is>
      </c>
      <c r="D1133" t="n">
        <v>4.7531</v>
      </c>
      <c r="E1133" t="n">
        <v>21.04</v>
      </c>
      <c r="F1133" t="n">
        <v>16.37</v>
      </c>
      <c r="G1133" t="n">
        <v>27.28</v>
      </c>
      <c r="H1133" t="n">
        <v>0.38</v>
      </c>
      <c r="I1133" t="n">
        <v>36</v>
      </c>
      <c r="J1133" t="n">
        <v>272.32</v>
      </c>
      <c r="K1133" t="n">
        <v>59.89</v>
      </c>
      <c r="L1133" t="n">
        <v>5.75</v>
      </c>
      <c r="M1133" t="n">
        <v>34</v>
      </c>
      <c r="N1133" t="n">
        <v>71.68000000000001</v>
      </c>
      <c r="O1133" t="n">
        <v>33820.05</v>
      </c>
      <c r="P1133" t="n">
        <v>273.66</v>
      </c>
      <c r="Q1133" t="n">
        <v>467.1</v>
      </c>
      <c r="R1133" t="n">
        <v>83.53</v>
      </c>
      <c r="S1133" t="n">
        <v>39.61</v>
      </c>
      <c r="T1133" t="n">
        <v>16876.78</v>
      </c>
      <c r="U1133" t="n">
        <v>0.47</v>
      </c>
      <c r="V1133" t="n">
        <v>0.71</v>
      </c>
      <c r="W1133" t="n">
        <v>2.67</v>
      </c>
      <c r="X1133" t="n">
        <v>1.03</v>
      </c>
      <c r="Y1133" t="n">
        <v>1</v>
      </c>
      <c r="Z1133" t="n">
        <v>10</v>
      </c>
    </row>
    <row r="1134">
      <c r="A1134" t="n">
        <v>20</v>
      </c>
      <c r="B1134" t="n">
        <v>135</v>
      </c>
      <c r="C1134" t="inlineStr">
        <is>
          <t xml:space="preserve">CONCLUIDO	</t>
        </is>
      </c>
      <c r="D1134" t="n">
        <v>4.7969</v>
      </c>
      <c r="E1134" t="n">
        <v>20.85</v>
      </c>
      <c r="F1134" t="n">
        <v>16.27</v>
      </c>
      <c r="G1134" t="n">
        <v>28.72</v>
      </c>
      <c r="H1134" t="n">
        <v>0.39</v>
      </c>
      <c r="I1134" t="n">
        <v>34</v>
      </c>
      <c r="J1134" t="n">
        <v>272.8</v>
      </c>
      <c r="K1134" t="n">
        <v>59.89</v>
      </c>
      <c r="L1134" t="n">
        <v>6</v>
      </c>
      <c r="M1134" t="n">
        <v>32</v>
      </c>
      <c r="N1134" t="n">
        <v>71.91</v>
      </c>
      <c r="O1134" t="n">
        <v>33879.33</v>
      </c>
      <c r="P1134" t="n">
        <v>271.99</v>
      </c>
      <c r="Q1134" t="n">
        <v>467.1</v>
      </c>
      <c r="R1134" t="n">
        <v>80.59999999999999</v>
      </c>
      <c r="S1134" t="n">
        <v>39.61</v>
      </c>
      <c r="T1134" t="n">
        <v>15418.74</v>
      </c>
      <c r="U1134" t="n">
        <v>0.49</v>
      </c>
      <c r="V1134" t="n">
        <v>0.72</v>
      </c>
      <c r="W1134" t="n">
        <v>2.66</v>
      </c>
      <c r="X1134" t="n">
        <v>0.9399999999999999</v>
      </c>
      <c r="Y1134" t="n">
        <v>1</v>
      </c>
      <c r="Z1134" t="n">
        <v>10</v>
      </c>
    </row>
    <row r="1135">
      <c r="A1135" t="n">
        <v>21</v>
      </c>
      <c r="B1135" t="n">
        <v>135</v>
      </c>
      <c r="C1135" t="inlineStr">
        <is>
          <t xml:space="preserve">CONCLUIDO	</t>
        </is>
      </c>
      <c r="D1135" t="n">
        <v>4.8144</v>
      </c>
      <c r="E1135" t="n">
        <v>20.77</v>
      </c>
      <c r="F1135" t="n">
        <v>16.25</v>
      </c>
      <c r="G1135" t="n">
        <v>29.54</v>
      </c>
      <c r="H1135" t="n">
        <v>0.41</v>
      </c>
      <c r="I1135" t="n">
        <v>33</v>
      </c>
      <c r="J1135" t="n">
        <v>273.28</v>
      </c>
      <c r="K1135" t="n">
        <v>59.89</v>
      </c>
      <c r="L1135" t="n">
        <v>6.25</v>
      </c>
      <c r="M1135" t="n">
        <v>31</v>
      </c>
      <c r="N1135" t="n">
        <v>72.14</v>
      </c>
      <c r="O1135" t="n">
        <v>33938.7</v>
      </c>
      <c r="P1135" t="n">
        <v>271.14</v>
      </c>
      <c r="Q1135" t="n">
        <v>467.09</v>
      </c>
      <c r="R1135" t="n">
        <v>79.83</v>
      </c>
      <c r="S1135" t="n">
        <v>39.61</v>
      </c>
      <c r="T1135" t="n">
        <v>15041.36</v>
      </c>
      <c r="U1135" t="n">
        <v>0.5</v>
      </c>
      <c r="V1135" t="n">
        <v>0.72</v>
      </c>
      <c r="W1135" t="n">
        <v>2.66</v>
      </c>
      <c r="X1135" t="n">
        <v>0.92</v>
      </c>
      <c r="Y1135" t="n">
        <v>1</v>
      </c>
      <c r="Z1135" t="n">
        <v>10</v>
      </c>
    </row>
    <row r="1136">
      <c r="A1136" t="n">
        <v>22</v>
      </c>
      <c r="B1136" t="n">
        <v>135</v>
      </c>
      <c r="C1136" t="inlineStr">
        <is>
          <t xml:space="preserve">CONCLUIDO	</t>
        </is>
      </c>
      <c r="D1136" t="n">
        <v>4.8454</v>
      </c>
      <c r="E1136" t="n">
        <v>20.64</v>
      </c>
      <c r="F1136" t="n">
        <v>16.22</v>
      </c>
      <c r="G1136" t="n">
        <v>31.39</v>
      </c>
      <c r="H1136" t="n">
        <v>0.42</v>
      </c>
      <c r="I1136" t="n">
        <v>31</v>
      </c>
      <c r="J1136" t="n">
        <v>273.76</v>
      </c>
      <c r="K1136" t="n">
        <v>59.89</v>
      </c>
      <c r="L1136" t="n">
        <v>6.5</v>
      </c>
      <c r="M1136" t="n">
        <v>29</v>
      </c>
      <c r="N1136" t="n">
        <v>72.37</v>
      </c>
      <c r="O1136" t="n">
        <v>33998.16</v>
      </c>
      <c r="P1136" t="n">
        <v>270.8</v>
      </c>
      <c r="Q1136" t="n">
        <v>467.09</v>
      </c>
      <c r="R1136" t="n">
        <v>78.59999999999999</v>
      </c>
      <c r="S1136" t="n">
        <v>39.61</v>
      </c>
      <c r="T1136" t="n">
        <v>14435.16</v>
      </c>
      <c r="U1136" t="n">
        <v>0.5</v>
      </c>
      <c r="V1136" t="n">
        <v>0.72</v>
      </c>
      <c r="W1136" t="n">
        <v>2.66</v>
      </c>
      <c r="X1136" t="n">
        <v>0.88</v>
      </c>
      <c r="Y1136" t="n">
        <v>1</v>
      </c>
      <c r="Z1136" t="n">
        <v>10</v>
      </c>
    </row>
    <row r="1137">
      <c r="A1137" t="n">
        <v>23</v>
      </c>
      <c r="B1137" t="n">
        <v>135</v>
      </c>
      <c r="C1137" t="inlineStr">
        <is>
          <t xml:space="preserve">CONCLUIDO	</t>
        </is>
      </c>
      <c r="D1137" t="n">
        <v>4.8645</v>
      </c>
      <c r="E1137" t="n">
        <v>20.56</v>
      </c>
      <c r="F1137" t="n">
        <v>16.19</v>
      </c>
      <c r="G1137" t="n">
        <v>32.37</v>
      </c>
      <c r="H1137" t="n">
        <v>0.44</v>
      </c>
      <c r="I1137" t="n">
        <v>30</v>
      </c>
      <c r="J1137" t="n">
        <v>274.24</v>
      </c>
      <c r="K1137" t="n">
        <v>59.89</v>
      </c>
      <c r="L1137" t="n">
        <v>6.75</v>
      </c>
      <c r="M1137" t="n">
        <v>28</v>
      </c>
      <c r="N1137" t="n">
        <v>72.61</v>
      </c>
      <c r="O1137" t="n">
        <v>34057.71</v>
      </c>
      <c r="P1137" t="n">
        <v>269.94</v>
      </c>
      <c r="Q1137" t="n">
        <v>467.08</v>
      </c>
      <c r="R1137" t="n">
        <v>77.75</v>
      </c>
      <c r="S1137" t="n">
        <v>39.61</v>
      </c>
      <c r="T1137" t="n">
        <v>14016.45</v>
      </c>
      <c r="U1137" t="n">
        <v>0.51</v>
      </c>
      <c r="V1137" t="n">
        <v>0.72</v>
      </c>
      <c r="W1137" t="n">
        <v>2.66</v>
      </c>
      <c r="X1137" t="n">
        <v>0.85</v>
      </c>
      <c r="Y1137" t="n">
        <v>1</v>
      </c>
      <c r="Z1137" t="n">
        <v>10</v>
      </c>
    </row>
    <row r="1138">
      <c r="A1138" t="n">
        <v>24</v>
      </c>
      <c r="B1138" t="n">
        <v>135</v>
      </c>
      <c r="C1138" t="inlineStr">
        <is>
          <t xml:space="preserve">CONCLUIDO	</t>
        </is>
      </c>
      <c r="D1138" t="n">
        <v>4.8866</v>
      </c>
      <c r="E1138" t="n">
        <v>20.46</v>
      </c>
      <c r="F1138" t="n">
        <v>16.14</v>
      </c>
      <c r="G1138" t="n">
        <v>33.4</v>
      </c>
      <c r="H1138" t="n">
        <v>0.45</v>
      </c>
      <c r="I1138" t="n">
        <v>29</v>
      </c>
      <c r="J1138" t="n">
        <v>274.73</v>
      </c>
      <c r="K1138" t="n">
        <v>59.89</v>
      </c>
      <c r="L1138" t="n">
        <v>7</v>
      </c>
      <c r="M1138" t="n">
        <v>27</v>
      </c>
      <c r="N1138" t="n">
        <v>72.84</v>
      </c>
      <c r="O1138" t="n">
        <v>34117.35</v>
      </c>
      <c r="P1138" t="n">
        <v>268.91</v>
      </c>
      <c r="Q1138" t="n">
        <v>467.13</v>
      </c>
      <c r="R1138" t="n">
        <v>76.41</v>
      </c>
      <c r="S1138" t="n">
        <v>39.61</v>
      </c>
      <c r="T1138" t="n">
        <v>13349.7</v>
      </c>
      <c r="U1138" t="n">
        <v>0.52</v>
      </c>
      <c r="V1138" t="n">
        <v>0.72</v>
      </c>
      <c r="W1138" t="n">
        <v>2.66</v>
      </c>
      <c r="X1138" t="n">
        <v>0.8100000000000001</v>
      </c>
      <c r="Y1138" t="n">
        <v>1</v>
      </c>
      <c r="Z1138" t="n">
        <v>10</v>
      </c>
    </row>
    <row r="1139">
      <c r="A1139" t="n">
        <v>25</v>
      </c>
      <c r="B1139" t="n">
        <v>135</v>
      </c>
      <c r="C1139" t="inlineStr">
        <is>
          <t xml:space="preserve">CONCLUIDO	</t>
        </is>
      </c>
      <c r="D1139" t="n">
        <v>4.9117</v>
      </c>
      <c r="E1139" t="n">
        <v>20.36</v>
      </c>
      <c r="F1139" t="n">
        <v>16.09</v>
      </c>
      <c r="G1139" t="n">
        <v>34.48</v>
      </c>
      <c r="H1139" t="n">
        <v>0.47</v>
      </c>
      <c r="I1139" t="n">
        <v>28</v>
      </c>
      <c r="J1139" t="n">
        <v>275.21</v>
      </c>
      <c r="K1139" t="n">
        <v>59.89</v>
      </c>
      <c r="L1139" t="n">
        <v>7.25</v>
      </c>
      <c r="M1139" t="n">
        <v>26</v>
      </c>
      <c r="N1139" t="n">
        <v>73.08</v>
      </c>
      <c r="O1139" t="n">
        <v>34177.09</v>
      </c>
      <c r="P1139" t="n">
        <v>267.93</v>
      </c>
      <c r="Q1139" t="n">
        <v>467.09</v>
      </c>
      <c r="R1139" t="n">
        <v>74.44</v>
      </c>
      <c r="S1139" t="n">
        <v>39.61</v>
      </c>
      <c r="T1139" t="n">
        <v>12369.71</v>
      </c>
      <c r="U1139" t="n">
        <v>0.53</v>
      </c>
      <c r="V1139" t="n">
        <v>0.72</v>
      </c>
      <c r="W1139" t="n">
        <v>2.66</v>
      </c>
      <c r="X1139" t="n">
        <v>0.76</v>
      </c>
      <c r="Y1139" t="n">
        <v>1</v>
      </c>
      <c r="Z1139" t="n">
        <v>10</v>
      </c>
    </row>
    <row r="1140">
      <c r="A1140" t="n">
        <v>26</v>
      </c>
      <c r="B1140" t="n">
        <v>135</v>
      </c>
      <c r="C1140" t="inlineStr">
        <is>
          <t xml:space="preserve">CONCLUIDO	</t>
        </is>
      </c>
      <c r="D1140" t="n">
        <v>4.9254</v>
      </c>
      <c r="E1140" t="n">
        <v>20.3</v>
      </c>
      <c r="F1140" t="n">
        <v>16.09</v>
      </c>
      <c r="G1140" t="n">
        <v>35.74</v>
      </c>
      <c r="H1140" t="n">
        <v>0.48</v>
      </c>
      <c r="I1140" t="n">
        <v>27</v>
      </c>
      <c r="J1140" t="n">
        <v>275.7</v>
      </c>
      <c r="K1140" t="n">
        <v>59.89</v>
      </c>
      <c r="L1140" t="n">
        <v>7.5</v>
      </c>
      <c r="M1140" t="n">
        <v>25</v>
      </c>
      <c r="N1140" t="n">
        <v>73.31</v>
      </c>
      <c r="O1140" t="n">
        <v>34236.91</v>
      </c>
      <c r="P1140" t="n">
        <v>267.77</v>
      </c>
      <c r="Q1140" t="n">
        <v>467.07</v>
      </c>
      <c r="R1140" t="n">
        <v>74.48999999999999</v>
      </c>
      <c r="S1140" t="n">
        <v>39.61</v>
      </c>
      <c r="T1140" t="n">
        <v>12402.96</v>
      </c>
      <c r="U1140" t="n">
        <v>0.53</v>
      </c>
      <c r="V1140" t="n">
        <v>0.73</v>
      </c>
      <c r="W1140" t="n">
        <v>2.65</v>
      </c>
      <c r="X1140" t="n">
        <v>0.75</v>
      </c>
      <c r="Y1140" t="n">
        <v>1</v>
      </c>
      <c r="Z1140" t="n">
        <v>10</v>
      </c>
    </row>
    <row r="1141">
      <c r="A1141" t="n">
        <v>27</v>
      </c>
      <c r="B1141" t="n">
        <v>135</v>
      </c>
      <c r="C1141" t="inlineStr">
        <is>
          <t xml:space="preserve">CONCLUIDO	</t>
        </is>
      </c>
      <c r="D1141" t="n">
        <v>4.9478</v>
      </c>
      <c r="E1141" t="n">
        <v>20.21</v>
      </c>
      <c r="F1141" t="n">
        <v>16.04</v>
      </c>
      <c r="G1141" t="n">
        <v>37.02</v>
      </c>
      <c r="H1141" t="n">
        <v>0.5</v>
      </c>
      <c r="I1141" t="n">
        <v>26</v>
      </c>
      <c r="J1141" t="n">
        <v>276.18</v>
      </c>
      <c r="K1141" t="n">
        <v>59.89</v>
      </c>
      <c r="L1141" t="n">
        <v>7.75</v>
      </c>
      <c r="M1141" t="n">
        <v>24</v>
      </c>
      <c r="N1141" t="n">
        <v>73.55</v>
      </c>
      <c r="O1141" t="n">
        <v>34296.82</v>
      </c>
      <c r="P1141" t="n">
        <v>267.02</v>
      </c>
      <c r="Q1141" t="n">
        <v>467.1</v>
      </c>
      <c r="R1141" t="n">
        <v>73.22</v>
      </c>
      <c r="S1141" t="n">
        <v>39.61</v>
      </c>
      <c r="T1141" t="n">
        <v>11769.36</v>
      </c>
      <c r="U1141" t="n">
        <v>0.54</v>
      </c>
      <c r="V1141" t="n">
        <v>0.73</v>
      </c>
      <c r="W1141" t="n">
        <v>2.65</v>
      </c>
      <c r="X1141" t="n">
        <v>0.71</v>
      </c>
      <c r="Y1141" t="n">
        <v>1</v>
      </c>
      <c r="Z1141" t="n">
        <v>10</v>
      </c>
    </row>
    <row r="1142">
      <c r="A1142" t="n">
        <v>28</v>
      </c>
      <c r="B1142" t="n">
        <v>135</v>
      </c>
      <c r="C1142" t="inlineStr">
        <is>
          <t xml:space="preserve">CONCLUIDO	</t>
        </is>
      </c>
      <c r="D1142" t="n">
        <v>4.965</v>
      </c>
      <c r="E1142" t="n">
        <v>20.14</v>
      </c>
      <c r="F1142" t="n">
        <v>16.02</v>
      </c>
      <c r="G1142" t="n">
        <v>38.46</v>
      </c>
      <c r="H1142" t="n">
        <v>0.51</v>
      </c>
      <c r="I1142" t="n">
        <v>25</v>
      </c>
      <c r="J1142" t="n">
        <v>276.67</v>
      </c>
      <c r="K1142" t="n">
        <v>59.89</v>
      </c>
      <c r="L1142" t="n">
        <v>8</v>
      </c>
      <c r="M1142" t="n">
        <v>23</v>
      </c>
      <c r="N1142" t="n">
        <v>73.78</v>
      </c>
      <c r="O1142" t="n">
        <v>34356.83</v>
      </c>
      <c r="P1142" t="n">
        <v>266.31</v>
      </c>
      <c r="Q1142" t="n">
        <v>467.09</v>
      </c>
      <c r="R1142" t="n">
        <v>72.43000000000001</v>
      </c>
      <c r="S1142" t="n">
        <v>39.61</v>
      </c>
      <c r="T1142" t="n">
        <v>11378.56</v>
      </c>
      <c r="U1142" t="n">
        <v>0.55</v>
      </c>
      <c r="V1142" t="n">
        <v>0.73</v>
      </c>
      <c r="W1142" t="n">
        <v>2.65</v>
      </c>
      <c r="X1142" t="n">
        <v>0.6899999999999999</v>
      </c>
      <c r="Y1142" t="n">
        <v>1</v>
      </c>
      <c r="Z1142" t="n">
        <v>10</v>
      </c>
    </row>
    <row r="1143">
      <c r="A1143" t="n">
        <v>29</v>
      </c>
      <c r="B1143" t="n">
        <v>135</v>
      </c>
      <c r="C1143" t="inlineStr">
        <is>
          <t xml:space="preserve">CONCLUIDO	</t>
        </is>
      </c>
      <c r="D1143" t="n">
        <v>4.9668</v>
      </c>
      <c r="E1143" t="n">
        <v>20.13</v>
      </c>
      <c r="F1143" t="n">
        <v>16.02</v>
      </c>
      <c r="G1143" t="n">
        <v>38.44</v>
      </c>
      <c r="H1143" t="n">
        <v>0.53</v>
      </c>
      <c r="I1143" t="n">
        <v>25</v>
      </c>
      <c r="J1143" t="n">
        <v>277.16</v>
      </c>
      <c r="K1143" t="n">
        <v>59.89</v>
      </c>
      <c r="L1143" t="n">
        <v>8.25</v>
      </c>
      <c r="M1143" t="n">
        <v>23</v>
      </c>
      <c r="N1143" t="n">
        <v>74.02</v>
      </c>
      <c r="O1143" t="n">
        <v>34416.93</v>
      </c>
      <c r="P1143" t="n">
        <v>265.92</v>
      </c>
      <c r="Q1143" t="n">
        <v>467.08</v>
      </c>
      <c r="R1143" t="n">
        <v>72.11</v>
      </c>
      <c r="S1143" t="n">
        <v>39.61</v>
      </c>
      <c r="T1143" t="n">
        <v>11221.3</v>
      </c>
      <c r="U1143" t="n">
        <v>0.55</v>
      </c>
      <c r="V1143" t="n">
        <v>0.73</v>
      </c>
      <c r="W1143" t="n">
        <v>2.65</v>
      </c>
      <c r="X1143" t="n">
        <v>0.68</v>
      </c>
      <c r="Y1143" t="n">
        <v>1</v>
      </c>
      <c r="Z1143" t="n">
        <v>10</v>
      </c>
    </row>
    <row r="1144">
      <c r="A1144" t="n">
        <v>30</v>
      </c>
      <c r="B1144" t="n">
        <v>135</v>
      </c>
      <c r="C1144" t="inlineStr">
        <is>
          <t xml:space="preserve">CONCLUIDO	</t>
        </is>
      </c>
      <c r="D1144" t="n">
        <v>4.9845</v>
      </c>
      <c r="E1144" t="n">
        <v>20.06</v>
      </c>
      <c r="F1144" t="n">
        <v>16</v>
      </c>
      <c r="G1144" t="n">
        <v>39.99</v>
      </c>
      <c r="H1144" t="n">
        <v>0.55</v>
      </c>
      <c r="I1144" t="n">
        <v>24</v>
      </c>
      <c r="J1144" t="n">
        <v>277.65</v>
      </c>
      <c r="K1144" t="n">
        <v>59.89</v>
      </c>
      <c r="L1144" t="n">
        <v>8.5</v>
      </c>
      <c r="M1144" t="n">
        <v>22</v>
      </c>
      <c r="N1144" t="n">
        <v>74.26000000000001</v>
      </c>
      <c r="O1144" t="n">
        <v>34477.13</v>
      </c>
      <c r="P1144" t="n">
        <v>265.4</v>
      </c>
      <c r="Q1144" t="n">
        <v>467.07</v>
      </c>
      <c r="R1144" t="n">
        <v>71.59999999999999</v>
      </c>
      <c r="S1144" t="n">
        <v>39.61</v>
      </c>
      <c r="T1144" t="n">
        <v>10971.19</v>
      </c>
      <c r="U1144" t="n">
        <v>0.55</v>
      </c>
      <c r="V1144" t="n">
        <v>0.73</v>
      </c>
      <c r="W1144" t="n">
        <v>2.65</v>
      </c>
      <c r="X1144" t="n">
        <v>0.66</v>
      </c>
      <c r="Y1144" t="n">
        <v>1</v>
      </c>
      <c r="Z1144" t="n">
        <v>10</v>
      </c>
    </row>
    <row r="1145">
      <c r="A1145" t="n">
        <v>31</v>
      </c>
      <c r="B1145" t="n">
        <v>135</v>
      </c>
      <c r="C1145" t="inlineStr">
        <is>
          <t xml:space="preserve">CONCLUIDO	</t>
        </is>
      </c>
      <c r="D1145" t="n">
        <v>5.0045</v>
      </c>
      <c r="E1145" t="n">
        <v>19.98</v>
      </c>
      <c r="F1145" t="n">
        <v>15.97</v>
      </c>
      <c r="G1145" t="n">
        <v>41.65</v>
      </c>
      <c r="H1145" t="n">
        <v>0.5600000000000001</v>
      </c>
      <c r="I1145" t="n">
        <v>23</v>
      </c>
      <c r="J1145" t="n">
        <v>278.13</v>
      </c>
      <c r="K1145" t="n">
        <v>59.89</v>
      </c>
      <c r="L1145" t="n">
        <v>8.75</v>
      </c>
      <c r="M1145" t="n">
        <v>21</v>
      </c>
      <c r="N1145" t="n">
        <v>74.5</v>
      </c>
      <c r="O1145" t="n">
        <v>34537.41</v>
      </c>
      <c r="P1145" t="n">
        <v>264.91</v>
      </c>
      <c r="Q1145" t="n">
        <v>467.11</v>
      </c>
      <c r="R1145" t="n">
        <v>70.68000000000001</v>
      </c>
      <c r="S1145" t="n">
        <v>39.61</v>
      </c>
      <c r="T1145" t="n">
        <v>10517.36</v>
      </c>
      <c r="U1145" t="n">
        <v>0.5600000000000001</v>
      </c>
      <c r="V1145" t="n">
        <v>0.73</v>
      </c>
      <c r="W1145" t="n">
        <v>2.64</v>
      </c>
      <c r="X1145" t="n">
        <v>0.63</v>
      </c>
      <c r="Y1145" t="n">
        <v>1</v>
      </c>
      <c r="Z1145" t="n">
        <v>10</v>
      </c>
    </row>
    <row r="1146">
      <c r="A1146" t="n">
        <v>32</v>
      </c>
      <c r="B1146" t="n">
        <v>135</v>
      </c>
      <c r="C1146" t="inlineStr">
        <is>
          <t xml:space="preserve">CONCLUIDO	</t>
        </is>
      </c>
      <c r="D1146" t="n">
        <v>5.031</v>
      </c>
      <c r="E1146" t="n">
        <v>19.88</v>
      </c>
      <c r="F1146" t="n">
        <v>15.91</v>
      </c>
      <c r="G1146" t="n">
        <v>43.4</v>
      </c>
      <c r="H1146" t="n">
        <v>0.58</v>
      </c>
      <c r="I1146" t="n">
        <v>22</v>
      </c>
      <c r="J1146" t="n">
        <v>278.62</v>
      </c>
      <c r="K1146" t="n">
        <v>59.89</v>
      </c>
      <c r="L1146" t="n">
        <v>9</v>
      </c>
      <c r="M1146" t="n">
        <v>20</v>
      </c>
      <c r="N1146" t="n">
        <v>74.73999999999999</v>
      </c>
      <c r="O1146" t="n">
        <v>34597.8</v>
      </c>
      <c r="P1146" t="n">
        <v>263.63</v>
      </c>
      <c r="Q1146" t="n">
        <v>467.1</v>
      </c>
      <c r="R1146" t="n">
        <v>68.88</v>
      </c>
      <c r="S1146" t="n">
        <v>39.61</v>
      </c>
      <c r="T1146" t="n">
        <v>9621.26</v>
      </c>
      <c r="U1146" t="n">
        <v>0.58</v>
      </c>
      <c r="V1146" t="n">
        <v>0.73</v>
      </c>
      <c r="W1146" t="n">
        <v>2.64</v>
      </c>
      <c r="X1146" t="n">
        <v>0.58</v>
      </c>
      <c r="Y1146" t="n">
        <v>1</v>
      </c>
      <c r="Z1146" t="n">
        <v>10</v>
      </c>
    </row>
    <row r="1147">
      <c r="A1147" t="n">
        <v>33</v>
      </c>
      <c r="B1147" t="n">
        <v>135</v>
      </c>
      <c r="C1147" t="inlineStr">
        <is>
          <t xml:space="preserve">CONCLUIDO	</t>
        </is>
      </c>
      <c r="D1147" t="n">
        <v>5.0238</v>
      </c>
      <c r="E1147" t="n">
        <v>19.91</v>
      </c>
      <c r="F1147" t="n">
        <v>15.94</v>
      </c>
      <c r="G1147" t="n">
        <v>43.47</v>
      </c>
      <c r="H1147" t="n">
        <v>0.59</v>
      </c>
      <c r="I1147" t="n">
        <v>22</v>
      </c>
      <c r="J1147" t="n">
        <v>279.11</v>
      </c>
      <c r="K1147" t="n">
        <v>59.89</v>
      </c>
      <c r="L1147" t="n">
        <v>9.25</v>
      </c>
      <c r="M1147" t="n">
        <v>20</v>
      </c>
      <c r="N1147" t="n">
        <v>74.98</v>
      </c>
      <c r="O1147" t="n">
        <v>34658.27</v>
      </c>
      <c r="P1147" t="n">
        <v>263.95</v>
      </c>
      <c r="Q1147" t="n">
        <v>467.08</v>
      </c>
      <c r="R1147" t="n">
        <v>69.66</v>
      </c>
      <c r="S1147" t="n">
        <v>39.61</v>
      </c>
      <c r="T1147" t="n">
        <v>10008.97</v>
      </c>
      <c r="U1147" t="n">
        <v>0.57</v>
      </c>
      <c r="V1147" t="n">
        <v>0.73</v>
      </c>
      <c r="W1147" t="n">
        <v>2.65</v>
      </c>
      <c r="X1147" t="n">
        <v>0.61</v>
      </c>
      <c r="Y1147" t="n">
        <v>1</v>
      </c>
      <c r="Z1147" t="n">
        <v>10</v>
      </c>
    </row>
    <row r="1148">
      <c r="A1148" t="n">
        <v>34</v>
      </c>
      <c r="B1148" t="n">
        <v>135</v>
      </c>
      <c r="C1148" t="inlineStr">
        <is>
          <t xml:space="preserve">CONCLUIDO	</t>
        </is>
      </c>
      <c r="D1148" t="n">
        <v>5.0489</v>
      </c>
      <c r="E1148" t="n">
        <v>19.81</v>
      </c>
      <c r="F1148" t="n">
        <v>15.89</v>
      </c>
      <c r="G1148" t="n">
        <v>45.4</v>
      </c>
      <c r="H1148" t="n">
        <v>0.6</v>
      </c>
      <c r="I1148" t="n">
        <v>21</v>
      </c>
      <c r="J1148" t="n">
        <v>279.61</v>
      </c>
      <c r="K1148" t="n">
        <v>59.89</v>
      </c>
      <c r="L1148" t="n">
        <v>9.5</v>
      </c>
      <c r="M1148" t="n">
        <v>19</v>
      </c>
      <c r="N1148" t="n">
        <v>75.22</v>
      </c>
      <c r="O1148" t="n">
        <v>34718.84</v>
      </c>
      <c r="P1148" t="n">
        <v>263.05</v>
      </c>
      <c r="Q1148" t="n">
        <v>467.14</v>
      </c>
      <c r="R1148" t="n">
        <v>68.09</v>
      </c>
      <c r="S1148" t="n">
        <v>39.61</v>
      </c>
      <c r="T1148" t="n">
        <v>9233.15</v>
      </c>
      <c r="U1148" t="n">
        <v>0.58</v>
      </c>
      <c r="V1148" t="n">
        <v>0.73</v>
      </c>
      <c r="W1148" t="n">
        <v>2.64</v>
      </c>
      <c r="X1148" t="n">
        <v>0.5600000000000001</v>
      </c>
      <c r="Y1148" t="n">
        <v>1</v>
      </c>
      <c r="Z1148" t="n">
        <v>10</v>
      </c>
    </row>
    <row r="1149">
      <c r="A1149" t="n">
        <v>35</v>
      </c>
      <c r="B1149" t="n">
        <v>135</v>
      </c>
      <c r="C1149" t="inlineStr">
        <is>
          <t xml:space="preserve">CONCLUIDO	</t>
        </is>
      </c>
      <c r="D1149" t="n">
        <v>5.0434</v>
      </c>
      <c r="E1149" t="n">
        <v>19.83</v>
      </c>
      <c r="F1149" t="n">
        <v>15.91</v>
      </c>
      <c r="G1149" t="n">
        <v>45.47</v>
      </c>
      <c r="H1149" t="n">
        <v>0.62</v>
      </c>
      <c r="I1149" t="n">
        <v>21</v>
      </c>
      <c r="J1149" t="n">
        <v>280.1</v>
      </c>
      <c r="K1149" t="n">
        <v>59.89</v>
      </c>
      <c r="L1149" t="n">
        <v>9.75</v>
      </c>
      <c r="M1149" t="n">
        <v>19</v>
      </c>
      <c r="N1149" t="n">
        <v>75.45999999999999</v>
      </c>
      <c r="O1149" t="n">
        <v>34779.51</v>
      </c>
      <c r="P1149" t="n">
        <v>263.08</v>
      </c>
      <c r="Q1149" t="n">
        <v>467.07</v>
      </c>
      <c r="R1149" t="n">
        <v>68.94</v>
      </c>
      <c r="S1149" t="n">
        <v>39.61</v>
      </c>
      <c r="T1149" t="n">
        <v>9656.84</v>
      </c>
      <c r="U1149" t="n">
        <v>0.57</v>
      </c>
      <c r="V1149" t="n">
        <v>0.73</v>
      </c>
      <c r="W1149" t="n">
        <v>2.64</v>
      </c>
      <c r="X1149" t="n">
        <v>0.58</v>
      </c>
      <c r="Y1149" t="n">
        <v>1</v>
      </c>
      <c r="Z1149" t="n">
        <v>10</v>
      </c>
    </row>
    <row r="1150">
      <c r="A1150" t="n">
        <v>36</v>
      </c>
      <c r="B1150" t="n">
        <v>135</v>
      </c>
      <c r="C1150" t="inlineStr">
        <is>
          <t xml:space="preserve">CONCLUIDO	</t>
        </is>
      </c>
      <c r="D1150" t="n">
        <v>5.0601</v>
      </c>
      <c r="E1150" t="n">
        <v>19.76</v>
      </c>
      <c r="F1150" t="n">
        <v>15.9</v>
      </c>
      <c r="G1150" t="n">
        <v>47.7</v>
      </c>
      <c r="H1150" t="n">
        <v>0.63</v>
      </c>
      <c r="I1150" t="n">
        <v>20</v>
      </c>
      <c r="J1150" t="n">
        <v>280.59</v>
      </c>
      <c r="K1150" t="n">
        <v>59.89</v>
      </c>
      <c r="L1150" t="n">
        <v>10</v>
      </c>
      <c r="M1150" t="n">
        <v>18</v>
      </c>
      <c r="N1150" t="n">
        <v>75.7</v>
      </c>
      <c r="O1150" t="n">
        <v>34840.27</v>
      </c>
      <c r="P1150" t="n">
        <v>262.67</v>
      </c>
      <c r="Q1150" t="n">
        <v>467.11</v>
      </c>
      <c r="R1150" t="n">
        <v>68.28</v>
      </c>
      <c r="S1150" t="n">
        <v>39.61</v>
      </c>
      <c r="T1150" t="n">
        <v>9330.66</v>
      </c>
      <c r="U1150" t="n">
        <v>0.58</v>
      </c>
      <c r="V1150" t="n">
        <v>0.73</v>
      </c>
      <c r="W1150" t="n">
        <v>2.65</v>
      </c>
      <c r="X1150" t="n">
        <v>0.5600000000000001</v>
      </c>
      <c r="Y1150" t="n">
        <v>1</v>
      </c>
      <c r="Z1150" t="n">
        <v>10</v>
      </c>
    </row>
    <row r="1151">
      <c r="A1151" t="n">
        <v>37</v>
      </c>
      <c r="B1151" t="n">
        <v>135</v>
      </c>
      <c r="C1151" t="inlineStr">
        <is>
          <t xml:space="preserve">CONCLUIDO	</t>
        </is>
      </c>
      <c r="D1151" t="n">
        <v>5.0698</v>
      </c>
      <c r="E1151" t="n">
        <v>19.72</v>
      </c>
      <c r="F1151" t="n">
        <v>15.86</v>
      </c>
      <c r="G1151" t="n">
        <v>47.58</v>
      </c>
      <c r="H1151" t="n">
        <v>0.65</v>
      </c>
      <c r="I1151" t="n">
        <v>20</v>
      </c>
      <c r="J1151" t="n">
        <v>281.08</v>
      </c>
      <c r="K1151" t="n">
        <v>59.89</v>
      </c>
      <c r="L1151" t="n">
        <v>10.25</v>
      </c>
      <c r="M1151" t="n">
        <v>18</v>
      </c>
      <c r="N1151" t="n">
        <v>75.95</v>
      </c>
      <c r="O1151" t="n">
        <v>34901.13</v>
      </c>
      <c r="P1151" t="n">
        <v>262.16</v>
      </c>
      <c r="Q1151" t="n">
        <v>467.09</v>
      </c>
      <c r="R1151" t="n">
        <v>67.02</v>
      </c>
      <c r="S1151" t="n">
        <v>39.61</v>
      </c>
      <c r="T1151" t="n">
        <v>8701.440000000001</v>
      </c>
      <c r="U1151" t="n">
        <v>0.59</v>
      </c>
      <c r="V1151" t="n">
        <v>0.74</v>
      </c>
      <c r="W1151" t="n">
        <v>2.64</v>
      </c>
      <c r="X1151" t="n">
        <v>0.53</v>
      </c>
      <c r="Y1151" t="n">
        <v>1</v>
      </c>
      <c r="Z1151" t="n">
        <v>10</v>
      </c>
    </row>
    <row r="1152">
      <c r="A1152" t="n">
        <v>38</v>
      </c>
      <c r="B1152" t="n">
        <v>135</v>
      </c>
      <c r="C1152" t="inlineStr">
        <is>
          <t xml:space="preserve">CONCLUIDO	</t>
        </is>
      </c>
      <c r="D1152" t="n">
        <v>5.0822</v>
      </c>
      <c r="E1152" t="n">
        <v>19.68</v>
      </c>
      <c r="F1152" t="n">
        <v>15.86</v>
      </c>
      <c r="G1152" t="n">
        <v>50.09</v>
      </c>
      <c r="H1152" t="n">
        <v>0.66</v>
      </c>
      <c r="I1152" t="n">
        <v>19</v>
      </c>
      <c r="J1152" t="n">
        <v>281.58</v>
      </c>
      <c r="K1152" t="n">
        <v>59.89</v>
      </c>
      <c r="L1152" t="n">
        <v>10.5</v>
      </c>
      <c r="M1152" t="n">
        <v>17</v>
      </c>
      <c r="N1152" t="n">
        <v>76.19</v>
      </c>
      <c r="O1152" t="n">
        <v>34962.08</v>
      </c>
      <c r="P1152" t="n">
        <v>262.02</v>
      </c>
      <c r="Q1152" t="n">
        <v>467.08</v>
      </c>
      <c r="R1152" t="n">
        <v>67.25</v>
      </c>
      <c r="S1152" t="n">
        <v>39.61</v>
      </c>
      <c r="T1152" t="n">
        <v>8818.790000000001</v>
      </c>
      <c r="U1152" t="n">
        <v>0.59</v>
      </c>
      <c r="V1152" t="n">
        <v>0.74</v>
      </c>
      <c r="W1152" t="n">
        <v>2.64</v>
      </c>
      <c r="X1152" t="n">
        <v>0.53</v>
      </c>
      <c r="Y1152" t="n">
        <v>1</v>
      </c>
      <c r="Z1152" t="n">
        <v>10</v>
      </c>
    </row>
    <row r="1153">
      <c r="A1153" t="n">
        <v>39</v>
      </c>
      <c r="B1153" t="n">
        <v>135</v>
      </c>
      <c r="C1153" t="inlineStr">
        <is>
          <t xml:space="preserve">CONCLUIDO	</t>
        </is>
      </c>
      <c r="D1153" t="n">
        <v>5.0844</v>
      </c>
      <c r="E1153" t="n">
        <v>19.67</v>
      </c>
      <c r="F1153" t="n">
        <v>15.85</v>
      </c>
      <c r="G1153" t="n">
        <v>50.07</v>
      </c>
      <c r="H1153" t="n">
        <v>0.68</v>
      </c>
      <c r="I1153" t="n">
        <v>19</v>
      </c>
      <c r="J1153" t="n">
        <v>282.07</v>
      </c>
      <c r="K1153" t="n">
        <v>59.89</v>
      </c>
      <c r="L1153" t="n">
        <v>10.75</v>
      </c>
      <c r="M1153" t="n">
        <v>17</v>
      </c>
      <c r="N1153" t="n">
        <v>76.44</v>
      </c>
      <c r="O1153" t="n">
        <v>35023.13</v>
      </c>
      <c r="P1153" t="n">
        <v>261.78</v>
      </c>
      <c r="Q1153" t="n">
        <v>467.08</v>
      </c>
      <c r="R1153" t="n">
        <v>66.84</v>
      </c>
      <c r="S1153" t="n">
        <v>39.61</v>
      </c>
      <c r="T1153" t="n">
        <v>8617.77</v>
      </c>
      <c r="U1153" t="n">
        <v>0.59</v>
      </c>
      <c r="V1153" t="n">
        <v>0.74</v>
      </c>
      <c r="W1153" t="n">
        <v>2.64</v>
      </c>
      <c r="X1153" t="n">
        <v>0.52</v>
      </c>
      <c r="Y1153" t="n">
        <v>1</v>
      </c>
      <c r="Z1153" t="n">
        <v>10</v>
      </c>
    </row>
    <row r="1154">
      <c r="A1154" t="n">
        <v>40</v>
      </c>
      <c r="B1154" t="n">
        <v>135</v>
      </c>
      <c r="C1154" t="inlineStr">
        <is>
          <t xml:space="preserve">CONCLUIDO	</t>
        </is>
      </c>
      <c r="D1154" t="n">
        <v>5.1059</v>
      </c>
      <c r="E1154" t="n">
        <v>19.58</v>
      </c>
      <c r="F1154" t="n">
        <v>15.82</v>
      </c>
      <c r="G1154" t="n">
        <v>52.74</v>
      </c>
      <c r="H1154" t="n">
        <v>0.6899999999999999</v>
      </c>
      <c r="I1154" t="n">
        <v>18</v>
      </c>
      <c r="J1154" t="n">
        <v>282.57</v>
      </c>
      <c r="K1154" t="n">
        <v>59.89</v>
      </c>
      <c r="L1154" t="n">
        <v>11</v>
      </c>
      <c r="M1154" t="n">
        <v>16</v>
      </c>
      <c r="N1154" t="n">
        <v>76.68000000000001</v>
      </c>
      <c r="O1154" t="n">
        <v>35084.28</v>
      </c>
      <c r="P1154" t="n">
        <v>261.04</v>
      </c>
      <c r="Q1154" t="n">
        <v>467.08</v>
      </c>
      <c r="R1154" t="n">
        <v>65.84</v>
      </c>
      <c r="S1154" t="n">
        <v>39.61</v>
      </c>
      <c r="T1154" t="n">
        <v>8118.67</v>
      </c>
      <c r="U1154" t="n">
        <v>0.6</v>
      </c>
      <c r="V1154" t="n">
        <v>0.74</v>
      </c>
      <c r="W1154" t="n">
        <v>2.64</v>
      </c>
      <c r="X1154" t="n">
        <v>0.49</v>
      </c>
      <c r="Y1154" t="n">
        <v>1</v>
      </c>
      <c r="Z1154" t="n">
        <v>10</v>
      </c>
    </row>
    <row r="1155">
      <c r="A1155" t="n">
        <v>41</v>
      </c>
      <c r="B1155" t="n">
        <v>135</v>
      </c>
      <c r="C1155" t="inlineStr">
        <is>
          <t xml:space="preserve">CONCLUIDO	</t>
        </is>
      </c>
      <c r="D1155" t="n">
        <v>5.1062</v>
      </c>
      <c r="E1155" t="n">
        <v>19.58</v>
      </c>
      <c r="F1155" t="n">
        <v>15.82</v>
      </c>
      <c r="G1155" t="n">
        <v>52.74</v>
      </c>
      <c r="H1155" t="n">
        <v>0.71</v>
      </c>
      <c r="I1155" t="n">
        <v>18</v>
      </c>
      <c r="J1155" t="n">
        <v>283.06</v>
      </c>
      <c r="K1155" t="n">
        <v>59.89</v>
      </c>
      <c r="L1155" t="n">
        <v>11.25</v>
      </c>
      <c r="M1155" t="n">
        <v>16</v>
      </c>
      <c r="N1155" t="n">
        <v>76.93000000000001</v>
      </c>
      <c r="O1155" t="n">
        <v>35145.53</v>
      </c>
      <c r="P1155" t="n">
        <v>260.96</v>
      </c>
      <c r="Q1155" t="n">
        <v>467.09</v>
      </c>
      <c r="R1155" t="n">
        <v>65.91</v>
      </c>
      <c r="S1155" t="n">
        <v>39.61</v>
      </c>
      <c r="T1155" t="n">
        <v>8157.22</v>
      </c>
      <c r="U1155" t="n">
        <v>0.6</v>
      </c>
      <c r="V1155" t="n">
        <v>0.74</v>
      </c>
      <c r="W1155" t="n">
        <v>2.63</v>
      </c>
      <c r="X1155" t="n">
        <v>0.49</v>
      </c>
      <c r="Y1155" t="n">
        <v>1</v>
      </c>
      <c r="Z1155" t="n">
        <v>10</v>
      </c>
    </row>
    <row r="1156">
      <c r="A1156" t="n">
        <v>42</v>
      </c>
      <c r="B1156" t="n">
        <v>135</v>
      </c>
      <c r="C1156" t="inlineStr">
        <is>
          <t xml:space="preserve">CONCLUIDO	</t>
        </is>
      </c>
      <c r="D1156" t="n">
        <v>5.1088</v>
      </c>
      <c r="E1156" t="n">
        <v>19.57</v>
      </c>
      <c r="F1156" t="n">
        <v>15.81</v>
      </c>
      <c r="G1156" t="n">
        <v>52.7</v>
      </c>
      <c r="H1156" t="n">
        <v>0.72</v>
      </c>
      <c r="I1156" t="n">
        <v>18</v>
      </c>
      <c r="J1156" t="n">
        <v>283.56</v>
      </c>
      <c r="K1156" t="n">
        <v>59.89</v>
      </c>
      <c r="L1156" t="n">
        <v>11.5</v>
      </c>
      <c r="M1156" t="n">
        <v>16</v>
      </c>
      <c r="N1156" t="n">
        <v>77.18000000000001</v>
      </c>
      <c r="O1156" t="n">
        <v>35206.88</v>
      </c>
      <c r="P1156" t="n">
        <v>260.12</v>
      </c>
      <c r="Q1156" t="n">
        <v>467.08</v>
      </c>
      <c r="R1156" t="n">
        <v>65.39</v>
      </c>
      <c r="S1156" t="n">
        <v>39.61</v>
      </c>
      <c r="T1156" t="n">
        <v>7896.24</v>
      </c>
      <c r="U1156" t="n">
        <v>0.61</v>
      </c>
      <c r="V1156" t="n">
        <v>0.74</v>
      </c>
      <c r="W1156" t="n">
        <v>2.64</v>
      </c>
      <c r="X1156" t="n">
        <v>0.48</v>
      </c>
      <c r="Y1156" t="n">
        <v>1</v>
      </c>
      <c r="Z1156" t="n">
        <v>10</v>
      </c>
    </row>
    <row r="1157">
      <c r="A1157" t="n">
        <v>43</v>
      </c>
      <c r="B1157" t="n">
        <v>135</v>
      </c>
      <c r="C1157" t="inlineStr">
        <is>
          <t xml:space="preserve">CONCLUIDO	</t>
        </is>
      </c>
      <c r="D1157" t="n">
        <v>5.13</v>
      </c>
      <c r="E1157" t="n">
        <v>19.49</v>
      </c>
      <c r="F1157" t="n">
        <v>15.78</v>
      </c>
      <c r="G1157" t="n">
        <v>55.7</v>
      </c>
      <c r="H1157" t="n">
        <v>0.74</v>
      </c>
      <c r="I1157" t="n">
        <v>17</v>
      </c>
      <c r="J1157" t="n">
        <v>284.06</v>
      </c>
      <c r="K1157" t="n">
        <v>59.89</v>
      </c>
      <c r="L1157" t="n">
        <v>11.75</v>
      </c>
      <c r="M1157" t="n">
        <v>15</v>
      </c>
      <c r="N1157" t="n">
        <v>77.42</v>
      </c>
      <c r="O1157" t="n">
        <v>35268.32</v>
      </c>
      <c r="P1157" t="n">
        <v>259.56</v>
      </c>
      <c r="Q1157" t="n">
        <v>467.08</v>
      </c>
      <c r="R1157" t="n">
        <v>64.34</v>
      </c>
      <c r="S1157" t="n">
        <v>39.61</v>
      </c>
      <c r="T1157" t="n">
        <v>7375.69</v>
      </c>
      <c r="U1157" t="n">
        <v>0.62</v>
      </c>
      <c r="V1157" t="n">
        <v>0.74</v>
      </c>
      <c r="W1157" t="n">
        <v>2.64</v>
      </c>
      <c r="X1157" t="n">
        <v>0.45</v>
      </c>
      <c r="Y1157" t="n">
        <v>1</v>
      </c>
      <c r="Z1157" t="n">
        <v>10</v>
      </c>
    </row>
    <row r="1158">
      <c r="A1158" t="n">
        <v>44</v>
      </c>
      <c r="B1158" t="n">
        <v>135</v>
      </c>
      <c r="C1158" t="inlineStr">
        <is>
          <t xml:space="preserve">CONCLUIDO	</t>
        </is>
      </c>
      <c r="D1158" t="n">
        <v>5.1285</v>
      </c>
      <c r="E1158" t="n">
        <v>19.5</v>
      </c>
      <c r="F1158" t="n">
        <v>15.79</v>
      </c>
      <c r="G1158" t="n">
        <v>55.72</v>
      </c>
      <c r="H1158" t="n">
        <v>0.75</v>
      </c>
      <c r="I1158" t="n">
        <v>17</v>
      </c>
      <c r="J1158" t="n">
        <v>284.56</v>
      </c>
      <c r="K1158" t="n">
        <v>59.89</v>
      </c>
      <c r="L1158" t="n">
        <v>12</v>
      </c>
      <c r="M1158" t="n">
        <v>15</v>
      </c>
      <c r="N1158" t="n">
        <v>77.67</v>
      </c>
      <c r="O1158" t="n">
        <v>35329.87</v>
      </c>
      <c r="P1158" t="n">
        <v>259.79</v>
      </c>
      <c r="Q1158" t="n">
        <v>467.09</v>
      </c>
      <c r="R1158" t="n">
        <v>64.65000000000001</v>
      </c>
      <c r="S1158" t="n">
        <v>39.61</v>
      </c>
      <c r="T1158" t="n">
        <v>7530.31</v>
      </c>
      <c r="U1158" t="n">
        <v>0.61</v>
      </c>
      <c r="V1158" t="n">
        <v>0.74</v>
      </c>
      <c r="W1158" t="n">
        <v>2.64</v>
      </c>
      <c r="X1158" t="n">
        <v>0.45</v>
      </c>
      <c r="Y1158" t="n">
        <v>1</v>
      </c>
      <c r="Z1158" t="n">
        <v>10</v>
      </c>
    </row>
    <row r="1159">
      <c r="A1159" t="n">
        <v>45</v>
      </c>
      <c r="B1159" t="n">
        <v>135</v>
      </c>
      <c r="C1159" t="inlineStr">
        <is>
          <t xml:space="preserve">CONCLUIDO	</t>
        </is>
      </c>
      <c r="D1159" t="n">
        <v>5.1293</v>
      </c>
      <c r="E1159" t="n">
        <v>19.5</v>
      </c>
      <c r="F1159" t="n">
        <v>15.78</v>
      </c>
      <c r="G1159" t="n">
        <v>55.71</v>
      </c>
      <c r="H1159" t="n">
        <v>0.77</v>
      </c>
      <c r="I1159" t="n">
        <v>17</v>
      </c>
      <c r="J1159" t="n">
        <v>285.06</v>
      </c>
      <c r="K1159" t="n">
        <v>59.89</v>
      </c>
      <c r="L1159" t="n">
        <v>12.25</v>
      </c>
      <c r="M1159" t="n">
        <v>15</v>
      </c>
      <c r="N1159" t="n">
        <v>77.92</v>
      </c>
      <c r="O1159" t="n">
        <v>35391.51</v>
      </c>
      <c r="P1159" t="n">
        <v>259.51</v>
      </c>
      <c r="Q1159" t="n">
        <v>467.07</v>
      </c>
      <c r="R1159" t="n">
        <v>64.67</v>
      </c>
      <c r="S1159" t="n">
        <v>39.61</v>
      </c>
      <c r="T1159" t="n">
        <v>7539.87</v>
      </c>
      <c r="U1159" t="n">
        <v>0.61</v>
      </c>
      <c r="V1159" t="n">
        <v>0.74</v>
      </c>
      <c r="W1159" t="n">
        <v>2.63</v>
      </c>
      <c r="X1159" t="n">
        <v>0.45</v>
      </c>
      <c r="Y1159" t="n">
        <v>1</v>
      </c>
      <c r="Z1159" t="n">
        <v>10</v>
      </c>
    </row>
    <row r="1160">
      <c r="A1160" t="n">
        <v>46</v>
      </c>
      <c r="B1160" t="n">
        <v>135</v>
      </c>
      <c r="C1160" t="inlineStr">
        <is>
          <t xml:space="preserve">CONCLUIDO	</t>
        </is>
      </c>
      <c r="D1160" t="n">
        <v>5.1474</v>
      </c>
      <c r="E1160" t="n">
        <v>19.43</v>
      </c>
      <c r="F1160" t="n">
        <v>15.77</v>
      </c>
      <c r="G1160" t="n">
        <v>59.12</v>
      </c>
      <c r="H1160" t="n">
        <v>0.78</v>
      </c>
      <c r="I1160" t="n">
        <v>16</v>
      </c>
      <c r="J1160" t="n">
        <v>285.56</v>
      </c>
      <c r="K1160" t="n">
        <v>59.89</v>
      </c>
      <c r="L1160" t="n">
        <v>12.5</v>
      </c>
      <c r="M1160" t="n">
        <v>14</v>
      </c>
      <c r="N1160" t="n">
        <v>78.17</v>
      </c>
      <c r="O1160" t="n">
        <v>35453.26</v>
      </c>
      <c r="P1160" t="n">
        <v>259.08</v>
      </c>
      <c r="Q1160" t="n">
        <v>467.07</v>
      </c>
      <c r="R1160" t="n">
        <v>64.16</v>
      </c>
      <c r="S1160" t="n">
        <v>39.61</v>
      </c>
      <c r="T1160" t="n">
        <v>7293.33</v>
      </c>
      <c r="U1160" t="n">
        <v>0.62</v>
      </c>
      <c r="V1160" t="n">
        <v>0.74</v>
      </c>
      <c r="W1160" t="n">
        <v>2.63</v>
      </c>
      <c r="X1160" t="n">
        <v>0.43</v>
      </c>
      <c r="Y1160" t="n">
        <v>1</v>
      </c>
      <c r="Z1160" t="n">
        <v>10</v>
      </c>
    </row>
    <row r="1161">
      <c r="A1161" t="n">
        <v>47</v>
      </c>
      <c r="B1161" t="n">
        <v>135</v>
      </c>
      <c r="C1161" t="inlineStr">
        <is>
          <t xml:space="preserve">CONCLUIDO	</t>
        </is>
      </c>
      <c r="D1161" t="n">
        <v>5.1494</v>
      </c>
      <c r="E1161" t="n">
        <v>19.42</v>
      </c>
      <c r="F1161" t="n">
        <v>15.76</v>
      </c>
      <c r="G1161" t="n">
        <v>59.09</v>
      </c>
      <c r="H1161" t="n">
        <v>0.79</v>
      </c>
      <c r="I1161" t="n">
        <v>16</v>
      </c>
      <c r="J1161" t="n">
        <v>286.06</v>
      </c>
      <c r="K1161" t="n">
        <v>59.89</v>
      </c>
      <c r="L1161" t="n">
        <v>12.75</v>
      </c>
      <c r="M1161" t="n">
        <v>14</v>
      </c>
      <c r="N1161" t="n">
        <v>78.42</v>
      </c>
      <c r="O1161" t="n">
        <v>35515.1</v>
      </c>
      <c r="P1161" t="n">
        <v>258.98</v>
      </c>
      <c r="Q1161" t="n">
        <v>467.09</v>
      </c>
      <c r="R1161" t="n">
        <v>63.73</v>
      </c>
      <c r="S1161" t="n">
        <v>39.61</v>
      </c>
      <c r="T1161" t="n">
        <v>7078.25</v>
      </c>
      <c r="U1161" t="n">
        <v>0.62</v>
      </c>
      <c r="V1161" t="n">
        <v>0.74</v>
      </c>
      <c r="W1161" t="n">
        <v>2.63</v>
      </c>
      <c r="X1161" t="n">
        <v>0.42</v>
      </c>
      <c r="Y1161" t="n">
        <v>1</v>
      </c>
      <c r="Z1161" t="n">
        <v>10</v>
      </c>
    </row>
    <row r="1162">
      <c r="A1162" t="n">
        <v>48</v>
      </c>
      <c r="B1162" t="n">
        <v>135</v>
      </c>
      <c r="C1162" t="inlineStr">
        <is>
          <t xml:space="preserve">CONCLUIDO	</t>
        </is>
      </c>
      <c r="D1162" t="n">
        <v>5.149</v>
      </c>
      <c r="E1162" t="n">
        <v>19.42</v>
      </c>
      <c r="F1162" t="n">
        <v>15.76</v>
      </c>
      <c r="G1162" t="n">
        <v>59.1</v>
      </c>
      <c r="H1162" t="n">
        <v>0.8100000000000001</v>
      </c>
      <c r="I1162" t="n">
        <v>16</v>
      </c>
      <c r="J1162" t="n">
        <v>286.56</v>
      </c>
      <c r="K1162" t="n">
        <v>59.89</v>
      </c>
      <c r="L1162" t="n">
        <v>13</v>
      </c>
      <c r="M1162" t="n">
        <v>14</v>
      </c>
      <c r="N1162" t="n">
        <v>78.68000000000001</v>
      </c>
      <c r="O1162" t="n">
        <v>35577.18</v>
      </c>
      <c r="P1162" t="n">
        <v>258.77</v>
      </c>
      <c r="Q1162" t="n">
        <v>467.07</v>
      </c>
      <c r="R1162" t="n">
        <v>64.14</v>
      </c>
      <c r="S1162" t="n">
        <v>39.61</v>
      </c>
      <c r="T1162" t="n">
        <v>7279.85</v>
      </c>
      <c r="U1162" t="n">
        <v>0.62</v>
      </c>
      <c r="V1162" t="n">
        <v>0.74</v>
      </c>
      <c r="W1162" t="n">
        <v>2.63</v>
      </c>
      <c r="X1162" t="n">
        <v>0.43</v>
      </c>
      <c r="Y1162" t="n">
        <v>1</v>
      </c>
      <c r="Z1162" t="n">
        <v>10</v>
      </c>
    </row>
    <row r="1163">
      <c r="A1163" t="n">
        <v>49</v>
      </c>
      <c r="B1163" t="n">
        <v>135</v>
      </c>
      <c r="C1163" t="inlineStr">
        <is>
          <t xml:space="preserve">CONCLUIDO	</t>
        </is>
      </c>
      <c r="D1163" t="n">
        <v>5.172</v>
      </c>
      <c r="E1163" t="n">
        <v>19.33</v>
      </c>
      <c r="F1163" t="n">
        <v>15.72</v>
      </c>
      <c r="G1163" t="n">
        <v>62.89</v>
      </c>
      <c r="H1163" t="n">
        <v>0.82</v>
      </c>
      <c r="I1163" t="n">
        <v>15</v>
      </c>
      <c r="J1163" t="n">
        <v>287.07</v>
      </c>
      <c r="K1163" t="n">
        <v>59.89</v>
      </c>
      <c r="L1163" t="n">
        <v>13.25</v>
      </c>
      <c r="M1163" t="n">
        <v>13</v>
      </c>
      <c r="N1163" t="n">
        <v>78.93000000000001</v>
      </c>
      <c r="O1163" t="n">
        <v>35639.23</v>
      </c>
      <c r="P1163" t="n">
        <v>257.57</v>
      </c>
      <c r="Q1163" t="n">
        <v>467.08</v>
      </c>
      <c r="R1163" t="n">
        <v>62.49</v>
      </c>
      <c r="S1163" t="n">
        <v>39.61</v>
      </c>
      <c r="T1163" t="n">
        <v>6463.01</v>
      </c>
      <c r="U1163" t="n">
        <v>0.63</v>
      </c>
      <c r="V1163" t="n">
        <v>0.74</v>
      </c>
      <c r="W1163" t="n">
        <v>2.64</v>
      </c>
      <c r="X1163" t="n">
        <v>0.39</v>
      </c>
      <c r="Y1163" t="n">
        <v>1</v>
      </c>
      <c r="Z1163" t="n">
        <v>10</v>
      </c>
    </row>
    <row r="1164">
      <c r="A1164" t="n">
        <v>50</v>
      </c>
      <c r="B1164" t="n">
        <v>135</v>
      </c>
      <c r="C1164" t="inlineStr">
        <is>
          <t xml:space="preserve">CONCLUIDO	</t>
        </is>
      </c>
      <c r="D1164" t="n">
        <v>5.169</v>
      </c>
      <c r="E1164" t="n">
        <v>19.35</v>
      </c>
      <c r="F1164" t="n">
        <v>15.73</v>
      </c>
      <c r="G1164" t="n">
        <v>62.94</v>
      </c>
      <c r="H1164" t="n">
        <v>0.84</v>
      </c>
      <c r="I1164" t="n">
        <v>15</v>
      </c>
      <c r="J1164" t="n">
        <v>287.57</v>
      </c>
      <c r="K1164" t="n">
        <v>59.89</v>
      </c>
      <c r="L1164" t="n">
        <v>13.5</v>
      </c>
      <c r="M1164" t="n">
        <v>13</v>
      </c>
      <c r="N1164" t="n">
        <v>79.18000000000001</v>
      </c>
      <c r="O1164" t="n">
        <v>35701.38</v>
      </c>
      <c r="P1164" t="n">
        <v>257.82</v>
      </c>
      <c r="Q1164" t="n">
        <v>467.07</v>
      </c>
      <c r="R1164" t="n">
        <v>63.06</v>
      </c>
      <c r="S1164" t="n">
        <v>39.61</v>
      </c>
      <c r="T1164" t="n">
        <v>6744.02</v>
      </c>
      <c r="U1164" t="n">
        <v>0.63</v>
      </c>
      <c r="V1164" t="n">
        <v>0.74</v>
      </c>
      <c r="W1164" t="n">
        <v>2.63</v>
      </c>
      <c r="X1164" t="n">
        <v>0.4</v>
      </c>
      <c r="Y1164" t="n">
        <v>1</v>
      </c>
      <c r="Z1164" t="n">
        <v>10</v>
      </c>
    </row>
    <row r="1165">
      <c r="A1165" t="n">
        <v>51</v>
      </c>
      <c r="B1165" t="n">
        <v>135</v>
      </c>
      <c r="C1165" t="inlineStr">
        <is>
          <t xml:space="preserve">CONCLUIDO	</t>
        </is>
      </c>
      <c r="D1165" t="n">
        <v>5.1698</v>
      </c>
      <c r="E1165" t="n">
        <v>19.34</v>
      </c>
      <c r="F1165" t="n">
        <v>15.73</v>
      </c>
      <c r="G1165" t="n">
        <v>62.93</v>
      </c>
      <c r="H1165" t="n">
        <v>0.85</v>
      </c>
      <c r="I1165" t="n">
        <v>15</v>
      </c>
      <c r="J1165" t="n">
        <v>288.08</v>
      </c>
      <c r="K1165" t="n">
        <v>59.89</v>
      </c>
      <c r="L1165" t="n">
        <v>13.75</v>
      </c>
      <c r="M1165" t="n">
        <v>13</v>
      </c>
      <c r="N1165" t="n">
        <v>79.44</v>
      </c>
      <c r="O1165" t="n">
        <v>35763.64</v>
      </c>
      <c r="P1165" t="n">
        <v>257.74</v>
      </c>
      <c r="Q1165" t="n">
        <v>467.08</v>
      </c>
      <c r="R1165" t="n">
        <v>62.81</v>
      </c>
      <c r="S1165" t="n">
        <v>39.61</v>
      </c>
      <c r="T1165" t="n">
        <v>6619.2</v>
      </c>
      <c r="U1165" t="n">
        <v>0.63</v>
      </c>
      <c r="V1165" t="n">
        <v>0.74</v>
      </c>
      <c r="W1165" t="n">
        <v>2.64</v>
      </c>
      <c r="X1165" t="n">
        <v>0.4</v>
      </c>
      <c r="Y1165" t="n">
        <v>1</v>
      </c>
      <c r="Z1165" t="n">
        <v>10</v>
      </c>
    </row>
    <row r="1166">
      <c r="A1166" t="n">
        <v>52</v>
      </c>
      <c r="B1166" t="n">
        <v>135</v>
      </c>
      <c r="C1166" t="inlineStr">
        <is>
          <t xml:space="preserve">CONCLUIDO	</t>
        </is>
      </c>
      <c r="D1166" t="n">
        <v>5.1701</v>
      </c>
      <c r="E1166" t="n">
        <v>19.34</v>
      </c>
      <c r="F1166" t="n">
        <v>15.73</v>
      </c>
      <c r="G1166" t="n">
        <v>62.92</v>
      </c>
      <c r="H1166" t="n">
        <v>0.86</v>
      </c>
      <c r="I1166" t="n">
        <v>15</v>
      </c>
      <c r="J1166" t="n">
        <v>288.58</v>
      </c>
      <c r="K1166" t="n">
        <v>59.89</v>
      </c>
      <c r="L1166" t="n">
        <v>14</v>
      </c>
      <c r="M1166" t="n">
        <v>13</v>
      </c>
      <c r="N1166" t="n">
        <v>79.69</v>
      </c>
      <c r="O1166" t="n">
        <v>35826</v>
      </c>
      <c r="P1166" t="n">
        <v>257.54</v>
      </c>
      <c r="Q1166" t="n">
        <v>467.08</v>
      </c>
      <c r="R1166" t="n">
        <v>62.73</v>
      </c>
      <c r="S1166" t="n">
        <v>39.61</v>
      </c>
      <c r="T1166" t="n">
        <v>6581.53</v>
      </c>
      <c r="U1166" t="n">
        <v>0.63</v>
      </c>
      <c r="V1166" t="n">
        <v>0.74</v>
      </c>
      <c r="W1166" t="n">
        <v>2.64</v>
      </c>
      <c r="X1166" t="n">
        <v>0.4</v>
      </c>
      <c r="Y1166" t="n">
        <v>1</v>
      </c>
      <c r="Z1166" t="n">
        <v>10</v>
      </c>
    </row>
    <row r="1167">
      <c r="A1167" t="n">
        <v>53</v>
      </c>
      <c r="B1167" t="n">
        <v>135</v>
      </c>
      <c r="C1167" t="inlineStr">
        <is>
          <t xml:space="preserve">CONCLUIDO	</t>
        </is>
      </c>
      <c r="D1167" t="n">
        <v>5.188</v>
      </c>
      <c r="E1167" t="n">
        <v>19.28</v>
      </c>
      <c r="F1167" t="n">
        <v>15.71</v>
      </c>
      <c r="G1167" t="n">
        <v>67.34999999999999</v>
      </c>
      <c r="H1167" t="n">
        <v>0.88</v>
      </c>
      <c r="I1167" t="n">
        <v>14</v>
      </c>
      <c r="J1167" t="n">
        <v>289.09</v>
      </c>
      <c r="K1167" t="n">
        <v>59.89</v>
      </c>
      <c r="L1167" t="n">
        <v>14.25</v>
      </c>
      <c r="M1167" t="n">
        <v>12</v>
      </c>
      <c r="N1167" t="n">
        <v>79.95</v>
      </c>
      <c r="O1167" t="n">
        <v>35888.47</v>
      </c>
      <c r="P1167" t="n">
        <v>257.36</v>
      </c>
      <c r="Q1167" t="n">
        <v>467.07</v>
      </c>
      <c r="R1167" t="n">
        <v>62.42</v>
      </c>
      <c r="S1167" t="n">
        <v>39.61</v>
      </c>
      <c r="T1167" t="n">
        <v>6429.1</v>
      </c>
      <c r="U1167" t="n">
        <v>0.63</v>
      </c>
      <c r="V1167" t="n">
        <v>0.74</v>
      </c>
      <c r="W1167" t="n">
        <v>2.63</v>
      </c>
      <c r="X1167" t="n">
        <v>0.38</v>
      </c>
      <c r="Y1167" t="n">
        <v>1</v>
      </c>
      <c r="Z1167" t="n">
        <v>10</v>
      </c>
    </row>
    <row r="1168">
      <c r="A1168" t="n">
        <v>54</v>
      </c>
      <c r="B1168" t="n">
        <v>135</v>
      </c>
      <c r="C1168" t="inlineStr">
        <is>
          <t xml:space="preserve">CONCLUIDO	</t>
        </is>
      </c>
      <c r="D1168" t="n">
        <v>5.1932</v>
      </c>
      <c r="E1168" t="n">
        <v>19.26</v>
      </c>
      <c r="F1168" t="n">
        <v>15.7</v>
      </c>
      <c r="G1168" t="n">
        <v>67.27</v>
      </c>
      <c r="H1168" t="n">
        <v>0.89</v>
      </c>
      <c r="I1168" t="n">
        <v>14</v>
      </c>
      <c r="J1168" t="n">
        <v>289.6</v>
      </c>
      <c r="K1168" t="n">
        <v>59.89</v>
      </c>
      <c r="L1168" t="n">
        <v>14.5</v>
      </c>
      <c r="M1168" t="n">
        <v>12</v>
      </c>
      <c r="N1168" t="n">
        <v>80.20999999999999</v>
      </c>
      <c r="O1168" t="n">
        <v>35951.04</v>
      </c>
      <c r="P1168" t="n">
        <v>256.75</v>
      </c>
      <c r="Q1168" t="n">
        <v>467.07</v>
      </c>
      <c r="R1168" t="n">
        <v>61.87</v>
      </c>
      <c r="S1168" t="n">
        <v>39.61</v>
      </c>
      <c r="T1168" t="n">
        <v>6156.76</v>
      </c>
      <c r="U1168" t="n">
        <v>0.64</v>
      </c>
      <c r="V1168" t="n">
        <v>0.74</v>
      </c>
      <c r="W1168" t="n">
        <v>2.63</v>
      </c>
      <c r="X1168" t="n">
        <v>0.36</v>
      </c>
      <c r="Y1168" t="n">
        <v>1</v>
      </c>
      <c r="Z1168" t="n">
        <v>10</v>
      </c>
    </row>
    <row r="1169">
      <c r="A1169" t="n">
        <v>55</v>
      </c>
      <c r="B1169" t="n">
        <v>135</v>
      </c>
      <c r="C1169" t="inlineStr">
        <is>
          <t xml:space="preserve">CONCLUIDO	</t>
        </is>
      </c>
      <c r="D1169" t="n">
        <v>5.192</v>
      </c>
      <c r="E1169" t="n">
        <v>19.26</v>
      </c>
      <c r="F1169" t="n">
        <v>15.7</v>
      </c>
      <c r="G1169" t="n">
        <v>67.28</v>
      </c>
      <c r="H1169" t="n">
        <v>0.91</v>
      </c>
      <c r="I1169" t="n">
        <v>14</v>
      </c>
      <c r="J1169" t="n">
        <v>290.1</v>
      </c>
      <c r="K1169" t="n">
        <v>59.89</v>
      </c>
      <c r="L1169" t="n">
        <v>14.75</v>
      </c>
      <c r="M1169" t="n">
        <v>12</v>
      </c>
      <c r="N1169" t="n">
        <v>80.47</v>
      </c>
      <c r="O1169" t="n">
        <v>36013.72</v>
      </c>
      <c r="P1169" t="n">
        <v>256.46</v>
      </c>
      <c r="Q1169" t="n">
        <v>467.07</v>
      </c>
      <c r="R1169" t="n">
        <v>61.98</v>
      </c>
      <c r="S1169" t="n">
        <v>39.61</v>
      </c>
      <c r="T1169" t="n">
        <v>6208.63</v>
      </c>
      <c r="U1169" t="n">
        <v>0.64</v>
      </c>
      <c r="V1169" t="n">
        <v>0.74</v>
      </c>
      <c r="W1169" t="n">
        <v>2.63</v>
      </c>
      <c r="X1169" t="n">
        <v>0.37</v>
      </c>
      <c r="Y1169" t="n">
        <v>1</v>
      </c>
      <c r="Z1169" t="n">
        <v>10</v>
      </c>
    </row>
    <row r="1170">
      <c r="A1170" t="n">
        <v>56</v>
      </c>
      <c r="B1170" t="n">
        <v>135</v>
      </c>
      <c r="C1170" t="inlineStr">
        <is>
          <t xml:space="preserve">CONCLUIDO	</t>
        </is>
      </c>
      <c r="D1170" t="n">
        <v>5.1932</v>
      </c>
      <c r="E1170" t="n">
        <v>19.26</v>
      </c>
      <c r="F1170" t="n">
        <v>15.7</v>
      </c>
      <c r="G1170" t="n">
        <v>67.27</v>
      </c>
      <c r="H1170" t="n">
        <v>0.92</v>
      </c>
      <c r="I1170" t="n">
        <v>14</v>
      </c>
      <c r="J1170" t="n">
        <v>290.61</v>
      </c>
      <c r="K1170" t="n">
        <v>59.89</v>
      </c>
      <c r="L1170" t="n">
        <v>15</v>
      </c>
      <c r="M1170" t="n">
        <v>12</v>
      </c>
      <c r="N1170" t="n">
        <v>80.73</v>
      </c>
      <c r="O1170" t="n">
        <v>36076.5</v>
      </c>
      <c r="P1170" t="n">
        <v>256.1</v>
      </c>
      <c r="Q1170" t="n">
        <v>467.07</v>
      </c>
      <c r="R1170" t="n">
        <v>61.73</v>
      </c>
      <c r="S1170" t="n">
        <v>39.61</v>
      </c>
      <c r="T1170" t="n">
        <v>6085.4</v>
      </c>
      <c r="U1170" t="n">
        <v>0.64</v>
      </c>
      <c r="V1170" t="n">
        <v>0.74</v>
      </c>
      <c r="W1170" t="n">
        <v>2.63</v>
      </c>
      <c r="X1170" t="n">
        <v>0.36</v>
      </c>
      <c r="Y1170" t="n">
        <v>1</v>
      </c>
      <c r="Z1170" t="n">
        <v>10</v>
      </c>
    </row>
    <row r="1171">
      <c r="A1171" t="n">
        <v>57</v>
      </c>
      <c r="B1171" t="n">
        <v>135</v>
      </c>
      <c r="C1171" t="inlineStr">
        <is>
          <t xml:space="preserve">CONCLUIDO	</t>
        </is>
      </c>
      <c r="D1171" t="n">
        <v>5.2102</v>
      </c>
      <c r="E1171" t="n">
        <v>19.19</v>
      </c>
      <c r="F1171" t="n">
        <v>15.68</v>
      </c>
      <c r="G1171" t="n">
        <v>72.38</v>
      </c>
      <c r="H1171" t="n">
        <v>0.93</v>
      </c>
      <c r="I1171" t="n">
        <v>13</v>
      </c>
      <c r="J1171" t="n">
        <v>291.12</v>
      </c>
      <c r="K1171" t="n">
        <v>59.89</v>
      </c>
      <c r="L1171" t="n">
        <v>15.25</v>
      </c>
      <c r="M1171" t="n">
        <v>11</v>
      </c>
      <c r="N1171" t="n">
        <v>80.98999999999999</v>
      </c>
      <c r="O1171" t="n">
        <v>36139.39</v>
      </c>
      <c r="P1171" t="n">
        <v>255.42</v>
      </c>
      <c r="Q1171" t="n">
        <v>467.07</v>
      </c>
      <c r="R1171" t="n">
        <v>61.34</v>
      </c>
      <c r="S1171" t="n">
        <v>39.61</v>
      </c>
      <c r="T1171" t="n">
        <v>5897.97</v>
      </c>
      <c r="U1171" t="n">
        <v>0.65</v>
      </c>
      <c r="V1171" t="n">
        <v>0.74</v>
      </c>
      <c r="W1171" t="n">
        <v>2.63</v>
      </c>
      <c r="X1171" t="n">
        <v>0.35</v>
      </c>
      <c r="Y1171" t="n">
        <v>1</v>
      </c>
      <c r="Z1171" t="n">
        <v>10</v>
      </c>
    </row>
    <row r="1172">
      <c r="A1172" t="n">
        <v>58</v>
      </c>
      <c r="B1172" t="n">
        <v>135</v>
      </c>
      <c r="C1172" t="inlineStr">
        <is>
          <t xml:space="preserve">CONCLUIDO	</t>
        </is>
      </c>
      <c r="D1172" t="n">
        <v>5.2106</v>
      </c>
      <c r="E1172" t="n">
        <v>19.19</v>
      </c>
      <c r="F1172" t="n">
        <v>15.68</v>
      </c>
      <c r="G1172" t="n">
        <v>72.38</v>
      </c>
      <c r="H1172" t="n">
        <v>0.95</v>
      </c>
      <c r="I1172" t="n">
        <v>13</v>
      </c>
      <c r="J1172" t="n">
        <v>291.63</v>
      </c>
      <c r="K1172" t="n">
        <v>59.89</v>
      </c>
      <c r="L1172" t="n">
        <v>15.5</v>
      </c>
      <c r="M1172" t="n">
        <v>11</v>
      </c>
      <c r="N1172" t="n">
        <v>81.25</v>
      </c>
      <c r="O1172" t="n">
        <v>36202.38</v>
      </c>
      <c r="P1172" t="n">
        <v>255.85</v>
      </c>
      <c r="Q1172" t="n">
        <v>467.08</v>
      </c>
      <c r="R1172" t="n">
        <v>61.22</v>
      </c>
      <c r="S1172" t="n">
        <v>39.61</v>
      </c>
      <c r="T1172" t="n">
        <v>5837.67</v>
      </c>
      <c r="U1172" t="n">
        <v>0.65</v>
      </c>
      <c r="V1172" t="n">
        <v>0.74</v>
      </c>
      <c r="W1172" t="n">
        <v>2.63</v>
      </c>
      <c r="X1172" t="n">
        <v>0.35</v>
      </c>
      <c r="Y1172" t="n">
        <v>1</v>
      </c>
      <c r="Z1172" t="n">
        <v>10</v>
      </c>
    </row>
    <row r="1173">
      <c r="A1173" t="n">
        <v>59</v>
      </c>
      <c r="B1173" t="n">
        <v>135</v>
      </c>
      <c r="C1173" t="inlineStr">
        <is>
          <t xml:space="preserve">CONCLUIDO	</t>
        </is>
      </c>
      <c r="D1173" t="n">
        <v>5.2142</v>
      </c>
      <c r="E1173" t="n">
        <v>19.18</v>
      </c>
      <c r="F1173" t="n">
        <v>15.67</v>
      </c>
      <c r="G1173" t="n">
        <v>72.31</v>
      </c>
      <c r="H1173" t="n">
        <v>0.96</v>
      </c>
      <c r="I1173" t="n">
        <v>13</v>
      </c>
      <c r="J1173" t="n">
        <v>292.15</v>
      </c>
      <c r="K1173" t="n">
        <v>59.89</v>
      </c>
      <c r="L1173" t="n">
        <v>15.75</v>
      </c>
      <c r="M1173" t="n">
        <v>11</v>
      </c>
      <c r="N1173" t="n">
        <v>81.51000000000001</v>
      </c>
      <c r="O1173" t="n">
        <v>36265.48</v>
      </c>
      <c r="P1173" t="n">
        <v>255.87</v>
      </c>
      <c r="Q1173" t="n">
        <v>467.07</v>
      </c>
      <c r="R1173" t="n">
        <v>60.88</v>
      </c>
      <c r="S1173" t="n">
        <v>39.61</v>
      </c>
      <c r="T1173" t="n">
        <v>5663.99</v>
      </c>
      <c r="U1173" t="n">
        <v>0.65</v>
      </c>
      <c r="V1173" t="n">
        <v>0.74</v>
      </c>
      <c r="W1173" t="n">
        <v>2.63</v>
      </c>
      <c r="X1173" t="n">
        <v>0.34</v>
      </c>
      <c r="Y1173" t="n">
        <v>1</v>
      </c>
      <c r="Z1173" t="n">
        <v>10</v>
      </c>
    </row>
    <row r="1174">
      <c r="A1174" t="n">
        <v>60</v>
      </c>
      <c r="B1174" t="n">
        <v>135</v>
      </c>
      <c r="C1174" t="inlineStr">
        <is>
          <t xml:space="preserve">CONCLUIDO	</t>
        </is>
      </c>
      <c r="D1174" t="n">
        <v>5.2097</v>
      </c>
      <c r="E1174" t="n">
        <v>19.2</v>
      </c>
      <c r="F1174" t="n">
        <v>15.68</v>
      </c>
      <c r="G1174" t="n">
        <v>72.39</v>
      </c>
      <c r="H1174" t="n">
        <v>0.97</v>
      </c>
      <c r="I1174" t="n">
        <v>13</v>
      </c>
      <c r="J1174" t="n">
        <v>292.66</v>
      </c>
      <c r="K1174" t="n">
        <v>59.89</v>
      </c>
      <c r="L1174" t="n">
        <v>16</v>
      </c>
      <c r="M1174" t="n">
        <v>11</v>
      </c>
      <c r="N1174" t="n">
        <v>81.77</v>
      </c>
      <c r="O1174" t="n">
        <v>36328.69</v>
      </c>
      <c r="P1174" t="n">
        <v>256.18</v>
      </c>
      <c r="Q1174" t="n">
        <v>467.07</v>
      </c>
      <c r="R1174" t="n">
        <v>61.37</v>
      </c>
      <c r="S1174" t="n">
        <v>39.61</v>
      </c>
      <c r="T1174" t="n">
        <v>5909.07</v>
      </c>
      <c r="U1174" t="n">
        <v>0.65</v>
      </c>
      <c r="V1174" t="n">
        <v>0.74</v>
      </c>
      <c r="W1174" t="n">
        <v>2.63</v>
      </c>
      <c r="X1174" t="n">
        <v>0.35</v>
      </c>
      <c r="Y1174" t="n">
        <v>1</v>
      </c>
      <c r="Z1174" t="n">
        <v>10</v>
      </c>
    </row>
    <row r="1175">
      <c r="A1175" t="n">
        <v>61</v>
      </c>
      <c r="B1175" t="n">
        <v>135</v>
      </c>
      <c r="C1175" t="inlineStr">
        <is>
          <t xml:space="preserve">CONCLUIDO	</t>
        </is>
      </c>
      <c r="D1175" t="n">
        <v>5.2083</v>
      </c>
      <c r="E1175" t="n">
        <v>19.2</v>
      </c>
      <c r="F1175" t="n">
        <v>15.69</v>
      </c>
      <c r="G1175" t="n">
        <v>72.42</v>
      </c>
      <c r="H1175" t="n">
        <v>0.99</v>
      </c>
      <c r="I1175" t="n">
        <v>13</v>
      </c>
      <c r="J1175" t="n">
        <v>293.17</v>
      </c>
      <c r="K1175" t="n">
        <v>59.89</v>
      </c>
      <c r="L1175" t="n">
        <v>16.25</v>
      </c>
      <c r="M1175" t="n">
        <v>11</v>
      </c>
      <c r="N1175" t="n">
        <v>82.03</v>
      </c>
      <c r="O1175" t="n">
        <v>36392.01</v>
      </c>
      <c r="P1175" t="n">
        <v>255.83</v>
      </c>
      <c r="Q1175" t="n">
        <v>467.09</v>
      </c>
      <c r="R1175" t="n">
        <v>61.56</v>
      </c>
      <c r="S1175" t="n">
        <v>39.61</v>
      </c>
      <c r="T1175" t="n">
        <v>6007.89</v>
      </c>
      <c r="U1175" t="n">
        <v>0.64</v>
      </c>
      <c r="V1175" t="n">
        <v>0.74</v>
      </c>
      <c r="W1175" t="n">
        <v>2.63</v>
      </c>
      <c r="X1175" t="n">
        <v>0.36</v>
      </c>
      <c r="Y1175" t="n">
        <v>1</v>
      </c>
      <c r="Z1175" t="n">
        <v>10</v>
      </c>
    </row>
    <row r="1176">
      <c r="A1176" t="n">
        <v>62</v>
      </c>
      <c r="B1176" t="n">
        <v>135</v>
      </c>
      <c r="C1176" t="inlineStr">
        <is>
          <t xml:space="preserve">CONCLUIDO	</t>
        </is>
      </c>
      <c r="D1176" t="n">
        <v>5.2118</v>
      </c>
      <c r="E1176" t="n">
        <v>19.19</v>
      </c>
      <c r="F1176" t="n">
        <v>15.68</v>
      </c>
      <c r="G1176" t="n">
        <v>72.36</v>
      </c>
      <c r="H1176" t="n">
        <v>1</v>
      </c>
      <c r="I1176" t="n">
        <v>13</v>
      </c>
      <c r="J1176" t="n">
        <v>293.69</v>
      </c>
      <c r="K1176" t="n">
        <v>59.89</v>
      </c>
      <c r="L1176" t="n">
        <v>16.5</v>
      </c>
      <c r="M1176" t="n">
        <v>11</v>
      </c>
      <c r="N1176" t="n">
        <v>82.3</v>
      </c>
      <c r="O1176" t="n">
        <v>36455.44</v>
      </c>
      <c r="P1176" t="n">
        <v>254.93</v>
      </c>
      <c r="Q1176" t="n">
        <v>467.09</v>
      </c>
      <c r="R1176" t="n">
        <v>61.24</v>
      </c>
      <c r="S1176" t="n">
        <v>39.61</v>
      </c>
      <c r="T1176" t="n">
        <v>5845.28</v>
      </c>
      <c r="U1176" t="n">
        <v>0.65</v>
      </c>
      <c r="V1176" t="n">
        <v>0.74</v>
      </c>
      <c r="W1176" t="n">
        <v>2.63</v>
      </c>
      <c r="X1176" t="n">
        <v>0.34</v>
      </c>
      <c r="Y1176" t="n">
        <v>1</v>
      </c>
      <c r="Z1176" t="n">
        <v>10</v>
      </c>
    </row>
    <row r="1177">
      <c r="A1177" t="n">
        <v>63</v>
      </c>
      <c r="B1177" t="n">
        <v>135</v>
      </c>
      <c r="C1177" t="inlineStr">
        <is>
          <t xml:space="preserve">CONCLUIDO	</t>
        </is>
      </c>
      <c r="D1177" t="n">
        <v>5.2329</v>
      </c>
      <c r="E1177" t="n">
        <v>19.11</v>
      </c>
      <c r="F1177" t="n">
        <v>15.65</v>
      </c>
      <c r="G1177" t="n">
        <v>78.25</v>
      </c>
      <c r="H1177" t="n">
        <v>1.01</v>
      </c>
      <c r="I1177" t="n">
        <v>12</v>
      </c>
      <c r="J1177" t="n">
        <v>294.2</v>
      </c>
      <c r="K1177" t="n">
        <v>59.89</v>
      </c>
      <c r="L1177" t="n">
        <v>16.75</v>
      </c>
      <c r="M1177" t="n">
        <v>10</v>
      </c>
      <c r="N1177" t="n">
        <v>82.56</v>
      </c>
      <c r="O1177" t="n">
        <v>36518.97</v>
      </c>
      <c r="P1177" t="n">
        <v>254.3</v>
      </c>
      <c r="Q1177" t="n">
        <v>467.1</v>
      </c>
      <c r="R1177" t="n">
        <v>60.16</v>
      </c>
      <c r="S1177" t="n">
        <v>39.61</v>
      </c>
      <c r="T1177" t="n">
        <v>5308.73</v>
      </c>
      <c r="U1177" t="n">
        <v>0.66</v>
      </c>
      <c r="V1177" t="n">
        <v>0.75</v>
      </c>
      <c r="W1177" t="n">
        <v>2.63</v>
      </c>
      <c r="X1177" t="n">
        <v>0.32</v>
      </c>
      <c r="Y1177" t="n">
        <v>1</v>
      </c>
      <c r="Z1177" t="n">
        <v>10</v>
      </c>
    </row>
    <row r="1178">
      <c r="A1178" t="n">
        <v>64</v>
      </c>
      <c r="B1178" t="n">
        <v>135</v>
      </c>
      <c r="C1178" t="inlineStr">
        <is>
          <t xml:space="preserve">CONCLUIDO	</t>
        </is>
      </c>
      <c r="D1178" t="n">
        <v>5.2346</v>
      </c>
      <c r="E1178" t="n">
        <v>19.1</v>
      </c>
      <c r="F1178" t="n">
        <v>15.64</v>
      </c>
      <c r="G1178" t="n">
        <v>78.22</v>
      </c>
      <c r="H1178" t="n">
        <v>1.03</v>
      </c>
      <c r="I1178" t="n">
        <v>12</v>
      </c>
      <c r="J1178" t="n">
        <v>294.72</v>
      </c>
      <c r="K1178" t="n">
        <v>59.89</v>
      </c>
      <c r="L1178" t="n">
        <v>17</v>
      </c>
      <c r="M1178" t="n">
        <v>10</v>
      </c>
      <c r="N1178" t="n">
        <v>82.83</v>
      </c>
      <c r="O1178" t="n">
        <v>36582.62</v>
      </c>
      <c r="P1178" t="n">
        <v>254.54</v>
      </c>
      <c r="Q1178" t="n">
        <v>467.11</v>
      </c>
      <c r="R1178" t="n">
        <v>60.23</v>
      </c>
      <c r="S1178" t="n">
        <v>39.61</v>
      </c>
      <c r="T1178" t="n">
        <v>5344.32</v>
      </c>
      <c r="U1178" t="n">
        <v>0.66</v>
      </c>
      <c r="V1178" t="n">
        <v>0.75</v>
      </c>
      <c r="W1178" t="n">
        <v>2.62</v>
      </c>
      <c r="X1178" t="n">
        <v>0.31</v>
      </c>
      <c r="Y1178" t="n">
        <v>1</v>
      </c>
      <c r="Z1178" t="n">
        <v>10</v>
      </c>
    </row>
    <row r="1179">
      <c r="A1179" t="n">
        <v>65</v>
      </c>
      <c r="B1179" t="n">
        <v>135</v>
      </c>
      <c r="C1179" t="inlineStr">
        <is>
          <t xml:space="preserve">CONCLUIDO	</t>
        </is>
      </c>
      <c r="D1179" t="n">
        <v>5.233</v>
      </c>
      <c r="E1179" t="n">
        <v>19.11</v>
      </c>
      <c r="F1179" t="n">
        <v>15.65</v>
      </c>
      <c r="G1179" t="n">
        <v>78.25</v>
      </c>
      <c r="H1179" t="n">
        <v>1.04</v>
      </c>
      <c r="I1179" t="n">
        <v>12</v>
      </c>
      <c r="J1179" t="n">
        <v>295.23</v>
      </c>
      <c r="K1179" t="n">
        <v>59.89</v>
      </c>
      <c r="L1179" t="n">
        <v>17.25</v>
      </c>
      <c r="M1179" t="n">
        <v>10</v>
      </c>
      <c r="N1179" t="n">
        <v>83.09999999999999</v>
      </c>
      <c r="O1179" t="n">
        <v>36646.38</v>
      </c>
      <c r="P1179" t="n">
        <v>254.63</v>
      </c>
      <c r="Q1179" t="n">
        <v>467.09</v>
      </c>
      <c r="R1179" t="n">
        <v>60.12</v>
      </c>
      <c r="S1179" t="n">
        <v>39.61</v>
      </c>
      <c r="T1179" t="n">
        <v>5293.02</v>
      </c>
      <c r="U1179" t="n">
        <v>0.66</v>
      </c>
      <c r="V1179" t="n">
        <v>0.75</v>
      </c>
      <c r="W1179" t="n">
        <v>2.63</v>
      </c>
      <c r="X1179" t="n">
        <v>0.32</v>
      </c>
      <c r="Y1179" t="n">
        <v>1</v>
      </c>
      <c r="Z1179" t="n">
        <v>10</v>
      </c>
    </row>
    <row r="1180">
      <c r="A1180" t="n">
        <v>66</v>
      </c>
      <c r="B1180" t="n">
        <v>135</v>
      </c>
      <c r="C1180" t="inlineStr">
        <is>
          <t xml:space="preserve">CONCLUIDO	</t>
        </is>
      </c>
      <c r="D1180" t="n">
        <v>5.2351</v>
      </c>
      <c r="E1180" t="n">
        <v>19.1</v>
      </c>
      <c r="F1180" t="n">
        <v>15.64</v>
      </c>
      <c r="G1180" t="n">
        <v>78.20999999999999</v>
      </c>
      <c r="H1180" t="n">
        <v>1.05</v>
      </c>
      <c r="I1180" t="n">
        <v>12</v>
      </c>
      <c r="J1180" t="n">
        <v>295.75</v>
      </c>
      <c r="K1180" t="n">
        <v>59.89</v>
      </c>
      <c r="L1180" t="n">
        <v>17.5</v>
      </c>
      <c r="M1180" t="n">
        <v>10</v>
      </c>
      <c r="N1180" t="n">
        <v>83.36</v>
      </c>
      <c r="O1180" t="n">
        <v>36710.24</v>
      </c>
      <c r="P1180" t="n">
        <v>254.16</v>
      </c>
      <c r="Q1180" t="n">
        <v>467.07</v>
      </c>
      <c r="R1180" t="n">
        <v>60.01</v>
      </c>
      <c r="S1180" t="n">
        <v>39.61</v>
      </c>
      <c r="T1180" t="n">
        <v>5236.06</v>
      </c>
      <c r="U1180" t="n">
        <v>0.66</v>
      </c>
      <c r="V1180" t="n">
        <v>0.75</v>
      </c>
      <c r="W1180" t="n">
        <v>2.63</v>
      </c>
      <c r="X1180" t="n">
        <v>0.31</v>
      </c>
      <c r="Y1180" t="n">
        <v>1</v>
      </c>
      <c r="Z1180" t="n">
        <v>10</v>
      </c>
    </row>
    <row r="1181">
      <c r="A1181" t="n">
        <v>67</v>
      </c>
      <c r="B1181" t="n">
        <v>135</v>
      </c>
      <c r="C1181" t="inlineStr">
        <is>
          <t xml:space="preserve">CONCLUIDO	</t>
        </is>
      </c>
      <c r="D1181" t="n">
        <v>5.2321</v>
      </c>
      <c r="E1181" t="n">
        <v>19.11</v>
      </c>
      <c r="F1181" t="n">
        <v>15.65</v>
      </c>
      <c r="G1181" t="n">
        <v>78.27</v>
      </c>
      <c r="H1181" t="n">
        <v>1.07</v>
      </c>
      <c r="I1181" t="n">
        <v>12</v>
      </c>
      <c r="J1181" t="n">
        <v>296.27</v>
      </c>
      <c r="K1181" t="n">
        <v>59.89</v>
      </c>
      <c r="L1181" t="n">
        <v>17.75</v>
      </c>
      <c r="M1181" t="n">
        <v>10</v>
      </c>
      <c r="N1181" t="n">
        <v>83.63</v>
      </c>
      <c r="O1181" t="n">
        <v>36774.22</v>
      </c>
      <c r="P1181" t="n">
        <v>254.34</v>
      </c>
      <c r="Q1181" t="n">
        <v>467.07</v>
      </c>
      <c r="R1181" t="n">
        <v>60.53</v>
      </c>
      <c r="S1181" t="n">
        <v>39.61</v>
      </c>
      <c r="T1181" t="n">
        <v>5495.54</v>
      </c>
      <c r="U1181" t="n">
        <v>0.65</v>
      </c>
      <c r="V1181" t="n">
        <v>0.75</v>
      </c>
      <c r="W1181" t="n">
        <v>2.62</v>
      </c>
      <c r="X1181" t="n">
        <v>0.32</v>
      </c>
      <c r="Y1181" t="n">
        <v>1</v>
      </c>
      <c r="Z1181" t="n">
        <v>10</v>
      </c>
    </row>
    <row r="1182">
      <c r="A1182" t="n">
        <v>68</v>
      </c>
      <c r="B1182" t="n">
        <v>135</v>
      </c>
      <c r="C1182" t="inlineStr">
        <is>
          <t xml:space="preserve">CONCLUIDO	</t>
        </is>
      </c>
      <c r="D1182" t="n">
        <v>5.2345</v>
      </c>
      <c r="E1182" t="n">
        <v>19.1</v>
      </c>
      <c r="F1182" t="n">
        <v>15.64</v>
      </c>
      <c r="G1182" t="n">
        <v>78.22</v>
      </c>
      <c r="H1182" t="n">
        <v>1.08</v>
      </c>
      <c r="I1182" t="n">
        <v>12</v>
      </c>
      <c r="J1182" t="n">
        <v>296.79</v>
      </c>
      <c r="K1182" t="n">
        <v>59.89</v>
      </c>
      <c r="L1182" t="n">
        <v>18</v>
      </c>
      <c r="M1182" t="n">
        <v>10</v>
      </c>
      <c r="N1182" t="n">
        <v>83.90000000000001</v>
      </c>
      <c r="O1182" t="n">
        <v>36838.32</v>
      </c>
      <c r="P1182" t="n">
        <v>253.52</v>
      </c>
      <c r="Q1182" t="n">
        <v>467.1</v>
      </c>
      <c r="R1182" t="n">
        <v>60.2</v>
      </c>
      <c r="S1182" t="n">
        <v>39.61</v>
      </c>
      <c r="T1182" t="n">
        <v>5332.24</v>
      </c>
      <c r="U1182" t="n">
        <v>0.66</v>
      </c>
      <c r="V1182" t="n">
        <v>0.75</v>
      </c>
      <c r="W1182" t="n">
        <v>2.62</v>
      </c>
      <c r="X1182" t="n">
        <v>0.31</v>
      </c>
      <c r="Y1182" t="n">
        <v>1</v>
      </c>
      <c r="Z1182" t="n">
        <v>10</v>
      </c>
    </row>
    <row r="1183">
      <c r="A1183" t="n">
        <v>69</v>
      </c>
      <c r="B1183" t="n">
        <v>135</v>
      </c>
      <c r="C1183" t="inlineStr">
        <is>
          <t xml:space="preserve">CONCLUIDO	</t>
        </is>
      </c>
      <c r="D1183" t="n">
        <v>5.2599</v>
      </c>
      <c r="E1183" t="n">
        <v>19.01</v>
      </c>
      <c r="F1183" t="n">
        <v>15.6</v>
      </c>
      <c r="G1183" t="n">
        <v>85.11</v>
      </c>
      <c r="H1183" t="n">
        <v>1.09</v>
      </c>
      <c r="I1183" t="n">
        <v>11</v>
      </c>
      <c r="J1183" t="n">
        <v>297.31</v>
      </c>
      <c r="K1183" t="n">
        <v>59.89</v>
      </c>
      <c r="L1183" t="n">
        <v>18.25</v>
      </c>
      <c r="M1183" t="n">
        <v>9</v>
      </c>
      <c r="N1183" t="n">
        <v>84.17</v>
      </c>
      <c r="O1183" t="n">
        <v>36902.52</v>
      </c>
      <c r="P1183" t="n">
        <v>252.77</v>
      </c>
      <c r="Q1183" t="n">
        <v>467.07</v>
      </c>
      <c r="R1183" t="n">
        <v>58.88</v>
      </c>
      <c r="S1183" t="n">
        <v>39.61</v>
      </c>
      <c r="T1183" t="n">
        <v>4677.04</v>
      </c>
      <c r="U1183" t="n">
        <v>0.67</v>
      </c>
      <c r="V1183" t="n">
        <v>0.75</v>
      </c>
      <c r="W1183" t="n">
        <v>2.62</v>
      </c>
      <c r="X1183" t="n">
        <v>0.27</v>
      </c>
      <c r="Y1183" t="n">
        <v>1</v>
      </c>
      <c r="Z1183" t="n">
        <v>10</v>
      </c>
    </row>
    <row r="1184">
      <c r="A1184" t="n">
        <v>70</v>
      </c>
      <c r="B1184" t="n">
        <v>135</v>
      </c>
      <c r="C1184" t="inlineStr">
        <is>
          <t xml:space="preserve">CONCLUIDO	</t>
        </is>
      </c>
      <c r="D1184" t="n">
        <v>5.258</v>
      </c>
      <c r="E1184" t="n">
        <v>19.02</v>
      </c>
      <c r="F1184" t="n">
        <v>15.61</v>
      </c>
      <c r="G1184" t="n">
        <v>85.14</v>
      </c>
      <c r="H1184" t="n">
        <v>1.11</v>
      </c>
      <c r="I1184" t="n">
        <v>11</v>
      </c>
      <c r="J1184" t="n">
        <v>297.83</v>
      </c>
      <c r="K1184" t="n">
        <v>59.89</v>
      </c>
      <c r="L1184" t="n">
        <v>18.5</v>
      </c>
      <c r="M1184" t="n">
        <v>9</v>
      </c>
      <c r="N1184" t="n">
        <v>84.45</v>
      </c>
      <c r="O1184" t="n">
        <v>36966.84</v>
      </c>
      <c r="P1184" t="n">
        <v>252.99</v>
      </c>
      <c r="Q1184" t="n">
        <v>467.07</v>
      </c>
      <c r="R1184" t="n">
        <v>58.93</v>
      </c>
      <c r="S1184" t="n">
        <v>39.61</v>
      </c>
      <c r="T1184" t="n">
        <v>4701.28</v>
      </c>
      <c r="U1184" t="n">
        <v>0.67</v>
      </c>
      <c r="V1184" t="n">
        <v>0.75</v>
      </c>
      <c r="W1184" t="n">
        <v>2.63</v>
      </c>
      <c r="X1184" t="n">
        <v>0.28</v>
      </c>
      <c r="Y1184" t="n">
        <v>1</v>
      </c>
      <c r="Z1184" t="n">
        <v>10</v>
      </c>
    </row>
    <row r="1185">
      <c r="A1185" t="n">
        <v>71</v>
      </c>
      <c r="B1185" t="n">
        <v>135</v>
      </c>
      <c r="C1185" t="inlineStr">
        <is>
          <t xml:space="preserve">CONCLUIDO	</t>
        </is>
      </c>
      <c r="D1185" t="n">
        <v>5.2542</v>
      </c>
      <c r="E1185" t="n">
        <v>19.03</v>
      </c>
      <c r="F1185" t="n">
        <v>15.62</v>
      </c>
      <c r="G1185" t="n">
        <v>85.22</v>
      </c>
      <c r="H1185" t="n">
        <v>1.12</v>
      </c>
      <c r="I1185" t="n">
        <v>11</v>
      </c>
      <c r="J1185" t="n">
        <v>298.35</v>
      </c>
      <c r="K1185" t="n">
        <v>59.89</v>
      </c>
      <c r="L1185" t="n">
        <v>18.75</v>
      </c>
      <c r="M1185" t="n">
        <v>9</v>
      </c>
      <c r="N1185" t="n">
        <v>84.72</v>
      </c>
      <c r="O1185" t="n">
        <v>37031.27</v>
      </c>
      <c r="P1185" t="n">
        <v>253.14</v>
      </c>
      <c r="Q1185" t="n">
        <v>467.07</v>
      </c>
      <c r="R1185" t="n">
        <v>59.26</v>
      </c>
      <c r="S1185" t="n">
        <v>39.61</v>
      </c>
      <c r="T1185" t="n">
        <v>4864.47</v>
      </c>
      <c r="U1185" t="n">
        <v>0.67</v>
      </c>
      <c r="V1185" t="n">
        <v>0.75</v>
      </c>
      <c r="W1185" t="n">
        <v>2.63</v>
      </c>
      <c r="X1185" t="n">
        <v>0.29</v>
      </c>
      <c r="Y1185" t="n">
        <v>1</v>
      </c>
      <c r="Z1185" t="n">
        <v>10</v>
      </c>
    </row>
    <row r="1186">
      <c r="A1186" t="n">
        <v>72</v>
      </c>
      <c r="B1186" t="n">
        <v>135</v>
      </c>
      <c r="C1186" t="inlineStr">
        <is>
          <t xml:space="preserve">CONCLUIDO	</t>
        </is>
      </c>
      <c r="D1186" t="n">
        <v>5.2562</v>
      </c>
      <c r="E1186" t="n">
        <v>19.03</v>
      </c>
      <c r="F1186" t="n">
        <v>15.62</v>
      </c>
      <c r="G1186" t="n">
        <v>85.18000000000001</v>
      </c>
      <c r="H1186" t="n">
        <v>1.13</v>
      </c>
      <c r="I1186" t="n">
        <v>11</v>
      </c>
      <c r="J1186" t="n">
        <v>298.88</v>
      </c>
      <c r="K1186" t="n">
        <v>59.89</v>
      </c>
      <c r="L1186" t="n">
        <v>19</v>
      </c>
      <c r="M1186" t="n">
        <v>9</v>
      </c>
      <c r="N1186" t="n">
        <v>84.98999999999999</v>
      </c>
      <c r="O1186" t="n">
        <v>37095.82</v>
      </c>
      <c r="P1186" t="n">
        <v>252.81</v>
      </c>
      <c r="Q1186" t="n">
        <v>467.11</v>
      </c>
      <c r="R1186" t="n">
        <v>59.2</v>
      </c>
      <c r="S1186" t="n">
        <v>39.61</v>
      </c>
      <c r="T1186" t="n">
        <v>4834.57</v>
      </c>
      <c r="U1186" t="n">
        <v>0.67</v>
      </c>
      <c r="V1186" t="n">
        <v>0.75</v>
      </c>
      <c r="W1186" t="n">
        <v>2.63</v>
      </c>
      <c r="X1186" t="n">
        <v>0.28</v>
      </c>
      <c r="Y1186" t="n">
        <v>1</v>
      </c>
      <c r="Z1186" t="n">
        <v>10</v>
      </c>
    </row>
    <row r="1187">
      <c r="A1187" t="n">
        <v>73</v>
      </c>
      <c r="B1187" t="n">
        <v>135</v>
      </c>
      <c r="C1187" t="inlineStr">
        <is>
          <t xml:space="preserve">CONCLUIDO	</t>
        </is>
      </c>
      <c r="D1187" t="n">
        <v>5.2542</v>
      </c>
      <c r="E1187" t="n">
        <v>19.03</v>
      </c>
      <c r="F1187" t="n">
        <v>15.62</v>
      </c>
      <c r="G1187" t="n">
        <v>85.22</v>
      </c>
      <c r="H1187" t="n">
        <v>1.15</v>
      </c>
      <c r="I1187" t="n">
        <v>11</v>
      </c>
      <c r="J1187" t="n">
        <v>299.4</v>
      </c>
      <c r="K1187" t="n">
        <v>59.89</v>
      </c>
      <c r="L1187" t="n">
        <v>19.25</v>
      </c>
      <c r="M1187" t="n">
        <v>9</v>
      </c>
      <c r="N1187" t="n">
        <v>85.27</v>
      </c>
      <c r="O1187" t="n">
        <v>37160.49</v>
      </c>
      <c r="P1187" t="n">
        <v>253.23</v>
      </c>
      <c r="Q1187" t="n">
        <v>467.07</v>
      </c>
      <c r="R1187" t="n">
        <v>59.42</v>
      </c>
      <c r="S1187" t="n">
        <v>39.61</v>
      </c>
      <c r="T1187" t="n">
        <v>4945.88</v>
      </c>
      <c r="U1187" t="n">
        <v>0.67</v>
      </c>
      <c r="V1187" t="n">
        <v>0.75</v>
      </c>
      <c r="W1187" t="n">
        <v>2.63</v>
      </c>
      <c r="X1187" t="n">
        <v>0.29</v>
      </c>
      <c r="Y1187" t="n">
        <v>1</v>
      </c>
      <c r="Z1187" t="n">
        <v>10</v>
      </c>
    </row>
    <row r="1188">
      <c r="A1188" t="n">
        <v>74</v>
      </c>
      <c r="B1188" t="n">
        <v>135</v>
      </c>
      <c r="C1188" t="inlineStr">
        <is>
          <t xml:space="preserve">CONCLUIDO	</t>
        </is>
      </c>
      <c r="D1188" t="n">
        <v>5.256</v>
      </c>
      <c r="E1188" t="n">
        <v>19.03</v>
      </c>
      <c r="F1188" t="n">
        <v>15.62</v>
      </c>
      <c r="G1188" t="n">
        <v>85.18000000000001</v>
      </c>
      <c r="H1188" t="n">
        <v>1.16</v>
      </c>
      <c r="I1188" t="n">
        <v>11</v>
      </c>
      <c r="J1188" t="n">
        <v>299.93</v>
      </c>
      <c r="K1188" t="n">
        <v>59.89</v>
      </c>
      <c r="L1188" t="n">
        <v>19.5</v>
      </c>
      <c r="M1188" t="n">
        <v>9</v>
      </c>
      <c r="N1188" t="n">
        <v>85.54000000000001</v>
      </c>
      <c r="O1188" t="n">
        <v>37225.39</v>
      </c>
      <c r="P1188" t="n">
        <v>252.67</v>
      </c>
      <c r="Q1188" t="n">
        <v>467.07</v>
      </c>
      <c r="R1188" t="n">
        <v>59.16</v>
      </c>
      <c r="S1188" t="n">
        <v>39.61</v>
      </c>
      <c r="T1188" t="n">
        <v>4813.83</v>
      </c>
      <c r="U1188" t="n">
        <v>0.67</v>
      </c>
      <c r="V1188" t="n">
        <v>0.75</v>
      </c>
      <c r="W1188" t="n">
        <v>2.63</v>
      </c>
      <c r="X1188" t="n">
        <v>0.28</v>
      </c>
      <c r="Y1188" t="n">
        <v>1</v>
      </c>
      <c r="Z1188" t="n">
        <v>10</v>
      </c>
    </row>
    <row r="1189">
      <c r="A1189" t="n">
        <v>75</v>
      </c>
      <c r="B1189" t="n">
        <v>135</v>
      </c>
      <c r="C1189" t="inlineStr">
        <is>
          <t xml:space="preserve">CONCLUIDO	</t>
        </is>
      </c>
      <c r="D1189" t="n">
        <v>5.2572</v>
      </c>
      <c r="E1189" t="n">
        <v>19.02</v>
      </c>
      <c r="F1189" t="n">
        <v>15.61</v>
      </c>
      <c r="G1189" t="n">
        <v>85.16</v>
      </c>
      <c r="H1189" t="n">
        <v>1.17</v>
      </c>
      <c r="I1189" t="n">
        <v>11</v>
      </c>
      <c r="J1189" t="n">
        <v>300.45</v>
      </c>
      <c r="K1189" t="n">
        <v>59.89</v>
      </c>
      <c r="L1189" t="n">
        <v>19.75</v>
      </c>
      <c r="M1189" t="n">
        <v>9</v>
      </c>
      <c r="N1189" t="n">
        <v>85.81999999999999</v>
      </c>
      <c r="O1189" t="n">
        <v>37290.29</v>
      </c>
      <c r="P1189" t="n">
        <v>252.39</v>
      </c>
      <c r="Q1189" t="n">
        <v>467.07</v>
      </c>
      <c r="R1189" t="n">
        <v>58.95</v>
      </c>
      <c r="S1189" t="n">
        <v>39.61</v>
      </c>
      <c r="T1189" t="n">
        <v>4712.52</v>
      </c>
      <c r="U1189" t="n">
        <v>0.67</v>
      </c>
      <c r="V1189" t="n">
        <v>0.75</v>
      </c>
      <c r="W1189" t="n">
        <v>2.63</v>
      </c>
      <c r="X1189" t="n">
        <v>0.28</v>
      </c>
      <c r="Y1189" t="n">
        <v>1</v>
      </c>
      <c r="Z1189" t="n">
        <v>10</v>
      </c>
    </row>
    <row r="1190">
      <c r="A1190" t="n">
        <v>76</v>
      </c>
      <c r="B1190" t="n">
        <v>135</v>
      </c>
      <c r="C1190" t="inlineStr">
        <is>
          <t xml:space="preserve">CONCLUIDO	</t>
        </is>
      </c>
      <c r="D1190" t="n">
        <v>5.2791</v>
      </c>
      <c r="E1190" t="n">
        <v>18.94</v>
      </c>
      <c r="F1190" t="n">
        <v>15.58</v>
      </c>
      <c r="G1190" t="n">
        <v>93.5</v>
      </c>
      <c r="H1190" t="n">
        <v>1.18</v>
      </c>
      <c r="I1190" t="n">
        <v>10</v>
      </c>
      <c r="J1190" t="n">
        <v>300.98</v>
      </c>
      <c r="K1190" t="n">
        <v>59.89</v>
      </c>
      <c r="L1190" t="n">
        <v>20</v>
      </c>
      <c r="M1190" t="n">
        <v>8</v>
      </c>
      <c r="N1190" t="n">
        <v>86.09</v>
      </c>
      <c r="O1190" t="n">
        <v>37355.31</v>
      </c>
      <c r="P1190" t="n">
        <v>251.16</v>
      </c>
      <c r="Q1190" t="n">
        <v>467.07</v>
      </c>
      <c r="R1190" t="n">
        <v>58.24</v>
      </c>
      <c r="S1190" t="n">
        <v>39.61</v>
      </c>
      <c r="T1190" t="n">
        <v>4362.35</v>
      </c>
      <c r="U1190" t="n">
        <v>0.68</v>
      </c>
      <c r="V1190" t="n">
        <v>0.75</v>
      </c>
      <c r="W1190" t="n">
        <v>2.62</v>
      </c>
      <c r="X1190" t="n">
        <v>0.25</v>
      </c>
      <c r="Y1190" t="n">
        <v>1</v>
      </c>
      <c r="Z1190" t="n">
        <v>10</v>
      </c>
    </row>
    <row r="1191">
      <c r="A1191" t="n">
        <v>77</v>
      </c>
      <c r="B1191" t="n">
        <v>135</v>
      </c>
      <c r="C1191" t="inlineStr">
        <is>
          <t xml:space="preserve">CONCLUIDO	</t>
        </is>
      </c>
      <c r="D1191" t="n">
        <v>5.2777</v>
      </c>
      <c r="E1191" t="n">
        <v>18.95</v>
      </c>
      <c r="F1191" t="n">
        <v>15.59</v>
      </c>
      <c r="G1191" t="n">
        <v>93.53</v>
      </c>
      <c r="H1191" t="n">
        <v>1.2</v>
      </c>
      <c r="I1191" t="n">
        <v>10</v>
      </c>
      <c r="J1191" t="n">
        <v>301.51</v>
      </c>
      <c r="K1191" t="n">
        <v>59.89</v>
      </c>
      <c r="L1191" t="n">
        <v>20.25</v>
      </c>
      <c r="M1191" t="n">
        <v>8</v>
      </c>
      <c r="N1191" t="n">
        <v>86.37</v>
      </c>
      <c r="O1191" t="n">
        <v>37420.44</v>
      </c>
      <c r="P1191" t="n">
        <v>251.57</v>
      </c>
      <c r="Q1191" t="n">
        <v>467.08</v>
      </c>
      <c r="R1191" t="n">
        <v>58.34</v>
      </c>
      <c r="S1191" t="n">
        <v>39.61</v>
      </c>
      <c r="T1191" t="n">
        <v>4409.23</v>
      </c>
      <c r="U1191" t="n">
        <v>0.68</v>
      </c>
      <c r="V1191" t="n">
        <v>0.75</v>
      </c>
      <c r="W1191" t="n">
        <v>2.62</v>
      </c>
      <c r="X1191" t="n">
        <v>0.26</v>
      </c>
      <c r="Y1191" t="n">
        <v>1</v>
      </c>
      <c r="Z1191" t="n">
        <v>10</v>
      </c>
    </row>
    <row r="1192">
      <c r="A1192" t="n">
        <v>78</v>
      </c>
      <c r="B1192" t="n">
        <v>135</v>
      </c>
      <c r="C1192" t="inlineStr">
        <is>
          <t xml:space="preserve">CONCLUIDO	</t>
        </is>
      </c>
      <c r="D1192" t="n">
        <v>5.2771</v>
      </c>
      <c r="E1192" t="n">
        <v>18.95</v>
      </c>
      <c r="F1192" t="n">
        <v>15.59</v>
      </c>
      <c r="G1192" t="n">
        <v>93.55</v>
      </c>
      <c r="H1192" t="n">
        <v>1.21</v>
      </c>
      <c r="I1192" t="n">
        <v>10</v>
      </c>
      <c r="J1192" t="n">
        <v>302.04</v>
      </c>
      <c r="K1192" t="n">
        <v>59.89</v>
      </c>
      <c r="L1192" t="n">
        <v>20.5</v>
      </c>
      <c r="M1192" t="n">
        <v>8</v>
      </c>
      <c r="N1192" t="n">
        <v>86.65000000000001</v>
      </c>
      <c r="O1192" t="n">
        <v>37485.7</v>
      </c>
      <c r="P1192" t="n">
        <v>251.78</v>
      </c>
      <c r="Q1192" t="n">
        <v>467.07</v>
      </c>
      <c r="R1192" t="n">
        <v>58.3</v>
      </c>
      <c r="S1192" t="n">
        <v>39.61</v>
      </c>
      <c r="T1192" t="n">
        <v>4390.63</v>
      </c>
      <c r="U1192" t="n">
        <v>0.68</v>
      </c>
      <c r="V1192" t="n">
        <v>0.75</v>
      </c>
      <c r="W1192" t="n">
        <v>2.63</v>
      </c>
      <c r="X1192" t="n">
        <v>0.26</v>
      </c>
      <c r="Y1192" t="n">
        <v>1</v>
      </c>
      <c r="Z1192" t="n">
        <v>10</v>
      </c>
    </row>
    <row r="1193">
      <c r="A1193" t="n">
        <v>79</v>
      </c>
      <c r="B1193" t="n">
        <v>135</v>
      </c>
      <c r="C1193" t="inlineStr">
        <is>
          <t xml:space="preserve">CONCLUIDO	</t>
        </is>
      </c>
      <c r="D1193" t="n">
        <v>5.2779</v>
      </c>
      <c r="E1193" t="n">
        <v>18.95</v>
      </c>
      <c r="F1193" t="n">
        <v>15.59</v>
      </c>
      <c r="G1193" t="n">
        <v>93.53</v>
      </c>
      <c r="H1193" t="n">
        <v>1.22</v>
      </c>
      <c r="I1193" t="n">
        <v>10</v>
      </c>
      <c r="J1193" t="n">
        <v>302.57</v>
      </c>
      <c r="K1193" t="n">
        <v>59.89</v>
      </c>
      <c r="L1193" t="n">
        <v>20.75</v>
      </c>
      <c r="M1193" t="n">
        <v>8</v>
      </c>
      <c r="N1193" t="n">
        <v>86.93000000000001</v>
      </c>
      <c r="O1193" t="n">
        <v>37551.07</v>
      </c>
      <c r="P1193" t="n">
        <v>251.48</v>
      </c>
      <c r="Q1193" t="n">
        <v>467.07</v>
      </c>
      <c r="R1193" t="n">
        <v>58.25</v>
      </c>
      <c r="S1193" t="n">
        <v>39.61</v>
      </c>
      <c r="T1193" t="n">
        <v>4365.36</v>
      </c>
      <c r="U1193" t="n">
        <v>0.68</v>
      </c>
      <c r="V1193" t="n">
        <v>0.75</v>
      </c>
      <c r="W1193" t="n">
        <v>2.62</v>
      </c>
      <c r="X1193" t="n">
        <v>0.25</v>
      </c>
      <c r="Y1193" t="n">
        <v>1</v>
      </c>
      <c r="Z1193" t="n">
        <v>10</v>
      </c>
    </row>
    <row r="1194">
      <c r="A1194" t="n">
        <v>80</v>
      </c>
      <c r="B1194" t="n">
        <v>135</v>
      </c>
      <c r="C1194" t="inlineStr">
        <is>
          <t xml:space="preserve">CONCLUIDO	</t>
        </is>
      </c>
      <c r="D1194" t="n">
        <v>5.2748</v>
      </c>
      <c r="E1194" t="n">
        <v>18.96</v>
      </c>
      <c r="F1194" t="n">
        <v>15.6</v>
      </c>
      <c r="G1194" t="n">
        <v>93.59999999999999</v>
      </c>
      <c r="H1194" t="n">
        <v>1.23</v>
      </c>
      <c r="I1194" t="n">
        <v>10</v>
      </c>
      <c r="J1194" t="n">
        <v>303.1</v>
      </c>
      <c r="K1194" t="n">
        <v>59.89</v>
      </c>
      <c r="L1194" t="n">
        <v>21</v>
      </c>
      <c r="M1194" t="n">
        <v>8</v>
      </c>
      <c r="N1194" t="n">
        <v>87.20999999999999</v>
      </c>
      <c r="O1194" t="n">
        <v>37616.56</v>
      </c>
      <c r="P1194" t="n">
        <v>251.92</v>
      </c>
      <c r="Q1194" t="n">
        <v>467.07</v>
      </c>
      <c r="R1194" t="n">
        <v>58.65</v>
      </c>
      <c r="S1194" t="n">
        <v>39.61</v>
      </c>
      <c r="T1194" t="n">
        <v>4564.23</v>
      </c>
      <c r="U1194" t="n">
        <v>0.68</v>
      </c>
      <c r="V1194" t="n">
        <v>0.75</v>
      </c>
      <c r="W1194" t="n">
        <v>2.63</v>
      </c>
      <c r="X1194" t="n">
        <v>0.27</v>
      </c>
      <c r="Y1194" t="n">
        <v>1</v>
      </c>
      <c r="Z1194" t="n">
        <v>10</v>
      </c>
    </row>
    <row r="1195">
      <c r="A1195" t="n">
        <v>81</v>
      </c>
      <c r="B1195" t="n">
        <v>135</v>
      </c>
      <c r="C1195" t="inlineStr">
        <is>
          <t xml:space="preserve">CONCLUIDO	</t>
        </is>
      </c>
      <c r="D1195" t="n">
        <v>5.2779</v>
      </c>
      <c r="E1195" t="n">
        <v>18.95</v>
      </c>
      <c r="F1195" t="n">
        <v>15.59</v>
      </c>
      <c r="G1195" t="n">
        <v>93.53</v>
      </c>
      <c r="H1195" t="n">
        <v>1.25</v>
      </c>
      <c r="I1195" t="n">
        <v>10</v>
      </c>
      <c r="J1195" t="n">
        <v>303.63</v>
      </c>
      <c r="K1195" t="n">
        <v>59.89</v>
      </c>
      <c r="L1195" t="n">
        <v>21.25</v>
      </c>
      <c r="M1195" t="n">
        <v>8</v>
      </c>
      <c r="N1195" t="n">
        <v>87.48999999999999</v>
      </c>
      <c r="O1195" t="n">
        <v>37682.17</v>
      </c>
      <c r="P1195" t="n">
        <v>251.22</v>
      </c>
      <c r="Q1195" t="n">
        <v>467.07</v>
      </c>
      <c r="R1195" t="n">
        <v>58.47</v>
      </c>
      <c r="S1195" t="n">
        <v>39.61</v>
      </c>
      <c r="T1195" t="n">
        <v>4476.82</v>
      </c>
      <c r="U1195" t="n">
        <v>0.68</v>
      </c>
      <c r="V1195" t="n">
        <v>0.75</v>
      </c>
      <c r="W1195" t="n">
        <v>2.62</v>
      </c>
      <c r="X1195" t="n">
        <v>0.26</v>
      </c>
      <c r="Y1195" t="n">
        <v>1</v>
      </c>
      <c r="Z1195" t="n">
        <v>10</v>
      </c>
    </row>
    <row r="1196">
      <c r="A1196" t="n">
        <v>82</v>
      </c>
      <c r="B1196" t="n">
        <v>135</v>
      </c>
      <c r="C1196" t="inlineStr">
        <is>
          <t xml:space="preserve">CONCLUIDO	</t>
        </is>
      </c>
      <c r="D1196" t="n">
        <v>5.2761</v>
      </c>
      <c r="E1196" t="n">
        <v>18.95</v>
      </c>
      <c r="F1196" t="n">
        <v>15.59</v>
      </c>
      <c r="G1196" t="n">
        <v>93.56999999999999</v>
      </c>
      <c r="H1196" t="n">
        <v>1.26</v>
      </c>
      <c r="I1196" t="n">
        <v>10</v>
      </c>
      <c r="J1196" t="n">
        <v>304.16</v>
      </c>
      <c r="K1196" t="n">
        <v>59.89</v>
      </c>
      <c r="L1196" t="n">
        <v>21.5</v>
      </c>
      <c r="M1196" t="n">
        <v>8</v>
      </c>
      <c r="N1196" t="n">
        <v>87.78</v>
      </c>
      <c r="O1196" t="n">
        <v>37747.91</v>
      </c>
      <c r="P1196" t="n">
        <v>251.12</v>
      </c>
      <c r="Q1196" t="n">
        <v>467.07</v>
      </c>
      <c r="R1196" t="n">
        <v>58.45</v>
      </c>
      <c r="S1196" t="n">
        <v>39.61</v>
      </c>
      <c r="T1196" t="n">
        <v>4467.14</v>
      </c>
      <c r="U1196" t="n">
        <v>0.68</v>
      </c>
      <c r="V1196" t="n">
        <v>0.75</v>
      </c>
      <c r="W1196" t="n">
        <v>2.63</v>
      </c>
      <c r="X1196" t="n">
        <v>0.26</v>
      </c>
      <c r="Y1196" t="n">
        <v>1</v>
      </c>
      <c r="Z1196" t="n">
        <v>10</v>
      </c>
    </row>
    <row r="1197">
      <c r="A1197" t="n">
        <v>83</v>
      </c>
      <c r="B1197" t="n">
        <v>135</v>
      </c>
      <c r="C1197" t="inlineStr">
        <is>
          <t xml:space="preserve">CONCLUIDO	</t>
        </is>
      </c>
      <c r="D1197" t="n">
        <v>5.2798</v>
      </c>
      <c r="E1197" t="n">
        <v>18.94</v>
      </c>
      <c r="F1197" t="n">
        <v>15.58</v>
      </c>
      <c r="G1197" t="n">
        <v>93.48999999999999</v>
      </c>
      <c r="H1197" t="n">
        <v>1.27</v>
      </c>
      <c r="I1197" t="n">
        <v>10</v>
      </c>
      <c r="J1197" t="n">
        <v>304.7</v>
      </c>
      <c r="K1197" t="n">
        <v>59.89</v>
      </c>
      <c r="L1197" t="n">
        <v>21.75</v>
      </c>
      <c r="M1197" t="n">
        <v>8</v>
      </c>
      <c r="N1197" t="n">
        <v>88.06</v>
      </c>
      <c r="O1197" t="n">
        <v>37813.76</v>
      </c>
      <c r="P1197" t="n">
        <v>250.44</v>
      </c>
      <c r="Q1197" t="n">
        <v>467.07</v>
      </c>
      <c r="R1197" t="n">
        <v>58.18</v>
      </c>
      <c r="S1197" t="n">
        <v>39.61</v>
      </c>
      <c r="T1197" t="n">
        <v>4331.98</v>
      </c>
      <c r="U1197" t="n">
        <v>0.68</v>
      </c>
      <c r="V1197" t="n">
        <v>0.75</v>
      </c>
      <c r="W1197" t="n">
        <v>2.62</v>
      </c>
      <c r="X1197" t="n">
        <v>0.25</v>
      </c>
      <c r="Y1197" t="n">
        <v>1</v>
      </c>
      <c r="Z1197" t="n">
        <v>10</v>
      </c>
    </row>
    <row r="1198">
      <c r="A1198" t="n">
        <v>84</v>
      </c>
      <c r="B1198" t="n">
        <v>135</v>
      </c>
      <c r="C1198" t="inlineStr">
        <is>
          <t xml:space="preserve">CONCLUIDO	</t>
        </is>
      </c>
      <c r="D1198" t="n">
        <v>5.2801</v>
      </c>
      <c r="E1198" t="n">
        <v>18.94</v>
      </c>
      <c r="F1198" t="n">
        <v>15.58</v>
      </c>
      <c r="G1198" t="n">
        <v>93.48</v>
      </c>
      <c r="H1198" t="n">
        <v>1.28</v>
      </c>
      <c r="I1198" t="n">
        <v>10</v>
      </c>
      <c r="J1198" t="n">
        <v>305.23</v>
      </c>
      <c r="K1198" t="n">
        <v>59.89</v>
      </c>
      <c r="L1198" t="n">
        <v>22</v>
      </c>
      <c r="M1198" t="n">
        <v>8</v>
      </c>
      <c r="N1198" t="n">
        <v>88.34999999999999</v>
      </c>
      <c r="O1198" t="n">
        <v>37879.74</v>
      </c>
      <c r="P1198" t="n">
        <v>249.63</v>
      </c>
      <c r="Q1198" t="n">
        <v>467.07</v>
      </c>
      <c r="R1198" t="n">
        <v>57.99</v>
      </c>
      <c r="S1198" t="n">
        <v>39.61</v>
      </c>
      <c r="T1198" t="n">
        <v>4236.95</v>
      </c>
      <c r="U1198" t="n">
        <v>0.68</v>
      </c>
      <c r="V1198" t="n">
        <v>0.75</v>
      </c>
      <c r="W1198" t="n">
        <v>2.62</v>
      </c>
      <c r="X1198" t="n">
        <v>0.25</v>
      </c>
      <c r="Y1198" t="n">
        <v>1</v>
      </c>
      <c r="Z1198" t="n">
        <v>10</v>
      </c>
    </row>
    <row r="1199">
      <c r="A1199" t="n">
        <v>85</v>
      </c>
      <c r="B1199" t="n">
        <v>135</v>
      </c>
      <c r="C1199" t="inlineStr">
        <is>
          <t xml:space="preserve">CONCLUIDO	</t>
        </is>
      </c>
      <c r="D1199" t="n">
        <v>5.3004</v>
      </c>
      <c r="E1199" t="n">
        <v>18.87</v>
      </c>
      <c r="F1199" t="n">
        <v>15.56</v>
      </c>
      <c r="G1199" t="n">
        <v>103.72</v>
      </c>
      <c r="H1199" t="n">
        <v>1.3</v>
      </c>
      <c r="I1199" t="n">
        <v>9</v>
      </c>
      <c r="J1199" t="n">
        <v>305.77</v>
      </c>
      <c r="K1199" t="n">
        <v>59.89</v>
      </c>
      <c r="L1199" t="n">
        <v>22.25</v>
      </c>
      <c r="M1199" t="n">
        <v>7</v>
      </c>
      <c r="N1199" t="n">
        <v>88.63</v>
      </c>
      <c r="O1199" t="n">
        <v>37945.85</v>
      </c>
      <c r="P1199" t="n">
        <v>248.68</v>
      </c>
      <c r="Q1199" t="n">
        <v>467.07</v>
      </c>
      <c r="R1199" t="n">
        <v>57.32</v>
      </c>
      <c r="S1199" t="n">
        <v>39.61</v>
      </c>
      <c r="T1199" t="n">
        <v>3904.48</v>
      </c>
      <c r="U1199" t="n">
        <v>0.6899999999999999</v>
      </c>
      <c r="V1199" t="n">
        <v>0.75</v>
      </c>
      <c r="W1199" t="n">
        <v>2.62</v>
      </c>
      <c r="X1199" t="n">
        <v>0.23</v>
      </c>
      <c r="Y1199" t="n">
        <v>1</v>
      </c>
      <c r="Z1199" t="n">
        <v>10</v>
      </c>
    </row>
    <row r="1200">
      <c r="A1200" t="n">
        <v>86</v>
      </c>
      <c r="B1200" t="n">
        <v>135</v>
      </c>
      <c r="C1200" t="inlineStr">
        <is>
          <t xml:space="preserve">CONCLUIDO	</t>
        </is>
      </c>
      <c r="D1200" t="n">
        <v>5.304</v>
      </c>
      <c r="E1200" t="n">
        <v>18.85</v>
      </c>
      <c r="F1200" t="n">
        <v>15.55</v>
      </c>
      <c r="G1200" t="n">
        <v>103.64</v>
      </c>
      <c r="H1200" t="n">
        <v>1.31</v>
      </c>
      <c r="I1200" t="n">
        <v>9</v>
      </c>
      <c r="J1200" t="n">
        <v>306.31</v>
      </c>
      <c r="K1200" t="n">
        <v>59.89</v>
      </c>
      <c r="L1200" t="n">
        <v>22.5</v>
      </c>
      <c r="M1200" t="n">
        <v>7</v>
      </c>
      <c r="N1200" t="n">
        <v>88.92</v>
      </c>
      <c r="O1200" t="n">
        <v>38012.07</v>
      </c>
      <c r="P1200" t="n">
        <v>248.7</v>
      </c>
      <c r="Q1200" t="n">
        <v>467.07</v>
      </c>
      <c r="R1200" t="n">
        <v>56.82</v>
      </c>
      <c r="S1200" t="n">
        <v>39.61</v>
      </c>
      <c r="T1200" t="n">
        <v>3658.12</v>
      </c>
      <c r="U1200" t="n">
        <v>0.7</v>
      </c>
      <c r="V1200" t="n">
        <v>0.75</v>
      </c>
      <c r="W1200" t="n">
        <v>2.62</v>
      </c>
      <c r="X1200" t="n">
        <v>0.21</v>
      </c>
      <c r="Y1200" t="n">
        <v>1</v>
      </c>
      <c r="Z1200" t="n">
        <v>10</v>
      </c>
    </row>
    <row r="1201">
      <c r="A1201" t="n">
        <v>87</v>
      </c>
      <c r="B1201" t="n">
        <v>135</v>
      </c>
      <c r="C1201" t="inlineStr">
        <is>
          <t xml:space="preserve">CONCLUIDO	</t>
        </is>
      </c>
      <c r="D1201" t="n">
        <v>5.3014</v>
      </c>
      <c r="E1201" t="n">
        <v>18.86</v>
      </c>
      <c r="F1201" t="n">
        <v>15.55</v>
      </c>
      <c r="G1201" t="n">
        <v>103.7</v>
      </c>
      <c r="H1201" t="n">
        <v>1.32</v>
      </c>
      <c r="I1201" t="n">
        <v>9</v>
      </c>
      <c r="J1201" t="n">
        <v>306.84</v>
      </c>
      <c r="K1201" t="n">
        <v>59.89</v>
      </c>
      <c r="L1201" t="n">
        <v>22.75</v>
      </c>
      <c r="M1201" t="n">
        <v>7</v>
      </c>
      <c r="N1201" t="n">
        <v>89.20999999999999</v>
      </c>
      <c r="O1201" t="n">
        <v>38078.42</v>
      </c>
      <c r="P1201" t="n">
        <v>249.18</v>
      </c>
      <c r="Q1201" t="n">
        <v>467.07</v>
      </c>
      <c r="R1201" t="n">
        <v>57.24</v>
      </c>
      <c r="S1201" t="n">
        <v>39.61</v>
      </c>
      <c r="T1201" t="n">
        <v>3864.59</v>
      </c>
      <c r="U1201" t="n">
        <v>0.6899999999999999</v>
      </c>
      <c r="V1201" t="n">
        <v>0.75</v>
      </c>
      <c r="W1201" t="n">
        <v>2.62</v>
      </c>
      <c r="X1201" t="n">
        <v>0.22</v>
      </c>
      <c r="Y1201" t="n">
        <v>1</v>
      </c>
      <c r="Z1201" t="n">
        <v>10</v>
      </c>
    </row>
    <row r="1202">
      <c r="A1202" t="n">
        <v>88</v>
      </c>
      <c r="B1202" t="n">
        <v>135</v>
      </c>
      <c r="C1202" t="inlineStr">
        <is>
          <t xml:space="preserve">CONCLUIDO	</t>
        </is>
      </c>
      <c r="D1202" t="n">
        <v>5.3007</v>
      </c>
      <c r="E1202" t="n">
        <v>18.87</v>
      </c>
      <c r="F1202" t="n">
        <v>15.56</v>
      </c>
      <c r="G1202" t="n">
        <v>103.72</v>
      </c>
      <c r="H1202" t="n">
        <v>1.33</v>
      </c>
      <c r="I1202" t="n">
        <v>9</v>
      </c>
      <c r="J1202" t="n">
        <v>307.38</v>
      </c>
      <c r="K1202" t="n">
        <v>59.89</v>
      </c>
      <c r="L1202" t="n">
        <v>23</v>
      </c>
      <c r="M1202" t="n">
        <v>7</v>
      </c>
      <c r="N1202" t="n">
        <v>89.5</v>
      </c>
      <c r="O1202" t="n">
        <v>38144.9</v>
      </c>
      <c r="P1202" t="n">
        <v>249.51</v>
      </c>
      <c r="Q1202" t="n">
        <v>467.07</v>
      </c>
      <c r="R1202" t="n">
        <v>57.23</v>
      </c>
      <c r="S1202" t="n">
        <v>39.61</v>
      </c>
      <c r="T1202" t="n">
        <v>3858.54</v>
      </c>
      <c r="U1202" t="n">
        <v>0.6899999999999999</v>
      </c>
      <c r="V1202" t="n">
        <v>0.75</v>
      </c>
      <c r="W1202" t="n">
        <v>2.62</v>
      </c>
      <c r="X1202" t="n">
        <v>0.22</v>
      </c>
      <c r="Y1202" t="n">
        <v>1</v>
      </c>
      <c r="Z1202" t="n">
        <v>10</v>
      </c>
    </row>
    <row r="1203">
      <c r="A1203" t="n">
        <v>89</v>
      </c>
      <c r="B1203" t="n">
        <v>135</v>
      </c>
      <c r="C1203" t="inlineStr">
        <is>
          <t xml:space="preserve">CONCLUIDO	</t>
        </is>
      </c>
      <c r="D1203" t="n">
        <v>5.3024</v>
      </c>
      <c r="E1203" t="n">
        <v>18.86</v>
      </c>
      <c r="F1203" t="n">
        <v>15.55</v>
      </c>
      <c r="G1203" t="n">
        <v>103.68</v>
      </c>
      <c r="H1203" t="n">
        <v>1.35</v>
      </c>
      <c r="I1203" t="n">
        <v>9</v>
      </c>
      <c r="J1203" t="n">
        <v>307.92</v>
      </c>
      <c r="K1203" t="n">
        <v>59.89</v>
      </c>
      <c r="L1203" t="n">
        <v>23.25</v>
      </c>
      <c r="M1203" t="n">
        <v>7</v>
      </c>
      <c r="N1203" t="n">
        <v>89.79000000000001</v>
      </c>
      <c r="O1203" t="n">
        <v>38211.5</v>
      </c>
      <c r="P1203" t="n">
        <v>249.7</v>
      </c>
      <c r="Q1203" t="n">
        <v>467.07</v>
      </c>
      <c r="R1203" t="n">
        <v>57.1</v>
      </c>
      <c r="S1203" t="n">
        <v>39.61</v>
      </c>
      <c r="T1203" t="n">
        <v>3798.11</v>
      </c>
      <c r="U1203" t="n">
        <v>0.6899999999999999</v>
      </c>
      <c r="V1203" t="n">
        <v>0.75</v>
      </c>
      <c r="W1203" t="n">
        <v>2.62</v>
      </c>
      <c r="X1203" t="n">
        <v>0.22</v>
      </c>
      <c r="Y1203" t="n">
        <v>1</v>
      </c>
      <c r="Z1203" t="n">
        <v>10</v>
      </c>
    </row>
    <row r="1204">
      <c r="A1204" t="n">
        <v>90</v>
      </c>
      <c r="B1204" t="n">
        <v>135</v>
      </c>
      <c r="C1204" t="inlineStr">
        <is>
          <t xml:space="preserve">CONCLUIDO	</t>
        </is>
      </c>
      <c r="D1204" t="n">
        <v>5.3014</v>
      </c>
      <c r="E1204" t="n">
        <v>18.86</v>
      </c>
      <c r="F1204" t="n">
        <v>15.55</v>
      </c>
      <c r="G1204" t="n">
        <v>103.7</v>
      </c>
      <c r="H1204" t="n">
        <v>1.36</v>
      </c>
      <c r="I1204" t="n">
        <v>9</v>
      </c>
      <c r="J1204" t="n">
        <v>308.46</v>
      </c>
      <c r="K1204" t="n">
        <v>59.89</v>
      </c>
      <c r="L1204" t="n">
        <v>23.5</v>
      </c>
      <c r="M1204" t="n">
        <v>7</v>
      </c>
      <c r="N1204" t="n">
        <v>90.08</v>
      </c>
      <c r="O1204" t="n">
        <v>38278.23</v>
      </c>
      <c r="P1204" t="n">
        <v>249.84</v>
      </c>
      <c r="Q1204" t="n">
        <v>467.07</v>
      </c>
      <c r="R1204" t="n">
        <v>57.25</v>
      </c>
      <c r="S1204" t="n">
        <v>39.61</v>
      </c>
      <c r="T1204" t="n">
        <v>3869.79</v>
      </c>
      <c r="U1204" t="n">
        <v>0.6899999999999999</v>
      </c>
      <c r="V1204" t="n">
        <v>0.75</v>
      </c>
      <c r="W1204" t="n">
        <v>2.62</v>
      </c>
      <c r="X1204" t="n">
        <v>0.22</v>
      </c>
      <c r="Y1204" t="n">
        <v>1</v>
      </c>
      <c r="Z1204" t="n">
        <v>10</v>
      </c>
    </row>
    <row r="1205">
      <c r="A1205" t="n">
        <v>91</v>
      </c>
      <c r="B1205" t="n">
        <v>135</v>
      </c>
      <c r="C1205" t="inlineStr">
        <is>
          <t xml:space="preserve">CONCLUIDO	</t>
        </is>
      </c>
      <c r="D1205" t="n">
        <v>5.2975</v>
      </c>
      <c r="E1205" t="n">
        <v>18.88</v>
      </c>
      <c r="F1205" t="n">
        <v>15.57</v>
      </c>
      <c r="G1205" t="n">
        <v>103.79</v>
      </c>
      <c r="H1205" t="n">
        <v>1.37</v>
      </c>
      <c r="I1205" t="n">
        <v>9</v>
      </c>
      <c r="J1205" t="n">
        <v>309.01</v>
      </c>
      <c r="K1205" t="n">
        <v>59.89</v>
      </c>
      <c r="L1205" t="n">
        <v>23.75</v>
      </c>
      <c r="M1205" t="n">
        <v>7</v>
      </c>
      <c r="N1205" t="n">
        <v>90.37</v>
      </c>
      <c r="O1205" t="n">
        <v>38345.09</v>
      </c>
      <c r="P1205" t="n">
        <v>250.2</v>
      </c>
      <c r="Q1205" t="n">
        <v>467.07</v>
      </c>
      <c r="R1205" t="n">
        <v>57.64</v>
      </c>
      <c r="S1205" t="n">
        <v>39.61</v>
      </c>
      <c r="T1205" t="n">
        <v>4063.76</v>
      </c>
      <c r="U1205" t="n">
        <v>0.6899999999999999</v>
      </c>
      <c r="V1205" t="n">
        <v>0.75</v>
      </c>
      <c r="W1205" t="n">
        <v>2.62</v>
      </c>
      <c r="X1205" t="n">
        <v>0.24</v>
      </c>
      <c r="Y1205" t="n">
        <v>1</v>
      </c>
      <c r="Z1205" t="n">
        <v>10</v>
      </c>
    </row>
    <row r="1206">
      <c r="A1206" t="n">
        <v>92</v>
      </c>
      <c r="B1206" t="n">
        <v>135</v>
      </c>
      <c r="C1206" t="inlineStr">
        <is>
          <t xml:space="preserve">CONCLUIDO	</t>
        </is>
      </c>
      <c r="D1206" t="n">
        <v>5.2997</v>
      </c>
      <c r="E1206" t="n">
        <v>18.87</v>
      </c>
      <c r="F1206" t="n">
        <v>15.56</v>
      </c>
      <c r="G1206" t="n">
        <v>103.74</v>
      </c>
      <c r="H1206" t="n">
        <v>1.38</v>
      </c>
      <c r="I1206" t="n">
        <v>9</v>
      </c>
      <c r="J1206" t="n">
        <v>309.55</v>
      </c>
      <c r="K1206" t="n">
        <v>59.89</v>
      </c>
      <c r="L1206" t="n">
        <v>24</v>
      </c>
      <c r="M1206" t="n">
        <v>7</v>
      </c>
      <c r="N1206" t="n">
        <v>90.66</v>
      </c>
      <c r="O1206" t="n">
        <v>38412.07</v>
      </c>
      <c r="P1206" t="n">
        <v>249.51</v>
      </c>
      <c r="Q1206" t="n">
        <v>467.07</v>
      </c>
      <c r="R1206" t="n">
        <v>57.4</v>
      </c>
      <c r="S1206" t="n">
        <v>39.61</v>
      </c>
      <c r="T1206" t="n">
        <v>3947.74</v>
      </c>
      <c r="U1206" t="n">
        <v>0.6899999999999999</v>
      </c>
      <c r="V1206" t="n">
        <v>0.75</v>
      </c>
      <c r="W1206" t="n">
        <v>2.62</v>
      </c>
      <c r="X1206" t="n">
        <v>0.23</v>
      </c>
      <c r="Y1206" t="n">
        <v>1</v>
      </c>
      <c r="Z1206" t="n">
        <v>10</v>
      </c>
    </row>
    <row r="1207">
      <c r="A1207" t="n">
        <v>93</v>
      </c>
      <c r="B1207" t="n">
        <v>135</v>
      </c>
      <c r="C1207" t="inlineStr">
        <is>
          <t xml:space="preserve">CONCLUIDO	</t>
        </is>
      </c>
      <c r="D1207" t="n">
        <v>5.2995</v>
      </c>
      <c r="E1207" t="n">
        <v>18.87</v>
      </c>
      <c r="F1207" t="n">
        <v>15.56</v>
      </c>
      <c r="G1207" t="n">
        <v>103.74</v>
      </c>
      <c r="H1207" t="n">
        <v>1.39</v>
      </c>
      <c r="I1207" t="n">
        <v>9</v>
      </c>
      <c r="J1207" t="n">
        <v>310.09</v>
      </c>
      <c r="K1207" t="n">
        <v>59.89</v>
      </c>
      <c r="L1207" t="n">
        <v>24.25</v>
      </c>
      <c r="M1207" t="n">
        <v>7</v>
      </c>
      <c r="N1207" t="n">
        <v>90.95999999999999</v>
      </c>
      <c r="O1207" t="n">
        <v>38479.19</v>
      </c>
      <c r="P1207" t="n">
        <v>249.36</v>
      </c>
      <c r="Q1207" t="n">
        <v>467.07</v>
      </c>
      <c r="R1207" t="n">
        <v>57.39</v>
      </c>
      <c r="S1207" t="n">
        <v>39.61</v>
      </c>
      <c r="T1207" t="n">
        <v>3938.9</v>
      </c>
      <c r="U1207" t="n">
        <v>0.6899999999999999</v>
      </c>
      <c r="V1207" t="n">
        <v>0.75</v>
      </c>
      <c r="W1207" t="n">
        <v>2.62</v>
      </c>
      <c r="X1207" t="n">
        <v>0.23</v>
      </c>
      <c r="Y1207" t="n">
        <v>1</v>
      </c>
      <c r="Z1207" t="n">
        <v>10</v>
      </c>
    </row>
    <row r="1208">
      <c r="A1208" t="n">
        <v>94</v>
      </c>
      <c r="B1208" t="n">
        <v>135</v>
      </c>
      <c r="C1208" t="inlineStr">
        <is>
          <t xml:space="preserve">CONCLUIDO	</t>
        </is>
      </c>
      <c r="D1208" t="n">
        <v>5.2982</v>
      </c>
      <c r="E1208" t="n">
        <v>18.87</v>
      </c>
      <c r="F1208" t="n">
        <v>15.57</v>
      </c>
      <c r="G1208" t="n">
        <v>103.78</v>
      </c>
      <c r="H1208" t="n">
        <v>1.41</v>
      </c>
      <c r="I1208" t="n">
        <v>9</v>
      </c>
      <c r="J1208" t="n">
        <v>310.64</v>
      </c>
      <c r="K1208" t="n">
        <v>59.89</v>
      </c>
      <c r="L1208" t="n">
        <v>24.5</v>
      </c>
      <c r="M1208" t="n">
        <v>7</v>
      </c>
      <c r="N1208" t="n">
        <v>91.25</v>
      </c>
      <c r="O1208" t="n">
        <v>38546.43</v>
      </c>
      <c r="P1208" t="n">
        <v>248.96</v>
      </c>
      <c r="Q1208" t="n">
        <v>467.07</v>
      </c>
      <c r="R1208" t="n">
        <v>57.61</v>
      </c>
      <c r="S1208" t="n">
        <v>39.61</v>
      </c>
      <c r="T1208" t="n">
        <v>4049.61</v>
      </c>
      <c r="U1208" t="n">
        <v>0.6899999999999999</v>
      </c>
      <c r="V1208" t="n">
        <v>0.75</v>
      </c>
      <c r="W1208" t="n">
        <v>2.62</v>
      </c>
      <c r="X1208" t="n">
        <v>0.23</v>
      </c>
      <c r="Y1208" t="n">
        <v>1</v>
      </c>
      <c r="Z1208" t="n">
        <v>10</v>
      </c>
    </row>
    <row r="1209">
      <c r="A1209" t="n">
        <v>95</v>
      </c>
      <c r="B1209" t="n">
        <v>135</v>
      </c>
      <c r="C1209" t="inlineStr">
        <is>
          <t xml:space="preserve">CONCLUIDO	</t>
        </is>
      </c>
      <c r="D1209" t="n">
        <v>5.2941</v>
      </c>
      <c r="E1209" t="n">
        <v>18.89</v>
      </c>
      <c r="F1209" t="n">
        <v>15.58</v>
      </c>
      <c r="G1209" t="n">
        <v>103.87</v>
      </c>
      <c r="H1209" t="n">
        <v>1.42</v>
      </c>
      <c r="I1209" t="n">
        <v>9</v>
      </c>
      <c r="J1209" t="n">
        <v>311.19</v>
      </c>
      <c r="K1209" t="n">
        <v>59.89</v>
      </c>
      <c r="L1209" t="n">
        <v>24.75</v>
      </c>
      <c r="M1209" t="n">
        <v>7</v>
      </c>
      <c r="N1209" t="n">
        <v>91.55</v>
      </c>
      <c r="O1209" t="n">
        <v>38613.8</v>
      </c>
      <c r="P1209" t="n">
        <v>248.89</v>
      </c>
      <c r="Q1209" t="n">
        <v>467.08</v>
      </c>
      <c r="R1209" t="n">
        <v>58.03</v>
      </c>
      <c r="S1209" t="n">
        <v>39.61</v>
      </c>
      <c r="T1209" t="n">
        <v>4261.09</v>
      </c>
      <c r="U1209" t="n">
        <v>0.68</v>
      </c>
      <c r="V1209" t="n">
        <v>0.75</v>
      </c>
      <c r="W1209" t="n">
        <v>2.62</v>
      </c>
      <c r="X1209" t="n">
        <v>0.25</v>
      </c>
      <c r="Y1209" t="n">
        <v>1</v>
      </c>
      <c r="Z1209" t="n">
        <v>10</v>
      </c>
    </row>
    <row r="1210">
      <c r="A1210" t="n">
        <v>96</v>
      </c>
      <c r="B1210" t="n">
        <v>135</v>
      </c>
      <c r="C1210" t="inlineStr">
        <is>
          <t xml:space="preserve">CONCLUIDO	</t>
        </is>
      </c>
      <c r="D1210" t="n">
        <v>5.2985</v>
      </c>
      <c r="E1210" t="n">
        <v>18.87</v>
      </c>
      <c r="F1210" t="n">
        <v>15.57</v>
      </c>
      <c r="G1210" t="n">
        <v>103.77</v>
      </c>
      <c r="H1210" t="n">
        <v>1.43</v>
      </c>
      <c r="I1210" t="n">
        <v>9</v>
      </c>
      <c r="J1210" t="n">
        <v>311.73</v>
      </c>
      <c r="K1210" t="n">
        <v>59.89</v>
      </c>
      <c r="L1210" t="n">
        <v>25</v>
      </c>
      <c r="M1210" t="n">
        <v>7</v>
      </c>
      <c r="N1210" t="n">
        <v>91.84999999999999</v>
      </c>
      <c r="O1210" t="n">
        <v>38681.31</v>
      </c>
      <c r="P1210" t="n">
        <v>248.21</v>
      </c>
      <c r="Q1210" t="n">
        <v>467.15</v>
      </c>
      <c r="R1210" t="n">
        <v>57.54</v>
      </c>
      <c r="S1210" t="n">
        <v>39.61</v>
      </c>
      <c r="T1210" t="n">
        <v>4013.71</v>
      </c>
      <c r="U1210" t="n">
        <v>0.6899999999999999</v>
      </c>
      <c r="V1210" t="n">
        <v>0.75</v>
      </c>
      <c r="W1210" t="n">
        <v>2.62</v>
      </c>
      <c r="X1210" t="n">
        <v>0.23</v>
      </c>
      <c r="Y1210" t="n">
        <v>1</v>
      </c>
      <c r="Z1210" t="n">
        <v>10</v>
      </c>
    </row>
    <row r="1211">
      <c r="A1211" t="n">
        <v>97</v>
      </c>
      <c r="B1211" t="n">
        <v>135</v>
      </c>
      <c r="C1211" t="inlineStr">
        <is>
          <t xml:space="preserve">CONCLUIDO	</t>
        </is>
      </c>
      <c r="D1211" t="n">
        <v>5.3243</v>
      </c>
      <c r="E1211" t="n">
        <v>18.78</v>
      </c>
      <c r="F1211" t="n">
        <v>15.52</v>
      </c>
      <c r="G1211" t="n">
        <v>116.43</v>
      </c>
      <c r="H1211" t="n">
        <v>1.44</v>
      </c>
      <c r="I1211" t="n">
        <v>8</v>
      </c>
      <c r="J1211" t="n">
        <v>312.28</v>
      </c>
      <c r="K1211" t="n">
        <v>59.89</v>
      </c>
      <c r="L1211" t="n">
        <v>25.25</v>
      </c>
      <c r="M1211" t="n">
        <v>6</v>
      </c>
      <c r="N1211" t="n">
        <v>92.15000000000001</v>
      </c>
      <c r="O1211" t="n">
        <v>38749.07</v>
      </c>
      <c r="P1211" t="n">
        <v>247.07</v>
      </c>
      <c r="Q1211" t="n">
        <v>467.07</v>
      </c>
      <c r="R1211" t="n">
        <v>56.2</v>
      </c>
      <c r="S1211" t="n">
        <v>39.61</v>
      </c>
      <c r="T1211" t="n">
        <v>3348.44</v>
      </c>
      <c r="U1211" t="n">
        <v>0.7</v>
      </c>
      <c r="V1211" t="n">
        <v>0.75</v>
      </c>
      <c r="W1211" t="n">
        <v>2.62</v>
      </c>
      <c r="X1211" t="n">
        <v>0.19</v>
      </c>
      <c r="Y1211" t="n">
        <v>1</v>
      </c>
      <c r="Z1211" t="n">
        <v>10</v>
      </c>
    </row>
    <row r="1212">
      <c r="A1212" t="n">
        <v>98</v>
      </c>
      <c r="B1212" t="n">
        <v>135</v>
      </c>
      <c r="C1212" t="inlineStr">
        <is>
          <t xml:space="preserve">CONCLUIDO	</t>
        </is>
      </c>
      <c r="D1212" t="n">
        <v>5.3262</v>
      </c>
      <c r="E1212" t="n">
        <v>18.77</v>
      </c>
      <c r="F1212" t="n">
        <v>15.52</v>
      </c>
      <c r="G1212" t="n">
        <v>116.38</v>
      </c>
      <c r="H1212" t="n">
        <v>1.45</v>
      </c>
      <c r="I1212" t="n">
        <v>8</v>
      </c>
      <c r="J1212" t="n">
        <v>312.83</v>
      </c>
      <c r="K1212" t="n">
        <v>59.89</v>
      </c>
      <c r="L1212" t="n">
        <v>25.5</v>
      </c>
      <c r="M1212" t="n">
        <v>6</v>
      </c>
      <c r="N1212" t="n">
        <v>92.44</v>
      </c>
      <c r="O1212" t="n">
        <v>38816.85</v>
      </c>
      <c r="P1212" t="n">
        <v>246.92</v>
      </c>
      <c r="Q1212" t="n">
        <v>467.07</v>
      </c>
      <c r="R1212" t="n">
        <v>55.89</v>
      </c>
      <c r="S1212" t="n">
        <v>39.61</v>
      </c>
      <c r="T1212" t="n">
        <v>3196.86</v>
      </c>
      <c r="U1212" t="n">
        <v>0.71</v>
      </c>
      <c r="V1212" t="n">
        <v>0.75</v>
      </c>
      <c r="W1212" t="n">
        <v>2.62</v>
      </c>
      <c r="X1212" t="n">
        <v>0.18</v>
      </c>
      <c r="Y1212" t="n">
        <v>1</v>
      </c>
      <c r="Z1212" t="n">
        <v>10</v>
      </c>
    </row>
    <row r="1213">
      <c r="A1213" t="n">
        <v>99</v>
      </c>
      <c r="B1213" t="n">
        <v>135</v>
      </c>
      <c r="C1213" t="inlineStr">
        <is>
          <t xml:space="preserve">CONCLUIDO	</t>
        </is>
      </c>
      <c r="D1213" t="n">
        <v>5.3221</v>
      </c>
      <c r="E1213" t="n">
        <v>18.79</v>
      </c>
      <c r="F1213" t="n">
        <v>15.53</v>
      </c>
      <c r="G1213" t="n">
        <v>116.49</v>
      </c>
      <c r="H1213" t="n">
        <v>1.46</v>
      </c>
      <c r="I1213" t="n">
        <v>8</v>
      </c>
      <c r="J1213" t="n">
        <v>313.38</v>
      </c>
      <c r="K1213" t="n">
        <v>59.89</v>
      </c>
      <c r="L1213" t="n">
        <v>25.75</v>
      </c>
      <c r="M1213" t="n">
        <v>6</v>
      </c>
      <c r="N1213" t="n">
        <v>92.75</v>
      </c>
      <c r="O1213" t="n">
        <v>38884.75</v>
      </c>
      <c r="P1213" t="n">
        <v>247.47</v>
      </c>
      <c r="Q1213" t="n">
        <v>467.07</v>
      </c>
      <c r="R1213" t="n">
        <v>56.42</v>
      </c>
      <c r="S1213" t="n">
        <v>39.61</v>
      </c>
      <c r="T1213" t="n">
        <v>3462.49</v>
      </c>
      <c r="U1213" t="n">
        <v>0.7</v>
      </c>
      <c r="V1213" t="n">
        <v>0.75</v>
      </c>
      <c r="W1213" t="n">
        <v>2.62</v>
      </c>
      <c r="X1213" t="n">
        <v>0.2</v>
      </c>
      <c r="Y1213" t="n">
        <v>1</v>
      </c>
      <c r="Z1213" t="n">
        <v>10</v>
      </c>
    </row>
    <row r="1214">
      <c r="A1214" t="n">
        <v>100</v>
      </c>
      <c r="B1214" t="n">
        <v>135</v>
      </c>
      <c r="C1214" t="inlineStr">
        <is>
          <t xml:space="preserve">CONCLUIDO	</t>
        </is>
      </c>
      <c r="D1214" t="n">
        <v>5.3251</v>
      </c>
      <c r="E1214" t="n">
        <v>18.78</v>
      </c>
      <c r="F1214" t="n">
        <v>15.52</v>
      </c>
      <c r="G1214" t="n">
        <v>116.41</v>
      </c>
      <c r="H1214" t="n">
        <v>1.48</v>
      </c>
      <c r="I1214" t="n">
        <v>8</v>
      </c>
      <c r="J1214" t="n">
        <v>313.93</v>
      </c>
      <c r="K1214" t="n">
        <v>59.89</v>
      </c>
      <c r="L1214" t="n">
        <v>26</v>
      </c>
      <c r="M1214" t="n">
        <v>6</v>
      </c>
      <c r="N1214" t="n">
        <v>93.05</v>
      </c>
      <c r="O1214" t="n">
        <v>38952.8</v>
      </c>
      <c r="P1214" t="n">
        <v>247.11</v>
      </c>
      <c r="Q1214" t="n">
        <v>467.07</v>
      </c>
      <c r="R1214" t="n">
        <v>56.11</v>
      </c>
      <c r="S1214" t="n">
        <v>39.61</v>
      </c>
      <c r="T1214" t="n">
        <v>3303.66</v>
      </c>
      <c r="U1214" t="n">
        <v>0.71</v>
      </c>
      <c r="V1214" t="n">
        <v>0.75</v>
      </c>
      <c r="W1214" t="n">
        <v>2.62</v>
      </c>
      <c r="X1214" t="n">
        <v>0.19</v>
      </c>
      <c r="Y1214" t="n">
        <v>1</v>
      </c>
      <c r="Z1214" t="n">
        <v>10</v>
      </c>
    </row>
    <row r="1215">
      <c r="A1215" t="n">
        <v>101</v>
      </c>
      <c r="B1215" t="n">
        <v>135</v>
      </c>
      <c r="C1215" t="inlineStr">
        <is>
          <t xml:space="preserve">CONCLUIDO	</t>
        </is>
      </c>
      <c r="D1215" t="n">
        <v>5.3227</v>
      </c>
      <c r="E1215" t="n">
        <v>18.79</v>
      </c>
      <c r="F1215" t="n">
        <v>15.53</v>
      </c>
      <c r="G1215" t="n">
        <v>116.47</v>
      </c>
      <c r="H1215" t="n">
        <v>1.49</v>
      </c>
      <c r="I1215" t="n">
        <v>8</v>
      </c>
      <c r="J1215" t="n">
        <v>314.49</v>
      </c>
      <c r="K1215" t="n">
        <v>59.89</v>
      </c>
      <c r="L1215" t="n">
        <v>26.25</v>
      </c>
      <c r="M1215" t="n">
        <v>6</v>
      </c>
      <c r="N1215" t="n">
        <v>93.34999999999999</v>
      </c>
      <c r="O1215" t="n">
        <v>39020.97</v>
      </c>
      <c r="P1215" t="n">
        <v>247.8</v>
      </c>
      <c r="Q1215" t="n">
        <v>467.07</v>
      </c>
      <c r="R1215" t="n">
        <v>56.35</v>
      </c>
      <c r="S1215" t="n">
        <v>39.61</v>
      </c>
      <c r="T1215" t="n">
        <v>3425.47</v>
      </c>
      <c r="U1215" t="n">
        <v>0.7</v>
      </c>
      <c r="V1215" t="n">
        <v>0.75</v>
      </c>
      <c r="W1215" t="n">
        <v>2.62</v>
      </c>
      <c r="X1215" t="n">
        <v>0.2</v>
      </c>
      <c r="Y1215" t="n">
        <v>1</v>
      </c>
      <c r="Z1215" t="n">
        <v>10</v>
      </c>
    </row>
    <row r="1216">
      <c r="A1216" t="n">
        <v>102</v>
      </c>
      <c r="B1216" t="n">
        <v>135</v>
      </c>
      <c r="C1216" t="inlineStr">
        <is>
          <t xml:space="preserve">CONCLUIDO	</t>
        </is>
      </c>
      <c r="D1216" t="n">
        <v>5.3224</v>
      </c>
      <c r="E1216" t="n">
        <v>18.79</v>
      </c>
      <c r="F1216" t="n">
        <v>15.53</v>
      </c>
      <c r="G1216" t="n">
        <v>116.48</v>
      </c>
      <c r="H1216" t="n">
        <v>1.5</v>
      </c>
      <c r="I1216" t="n">
        <v>8</v>
      </c>
      <c r="J1216" t="n">
        <v>315.04</v>
      </c>
      <c r="K1216" t="n">
        <v>59.89</v>
      </c>
      <c r="L1216" t="n">
        <v>26.5</v>
      </c>
      <c r="M1216" t="n">
        <v>6</v>
      </c>
      <c r="N1216" t="n">
        <v>93.65000000000001</v>
      </c>
      <c r="O1216" t="n">
        <v>39089.29</v>
      </c>
      <c r="P1216" t="n">
        <v>247.61</v>
      </c>
      <c r="Q1216" t="n">
        <v>467.08</v>
      </c>
      <c r="R1216" t="n">
        <v>56.45</v>
      </c>
      <c r="S1216" t="n">
        <v>39.61</v>
      </c>
      <c r="T1216" t="n">
        <v>3475.99</v>
      </c>
      <c r="U1216" t="n">
        <v>0.7</v>
      </c>
      <c r="V1216" t="n">
        <v>0.75</v>
      </c>
      <c r="W1216" t="n">
        <v>2.62</v>
      </c>
      <c r="X1216" t="n">
        <v>0.2</v>
      </c>
      <c r="Y1216" t="n">
        <v>1</v>
      </c>
      <c r="Z1216" t="n">
        <v>10</v>
      </c>
    </row>
    <row r="1217">
      <c r="A1217" t="n">
        <v>103</v>
      </c>
      <c r="B1217" t="n">
        <v>135</v>
      </c>
      <c r="C1217" t="inlineStr">
        <is>
          <t xml:space="preserve">CONCLUIDO	</t>
        </is>
      </c>
      <c r="D1217" t="n">
        <v>5.3272</v>
      </c>
      <c r="E1217" t="n">
        <v>18.77</v>
      </c>
      <c r="F1217" t="n">
        <v>15.51</v>
      </c>
      <c r="G1217" t="n">
        <v>116.36</v>
      </c>
      <c r="H1217" t="n">
        <v>1.51</v>
      </c>
      <c r="I1217" t="n">
        <v>8</v>
      </c>
      <c r="J1217" t="n">
        <v>315.6</v>
      </c>
      <c r="K1217" t="n">
        <v>59.89</v>
      </c>
      <c r="L1217" t="n">
        <v>26.75</v>
      </c>
      <c r="M1217" t="n">
        <v>6</v>
      </c>
      <c r="N1217" t="n">
        <v>93.95999999999999</v>
      </c>
      <c r="O1217" t="n">
        <v>39157.74</v>
      </c>
      <c r="P1217" t="n">
        <v>247.4</v>
      </c>
      <c r="Q1217" t="n">
        <v>467.07</v>
      </c>
      <c r="R1217" t="n">
        <v>55.97</v>
      </c>
      <c r="S1217" t="n">
        <v>39.61</v>
      </c>
      <c r="T1217" t="n">
        <v>3235.18</v>
      </c>
      <c r="U1217" t="n">
        <v>0.71</v>
      </c>
      <c r="V1217" t="n">
        <v>0.75</v>
      </c>
      <c r="W1217" t="n">
        <v>2.62</v>
      </c>
      <c r="X1217" t="n">
        <v>0.18</v>
      </c>
      <c r="Y1217" t="n">
        <v>1</v>
      </c>
      <c r="Z1217" t="n">
        <v>10</v>
      </c>
    </row>
    <row r="1218">
      <c r="A1218" t="n">
        <v>104</v>
      </c>
      <c r="B1218" t="n">
        <v>135</v>
      </c>
      <c r="C1218" t="inlineStr">
        <is>
          <t xml:space="preserve">CONCLUIDO	</t>
        </is>
      </c>
      <c r="D1218" t="n">
        <v>5.3228</v>
      </c>
      <c r="E1218" t="n">
        <v>18.79</v>
      </c>
      <c r="F1218" t="n">
        <v>15.53</v>
      </c>
      <c r="G1218" t="n">
        <v>116.47</v>
      </c>
      <c r="H1218" t="n">
        <v>1.52</v>
      </c>
      <c r="I1218" t="n">
        <v>8</v>
      </c>
      <c r="J1218" t="n">
        <v>316.15</v>
      </c>
      <c r="K1218" t="n">
        <v>59.89</v>
      </c>
      <c r="L1218" t="n">
        <v>27</v>
      </c>
      <c r="M1218" t="n">
        <v>6</v>
      </c>
      <c r="N1218" t="n">
        <v>94.26000000000001</v>
      </c>
      <c r="O1218" t="n">
        <v>39226.32</v>
      </c>
      <c r="P1218" t="n">
        <v>247.99</v>
      </c>
      <c r="Q1218" t="n">
        <v>467.1</v>
      </c>
      <c r="R1218" t="n">
        <v>56.27</v>
      </c>
      <c r="S1218" t="n">
        <v>39.61</v>
      </c>
      <c r="T1218" t="n">
        <v>3385.09</v>
      </c>
      <c r="U1218" t="n">
        <v>0.7</v>
      </c>
      <c r="V1218" t="n">
        <v>0.75</v>
      </c>
      <c r="W1218" t="n">
        <v>2.62</v>
      </c>
      <c r="X1218" t="n">
        <v>0.2</v>
      </c>
      <c r="Y1218" t="n">
        <v>1</v>
      </c>
      <c r="Z1218" t="n">
        <v>10</v>
      </c>
    </row>
    <row r="1219">
      <c r="A1219" t="n">
        <v>105</v>
      </c>
      <c r="B1219" t="n">
        <v>135</v>
      </c>
      <c r="C1219" t="inlineStr">
        <is>
          <t xml:space="preserve">CONCLUIDO	</t>
        </is>
      </c>
      <c r="D1219" t="n">
        <v>5.3216</v>
      </c>
      <c r="E1219" t="n">
        <v>18.79</v>
      </c>
      <c r="F1219" t="n">
        <v>15.53</v>
      </c>
      <c r="G1219" t="n">
        <v>116.5</v>
      </c>
      <c r="H1219" t="n">
        <v>1.53</v>
      </c>
      <c r="I1219" t="n">
        <v>8</v>
      </c>
      <c r="J1219" t="n">
        <v>316.71</v>
      </c>
      <c r="K1219" t="n">
        <v>59.89</v>
      </c>
      <c r="L1219" t="n">
        <v>27.25</v>
      </c>
      <c r="M1219" t="n">
        <v>6</v>
      </c>
      <c r="N1219" t="n">
        <v>94.56999999999999</v>
      </c>
      <c r="O1219" t="n">
        <v>39295.05</v>
      </c>
      <c r="P1219" t="n">
        <v>247.72</v>
      </c>
      <c r="Q1219" t="n">
        <v>467.07</v>
      </c>
      <c r="R1219" t="n">
        <v>56.44</v>
      </c>
      <c r="S1219" t="n">
        <v>39.61</v>
      </c>
      <c r="T1219" t="n">
        <v>3469.69</v>
      </c>
      <c r="U1219" t="n">
        <v>0.7</v>
      </c>
      <c r="V1219" t="n">
        <v>0.75</v>
      </c>
      <c r="W1219" t="n">
        <v>2.62</v>
      </c>
      <c r="X1219" t="n">
        <v>0.2</v>
      </c>
      <c r="Y1219" t="n">
        <v>1</v>
      </c>
      <c r="Z1219" t="n">
        <v>10</v>
      </c>
    </row>
    <row r="1220">
      <c r="A1220" t="n">
        <v>106</v>
      </c>
      <c r="B1220" t="n">
        <v>135</v>
      </c>
      <c r="C1220" t="inlineStr">
        <is>
          <t xml:space="preserve">CONCLUIDO	</t>
        </is>
      </c>
      <c r="D1220" t="n">
        <v>5.3222</v>
      </c>
      <c r="E1220" t="n">
        <v>18.79</v>
      </c>
      <c r="F1220" t="n">
        <v>15.53</v>
      </c>
      <c r="G1220" t="n">
        <v>116.49</v>
      </c>
      <c r="H1220" t="n">
        <v>1.54</v>
      </c>
      <c r="I1220" t="n">
        <v>8</v>
      </c>
      <c r="J1220" t="n">
        <v>317.27</v>
      </c>
      <c r="K1220" t="n">
        <v>59.89</v>
      </c>
      <c r="L1220" t="n">
        <v>27.5</v>
      </c>
      <c r="M1220" t="n">
        <v>6</v>
      </c>
      <c r="N1220" t="n">
        <v>94.88</v>
      </c>
      <c r="O1220" t="n">
        <v>39363.91</v>
      </c>
      <c r="P1220" t="n">
        <v>247.36</v>
      </c>
      <c r="Q1220" t="n">
        <v>467.07</v>
      </c>
      <c r="R1220" t="n">
        <v>56.51</v>
      </c>
      <c r="S1220" t="n">
        <v>39.61</v>
      </c>
      <c r="T1220" t="n">
        <v>3506.82</v>
      </c>
      <c r="U1220" t="n">
        <v>0.7</v>
      </c>
      <c r="V1220" t="n">
        <v>0.75</v>
      </c>
      <c r="W1220" t="n">
        <v>2.62</v>
      </c>
      <c r="X1220" t="n">
        <v>0.2</v>
      </c>
      <c r="Y1220" t="n">
        <v>1</v>
      </c>
      <c r="Z1220" t="n">
        <v>10</v>
      </c>
    </row>
    <row r="1221">
      <c r="A1221" t="n">
        <v>107</v>
      </c>
      <c r="B1221" t="n">
        <v>135</v>
      </c>
      <c r="C1221" t="inlineStr">
        <is>
          <t xml:space="preserve">CONCLUIDO	</t>
        </is>
      </c>
      <c r="D1221" t="n">
        <v>5.3228</v>
      </c>
      <c r="E1221" t="n">
        <v>18.79</v>
      </c>
      <c r="F1221" t="n">
        <v>15.53</v>
      </c>
      <c r="G1221" t="n">
        <v>116.47</v>
      </c>
      <c r="H1221" t="n">
        <v>1.56</v>
      </c>
      <c r="I1221" t="n">
        <v>8</v>
      </c>
      <c r="J1221" t="n">
        <v>317.83</v>
      </c>
      <c r="K1221" t="n">
        <v>59.89</v>
      </c>
      <c r="L1221" t="n">
        <v>27.75</v>
      </c>
      <c r="M1221" t="n">
        <v>6</v>
      </c>
      <c r="N1221" t="n">
        <v>95.19</v>
      </c>
      <c r="O1221" t="n">
        <v>39432.92</v>
      </c>
      <c r="P1221" t="n">
        <v>246.78</v>
      </c>
      <c r="Q1221" t="n">
        <v>467.07</v>
      </c>
      <c r="R1221" t="n">
        <v>56.38</v>
      </c>
      <c r="S1221" t="n">
        <v>39.61</v>
      </c>
      <c r="T1221" t="n">
        <v>3442.84</v>
      </c>
      <c r="U1221" t="n">
        <v>0.7</v>
      </c>
      <c r="V1221" t="n">
        <v>0.75</v>
      </c>
      <c r="W1221" t="n">
        <v>2.62</v>
      </c>
      <c r="X1221" t="n">
        <v>0.2</v>
      </c>
      <c r="Y1221" t="n">
        <v>1</v>
      </c>
      <c r="Z1221" t="n">
        <v>10</v>
      </c>
    </row>
    <row r="1222">
      <c r="A1222" t="n">
        <v>108</v>
      </c>
      <c r="B1222" t="n">
        <v>135</v>
      </c>
      <c r="C1222" t="inlineStr">
        <is>
          <t xml:space="preserve">CONCLUIDO	</t>
        </is>
      </c>
      <c r="D1222" t="n">
        <v>5.3204</v>
      </c>
      <c r="E1222" t="n">
        <v>18.8</v>
      </c>
      <c r="F1222" t="n">
        <v>15.54</v>
      </c>
      <c r="G1222" t="n">
        <v>116.54</v>
      </c>
      <c r="H1222" t="n">
        <v>1.57</v>
      </c>
      <c r="I1222" t="n">
        <v>8</v>
      </c>
      <c r="J1222" t="n">
        <v>318.39</v>
      </c>
      <c r="K1222" t="n">
        <v>59.89</v>
      </c>
      <c r="L1222" t="n">
        <v>28</v>
      </c>
      <c r="M1222" t="n">
        <v>6</v>
      </c>
      <c r="N1222" t="n">
        <v>95.5</v>
      </c>
      <c r="O1222" t="n">
        <v>39502.07</v>
      </c>
      <c r="P1222" t="n">
        <v>246.55</v>
      </c>
      <c r="Q1222" t="n">
        <v>467.07</v>
      </c>
      <c r="R1222" t="n">
        <v>56.74</v>
      </c>
      <c r="S1222" t="n">
        <v>39.61</v>
      </c>
      <c r="T1222" t="n">
        <v>3618.53</v>
      </c>
      <c r="U1222" t="n">
        <v>0.7</v>
      </c>
      <c r="V1222" t="n">
        <v>0.75</v>
      </c>
      <c r="W1222" t="n">
        <v>2.62</v>
      </c>
      <c r="X1222" t="n">
        <v>0.2</v>
      </c>
      <c r="Y1222" t="n">
        <v>1</v>
      </c>
      <c r="Z1222" t="n">
        <v>10</v>
      </c>
    </row>
    <row r="1223">
      <c r="A1223" t="n">
        <v>109</v>
      </c>
      <c r="B1223" t="n">
        <v>135</v>
      </c>
      <c r="C1223" t="inlineStr">
        <is>
          <t xml:space="preserve">CONCLUIDO	</t>
        </is>
      </c>
      <c r="D1223" t="n">
        <v>5.3221</v>
      </c>
      <c r="E1223" t="n">
        <v>18.79</v>
      </c>
      <c r="F1223" t="n">
        <v>15.53</v>
      </c>
      <c r="G1223" t="n">
        <v>116.49</v>
      </c>
      <c r="H1223" t="n">
        <v>1.58</v>
      </c>
      <c r="I1223" t="n">
        <v>8</v>
      </c>
      <c r="J1223" t="n">
        <v>318.95</v>
      </c>
      <c r="K1223" t="n">
        <v>59.89</v>
      </c>
      <c r="L1223" t="n">
        <v>28.25</v>
      </c>
      <c r="M1223" t="n">
        <v>6</v>
      </c>
      <c r="N1223" t="n">
        <v>95.81</v>
      </c>
      <c r="O1223" t="n">
        <v>39571.36</v>
      </c>
      <c r="P1223" t="n">
        <v>246.21</v>
      </c>
      <c r="Q1223" t="n">
        <v>467.07</v>
      </c>
      <c r="R1223" t="n">
        <v>56.49</v>
      </c>
      <c r="S1223" t="n">
        <v>39.61</v>
      </c>
      <c r="T1223" t="n">
        <v>3493.57</v>
      </c>
      <c r="U1223" t="n">
        <v>0.7</v>
      </c>
      <c r="V1223" t="n">
        <v>0.75</v>
      </c>
      <c r="W1223" t="n">
        <v>2.62</v>
      </c>
      <c r="X1223" t="n">
        <v>0.2</v>
      </c>
      <c r="Y1223" t="n">
        <v>1</v>
      </c>
      <c r="Z1223" t="n">
        <v>10</v>
      </c>
    </row>
    <row r="1224">
      <c r="A1224" t="n">
        <v>110</v>
      </c>
      <c r="B1224" t="n">
        <v>135</v>
      </c>
      <c r="C1224" t="inlineStr">
        <is>
          <t xml:space="preserve">CONCLUIDO	</t>
        </is>
      </c>
      <c r="D1224" t="n">
        <v>5.3228</v>
      </c>
      <c r="E1224" t="n">
        <v>18.79</v>
      </c>
      <c r="F1224" t="n">
        <v>15.53</v>
      </c>
      <c r="G1224" t="n">
        <v>116.47</v>
      </c>
      <c r="H1224" t="n">
        <v>1.59</v>
      </c>
      <c r="I1224" t="n">
        <v>8</v>
      </c>
      <c r="J1224" t="n">
        <v>319.51</v>
      </c>
      <c r="K1224" t="n">
        <v>59.89</v>
      </c>
      <c r="L1224" t="n">
        <v>28.5</v>
      </c>
      <c r="M1224" t="n">
        <v>6</v>
      </c>
      <c r="N1224" t="n">
        <v>96.13</v>
      </c>
      <c r="O1224" t="n">
        <v>39640.79</v>
      </c>
      <c r="P1224" t="n">
        <v>246.45</v>
      </c>
      <c r="Q1224" t="n">
        <v>467.07</v>
      </c>
      <c r="R1224" t="n">
        <v>56.41</v>
      </c>
      <c r="S1224" t="n">
        <v>39.61</v>
      </c>
      <c r="T1224" t="n">
        <v>3453.84</v>
      </c>
      <c r="U1224" t="n">
        <v>0.7</v>
      </c>
      <c r="V1224" t="n">
        <v>0.75</v>
      </c>
      <c r="W1224" t="n">
        <v>2.62</v>
      </c>
      <c r="X1224" t="n">
        <v>0.2</v>
      </c>
      <c r="Y1224" t="n">
        <v>1</v>
      </c>
      <c r="Z1224" t="n">
        <v>10</v>
      </c>
    </row>
    <row r="1225">
      <c r="A1225" t="n">
        <v>111</v>
      </c>
      <c r="B1225" t="n">
        <v>135</v>
      </c>
      <c r="C1225" t="inlineStr">
        <is>
          <t xml:space="preserve">CONCLUIDO	</t>
        </is>
      </c>
      <c r="D1225" t="n">
        <v>5.3225</v>
      </c>
      <c r="E1225" t="n">
        <v>18.79</v>
      </c>
      <c r="F1225" t="n">
        <v>15.53</v>
      </c>
      <c r="G1225" t="n">
        <v>116.48</v>
      </c>
      <c r="H1225" t="n">
        <v>1.6</v>
      </c>
      <c r="I1225" t="n">
        <v>8</v>
      </c>
      <c r="J1225" t="n">
        <v>320.08</v>
      </c>
      <c r="K1225" t="n">
        <v>59.89</v>
      </c>
      <c r="L1225" t="n">
        <v>28.75</v>
      </c>
      <c r="M1225" t="n">
        <v>6</v>
      </c>
      <c r="N1225" t="n">
        <v>96.44</v>
      </c>
      <c r="O1225" t="n">
        <v>39710.36</v>
      </c>
      <c r="P1225" t="n">
        <v>245.79</v>
      </c>
      <c r="Q1225" t="n">
        <v>467.14</v>
      </c>
      <c r="R1225" t="n">
        <v>56.37</v>
      </c>
      <c r="S1225" t="n">
        <v>39.61</v>
      </c>
      <c r="T1225" t="n">
        <v>3437.65</v>
      </c>
      <c r="U1225" t="n">
        <v>0.7</v>
      </c>
      <c r="V1225" t="n">
        <v>0.75</v>
      </c>
      <c r="W1225" t="n">
        <v>2.62</v>
      </c>
      <c r="X1225" t="n">
        <v>0.2</v>
      </c>
      <c r="Y1225" t="n">
        <v>1</v>
      </c>
      <c r="Z1225" t="n">
        <v>10</v>
      </c>
    </row>
    <row r="1226">
      <c r="A1226" t="n">
        <v>112</v>
      </c>
      <c r="B1226" t="n">
        <v>135</v>
      </c>
      <c r="C1226" t="inlineStr">
        <is>
          <t xml:space="preserve">CONCLUIDO	</t>
        </is>
      </c>
      <c r="D1226" t="n">
        <v>5.3166</v>
      </c>
      <c r="E1226" t="n">
        <v>18.81</v>
      </c>
      <c r="F1226" t="n">
        <v>15.55</v>
      </c>
      <c r="G1226" t="n">
        <v>116.64</v>
      </c>
      <c r="H1226" t="n">
        <v>1.61</v>
      </c>
      <c r="I1226" t="n">
        <v>8</v>
      </c>
      <c r="J1226" t="n">
        <v>320.64</v>
      </c>
      <c r="K1226" t="n">
        <v>59.89</v>
      </c>
      <c r="L1226" t="n">
        <v>29</v>
      </c>
      <c r="M1226" t="n">
        <v>6</v>
      </c>
      <c r="N1226" t="n">
        <v>96.75</v>
      </c>
      <c r="O1226" t="n">
        <v>39780.08</v>
      </c>
      <c r="P1226" t="n">
        <v>245.18</v>
      </c>
      <c r="Q1226" t="n">
        <v>467.12</v>
      </c>
      <c r="R1226" t="n">
        <v>57.14</v>
      </c>
      <c r="S1226" t="n">
        <v>39.61</v>
      </c>
      <c r="T1226" t="n">
        <v>3818.5</v>
      </c>
      <c r="U1226" t="n">
        <v>0.6899999999999999</v>
      </c>
      <c r="V1226" t="n">
        <v>0.75</v>
      </c>
      <c r="W1226" t="n">
        <v>2.62</v>
      </c>
      <c r="X1226" t="n">
        <v>0.22</v>
      </c>
      <c r="Y1226" t="n">
        <v>1</v>
      </c>
      <c r="Z1226" t="n">
        <v>10</v>
      </c>
    </row>
    <row r="1227">
      <c r="A1227" t="n">
        <v>113</v>
      </c>
      <c r="B1227" t="n">
        <v>135</v>
      </c>
      <c r="C1227" t="inlineStr">
        <is>
          <t xml:space="preserve">CONCLUIDO	</t>
        </is>
      </c>
      <c r="D1227" t="n">
        <v>5.3428</v>
      </c>
      <c r="E1227" t="n">
        <v>18.72</v>
      </c>
      <c r="F1227" t="n">
        <v>15.51</v>
      </c>
      <c r="G1227" t="n">
        <v>132.94</v>
      </c>
      <c r="H1227" t="n">
        <v>1.62</v>
      </c>
      <c r="I1227" t="n">
        <v>7</v>
      </c>
      <c r="J1227" t="n">
        <v>321.21</v>
      </c>
      <c r="K1227" t="n">
        <v>59.89</v>
      </c>
      <c r="L1227" t="n">
        <v>29.25</v>
      </c>
      <c r="M1227" t="n">
        <v>5</v>
      </c>
      <c r="N1227" t="n">
        <v>97.06999999999999</v>
      </c>
      <c r="O1227" t="n">
        <v>39849.95</v>
      </c>
      <c r="P1227" t="n">
        <v>244.23</v>
      </c>
      <c r="Q1227" t="n">
        <v>467.07</v>
      </c>
      <c r="R1227" t="n">
        <v>55.74</v>
      </c>
      <c r="S1227" t="n">
        <v>39.61</v>
      </c>
      <c r="T1227" t="n">
        <v>3127.86</v>
      </c>
      <c r="U1227" t="n">
        <v>0.71</v>
      </c>
      <c r="V1227" t="n">
        <v>0.75</v>
      </c>
      <c r="W1227" t="n">
        <v>2.62</v>
      </c>
      <c r="X1227" t="n">
        <v>0.18</v>
      </c>
      <c r="Y1227" t="n">
        <v>1</v>
      </c>
      <c r="Z1227" t="n">
        <v>10</v>
      </c>
    </row>
    <row r="1228">
      <c r="A1228" t="n">
        <v>114</v>
      </c>
      <c r="B1228" t="n">
        <v>135</v>
      </c>
      <c r="C1228" t="inlineStr">
        <is>
          <t xml:space="preserve">CONCLUIDO	</t>
        </is>
      </c>
      <c r="D1228" t="n">
        <v>5.3405</v>
      </c>
      <c r="E1228" t="n">
        <v>18.73</v>
      </c>
      <c r="F1228" t="n">
        <v>15.52</v>
      </c>
      <c r="G1228" t="n">
        <v>133.01</v>
      </c>
      <c r="H1228" t="n">
        <v>1.63</v>
      </c>
      <c r="I1228" t="n">
        <v>7</v>
      </c>
      <c r="J1228" t="n">
        <v>321.78</v>
      </c>
      <c r="K1228" t="n">
        <v>59.89</v>
      </c>
      <c r="L1228" t="n">
        <v>29.5</v>
      </c>
      <c r="M1228" t="n">
        <v>5</v>
      </c>
      <c r="N1228" t="n">
        <v>97.39</v>
      </c>
      <c r="O1228" t="n">
        <v>39919.96</v>
      </c>
      <c r="P1228" t="n">
        <v>244.89</v>
      </c>
      <c r="Q1228" t="n">
        <v>467.07</v>
      </c>
      <c r="R1228" t="n">
        <v>55.95</v>
      </c>
      <c r="S1228" t="n">
        <v>39.61</v>
      </c>
      <c r="T1228" t="n">
        <v>3231.08</v>
      </c>
      <c r="U1228" t="n">
        <v>0.71</v>
      </c>
      <c r="V1228" t="n">
        <v>0.75</v>
      </c>
      <c r="W1228" t="n">
        <v>2.62</v>
      </c>
      <c r="X1228" t="n">
        <v>0.18</v>
      </c>
      <c r="Y1228" t="n">
        <v>1</v>
      </c>
      <c r="Z1228" t="n">
        <v>10</v>
      </c>
    </row>
    <row r="1229">
      <c r="A1229" t="n">
        <v>115</v>
      </c>
      <c r="B1229" t="n">
        <v>135</v>
      </c>
      <c r="C1229" t="inlineStr">
        <is>
          <t xml:space="preserve">CONCLUIDO	</t>
        </is>
      </c>
      <c r="D1229" t="n">
        <v>5.3405</v>
      </c>
      <c r="E1229" t="n">
        <v>18.72</v>
      </c>
      <c r="F1229" t="n">
        <v>15.52</v>
      </c>
      <c r="G1229" t="n">
        <v>133.01</v>
      </c>
      <c r="H1229" t="n">
        <v>1.64</v>
      </c>
      <c r="I1229" t="n">
        <v>7</v>
      </c>
      <c r="J1229" t="n">
        <v>322.34</v>
      </c>
      <c r="K1229" t="n">
        <v>59.89</v>
      </c>
      <c r="L1229" t="n">
        <v>29.75</v>
      </c>
      <c r="M1229" t="n">
        <v>5</v>
      </c>
      <c r="N1229" t="n">
        <v>97.70999999999999</v>
      </c>
      <c r="O1229" t="n">
        <v>39990.12</v>
      </c>
      <c r="P1229" t="n">
        <v>245.34</v>
      </c>
      <c r="Q1229" t="n">
        <v>467.07</v>
      </c>
      <c r="R1229" t="n">
        <v>56.03</v>
      </c>
      <c r="S1229" t="n">
        <v>39.61</v>
      </c>
      <c r="T1229" t="n">
        <v>3271.85</v>
      </c>
      <c r="U1229" t="n">
        <v>0.71</v>
      </c>
      <c r="V1229" t="n">
        <v>0.75</v>
      </c>
      <c r="W1229" t="n">
        <v>2.62</v>
      </c>
      <c r="X1229" t="n">
        <v>0.18</v>
      </c>
      <c r="Y1229" t="n">
        <v>1</v>
      </c>
      <c r="Z1229" t="n">
        <v>10</v>
      </c>
    </row>
    <row r="1230">
      <c r="A1230" t="n">
        <v>116</v>
      </c>
      <c r="B1230" t="n">
        <v>135</v>
      </c>
      <c r="C1230" t="inlineStr">
        <is>
          <t xml:space="preserve">CONCLUIDO	</t>
        </is>
      </c>
      <c r="D1230" t="n">
        <v>5.3416</v>
      </c>
      <c r="E1230" t="n">
        <v>18.72</v>
      </c>
      <c r="F1230" t="n">
        <v>15.51</v>
      </c>
      <c r="G1230" t="n">
        <v>132.98</v>
      </c>
      <c r="H1230" t="n">
        <v>1.66</v>
      </c>
      <c r="I1230" t="n">
        <v>7</v>
      </c>
      <c r="J1230" t="n">
        <v>322.91</v>
      </c>
      <c r="K1230" t="n">
        <v>59.89</v>
      </c>
      <c r="L1230" t="n">
        <v>30</v>
      </c>
      <c r="M1230" t="n">
        <v>5</v>
      </c>
      <c r="N1230" t="n">
        <v>98.03</v>
      </c>
      <c r="O1230" t="n">
        <v>40060.43</v>
      </c>
      <c r="P1230" t="n">
        <v>245.85</v>
      </c>
      <c r="Q1230" t="n">
        <v>467.07</v>
      </c>
      <c r="R1230" t="n">
        <v>55.93</v>
      </c>
      <c r="S1230" t="n">
        <v>39.61</v>
      </c>
      <c r="T1230" t="n">
        <v>3223.13</v>
      </c>
      <c r="U1230" t="n">
        <v>0.71</v>
      </c>
      <c r="V1230" t="n">
        <v>0.75</v>
      </c>
      <c r="W1230" t="n">
        <v>2.62</v>
      </c>
      <c r="X1230" t="n">
        <v>0.18</v>
      </c>
      <c r="Y1230" t="n">
        <v>1</v>
      </c>
      <c r="Z1230" t="n">
        <v>10</v>
      </c>
    </row>
    <row r="1231">
      <c r="A1231" t="n">
        <v>117</v>
      </c>
      <c r="B1231" t="n">
        <v>135</v>
      </c>
      <c r="C1231" t="inlineStr">
        <is>
          <t xml:space="preserve">CONCLUIDO	</t>
        </is>
      </c>
      <c r="D1231" t="n">
        <v>5.3444</v>
      </c>
      <c r="E1231" t="n">
        <v>18.71</v>
      </c>
      <c r="F1231" t="n">
        <v>15.5</v>
      </c>
      <c r="G1231" t="n">
        <v>132.89</v>
      </c>
      <c r="H1231" t="n">
        <v>1.67</v>
      </c>
      <c r="I1231" t="n">
        <v>7</v>
      </c>
      <c r="J1231" t="n">
        <v>323.49</v>
      </c>
      <c r="K1231" t="n">
        <v>59.89</v>
      </c>
      <c r="L1231" t="n">
        <v>30.25</v>
      </c>
      <c r="M1231" t="n">
        <v>5</v>
      </c>
      <c r="N1231" t="n">
        <v>98.34999999999999</v>
      </c>
      <c r="O1231" t="n">
        <v>40131.01</v>
      </c>
      <c r="P1231" t="n">
        <v>245.59</v>
      </c>
      <c r="Q1231" t="n">
        <v>467.11</v>
      </c>
      <c r="R1231" t="n">
        <v>55.51</v>
      </c>
      <c r="S1231" t="n">
        <v>39.61</v>
      </c>
      <c r="T1231" t="n">
        <v>3009.72</v>
      </c>
      <c r="U1231" t="n">
        <v>0.71</v>
      </c>
      <c r="V1231" t="n">
        <v>0.75</v>
      </c>
      <c r="W1231" t="n">
        <v>2.62</v>
      </c>
      <c r="X1231" t="n">
        <v>0.17</v>
      </c>
      <c r="Y1231" t="n">
        <v>1</v>
      </c>
      <c r="Z1231" t="n">
        <v>10</v>
      </c>
    </row>
    <row r="1232">
      <c r="A1232" t="n">
        <v>118</v>
      </c>
      <c r="B1232" t="n">
        <v>135</v>
      </c>
      <c r="C1232" t="inlineStr">
        <is>
          <t xml:space="preserve">CONCLUIDO	</t>
        </is>
      </c>
      <c r="D1232" t="n">
        <v>5.3414</v>
      </c>
      <c r="E1232" t="n">
        <v>18.72</v>
      </c>
      <c r="F1232" t="n">
        <v>15.51</v>
      </c>
      <c r="G1232" t="n">
        <v>132.98</v>
      </c>
      <c r="H1232" t="n">
        <v>1.68</v>
      </c>
      <c r="I1232" t="n">
        <v>7</v>
      </c>
      <c r="J1232" t="n">
        <v>324.06</v>
      </c>
      <c r="K1232" t="n">
        <v>59.89</v>
      </c>
      <c r="L1232" t="n">
        <v>30.5</v>
      </c>
      <c r="M1232" t="n">
        <v>5</v>
      </c>
      <c r="N1232" t="n">
        <v>98.67</v>
      </c>
      <c r="O1232" t="n">
        <v>40201.62</v>
      </c>
      <c r="P1232" t="n">
        <v>246.21</v>
      </c>
      <c r="Q1232" t="n">
        <v>467.07</v>
      </c>
      <c r="R1232" t="n">
        <v>55.9</v>
      </c>
      <c r="S1232" t="n">
        <v>39.61</v>
      </c>
      <c r="T1232" t="n">
        <v>3206.98</v>
      </c>
      <c r="U1232" t="n">
        <v>0.71</v>
      </c>
      <c r="V1232" t="n">
        <v>0.75</v>
      </c>
      <c r="W1232" t="n">
        <v>2.62</v>
      </c>
      <c r="X1232" t="n">
        <v>0.18</v>
      </c>
      <c r="Y1232" t="n">
        <v>1</v>
      </c>
      <c r="Z1232" t="n">
        <v>10</v>
      </c>
    </row>
    <row r="1233">
      <c r="A1233" t="n">
        <v>119</v>
      </c>
      <c r="B1233" t="n">
        <v>135</v>
      </c>
      <c r="C1233" t="inlineStr">
        <is>
          <t xml:space="preserve">CONCLUIDO	</t>
        </is>
      </c>
      <c r="D1233" t="n">
        <v>5.3424</v>
      </c>
      <c r="E1233" t="n">
        <v>18.72</v>
      </c>
      <c r="F1233" t="n">
        <v>15.51</v>
      </c>
      <c r="G1233" t="n">
        <v>132.95</v>
      </c>
      <c r="H1233" t="n">
        <v>1.69</v>
      </c>
      <c r="I1233" t="n">
        <v>7</v>
      </c>
      <c r="J1233" t="n">
        <v>324.63</v>
      </c>
      <c r="K1233" t="n">
        <v>59.89</v>
      </c>
      <c r="L1233" t="n">
        <v>30.75</v>
      </c>
      <c r="M1233" t="n">
        <v>5</v>
      </c>
      <c r="N1233" t="n">
        <v>99</v>
      </c>
      <c r="O1233" t="n">
        <v>40272.38</v>
      </c>
      <c r="P1233" t="n">
        <v>246.68</v>
      </c>
      <c r="Q1233" t="n">
        <v>467.07</v>
      </c>
      <c r="R1233" t="n">
        <v>55.83</v>
      </c>
      <c r="S1233" t="n">
        <v>39.61</v>
      </c>
      <c r="T1233" t="n">
        <v>3170.9</v>
      </c>
      <c r="U1233" t="n">
        <v>0.71</v>
      </c>
      <c r="V1233" t="n">
        <v>0.75</v>
      </c>
      <c r="W1233" t="n">
        <v>2.62</v>
      </c>
      <c r="X1233" t="n">
        <v>0.18</v>
      </c>
      <c r="Y1233" t="n">
        <v>1</v>
      </c>
      <c r="Z1233" t="n">
        <v>10</v>
      </c>
    </row>
    <row r="1234">
      <c r="A1234" t="n">
        <v>120</v>
      </c>
      <c r="B1234" t="n">
        <v>135</v>
      </c>
      <c r="C1234" t="inlineStr">
        <is>
          <t xml:space="preserve">CONCLUIDO	</t>
        </is>
      </c>
      <c r="D1234" t="n">
        <v>5.3443</v>
      </c>
      <c r="E1234" t="n">
        <v>18.71</v>
      </c>
      <c r="F1234" t="n">
        <v>15.5</v>
      </c>
      <c r="G1234" t="n">
        <v>132.9</v>
      </c>
      <c r="H1234" t="n">
        <v>1.7</v>
      </c>
      <c r="I1234" t="n">
        <v>7</v>
      </c>
      <c r="J1234" t="n">
        <v>325.21</v>
      </c>
      <c r="K1234" t="n">
        <v>59.89</v>
      </c>
      <c r="L1234" t="n">
        <v>31</v>
      </c>
      <c r="M1234" t="n">
        <v>5</v>
      </c>
      <c r="N1234" t="n">
        <v>99.31999999999999</v>
      </c>
      <c r="O1234" t="n">
        <v>40343.29</v>
      </c>
      <c r="P1234" t="n">
        <v>246.52</v>
      </c>
      <c r="Q1234" t="n">
        <v>467.07</v>
      </c>
      <c r="R1234" t="n">
        <v>55.57</v>
      </c>
      <c r="S1234" t="n">
        <v>39.61</v>
      </c>
      <c r="T1234" t="n">
        <v>3039.12</v>
      </c>
      <c r="U1234" t="n">
        <v>0.71</v>
      </c>
      <c r="V1234" t="n">
        <v>0.75</v>
      </c>
      <c r="W1234" t="n">
        <v>2.62</v>
      </c>
      <c r="X1234" t="n">
        <v>0.17</v>
      </c>
      <c r="Y1234" t="n">
        <v>1</v>
      </c>
      <c r="Z1234" t="n">
        <v>10</v>
      </c>
    </row>
    <row r="1235">
      <c r="A1235" t="n">
        <v>121</v>
      </c>
      <c r="B1235" t="n">
        <v>135</v>
      </c>
      <c r="C1235" t="inlineStr">
        <is>
          <t xml:space="preserve">CONCLUIDO	</t>
        </is>
      </c>
      <c r="D1235" t="n">
        <v>5.3438</v>
      </c>
      <c r="E1235" t="n">
        <v>18.71</v>
      </c>
      <c r="F1235" t="n">
        <v>15.51</v>
      </c>
      <c r="G1235" t="n">
        <v>132.91</v>
      </c>
      <c r="H1235" t="n">
        <v>1.71</v>
      </c>
      <c r="I1235" t="n">
        <v>7</v>
      </c>
      <c r="J1235" t="n">
        <v>325.78</v>
      </c>
      <c r="K1235" t="n">
        <v>59.89</v>
      </c>
      <c r="L1235" t="n">
        <v>31.25</v>
      </c>
      <c r="M1235" t="n">
        <v>5</v>
      </c>
      <c r="N1235" t="n">
        <v>99.65000000000001</v>
      </c>
      <c r="O1235" t="n">
        <v>40414.36</v>
      </c>
      <c r="P1235" t="n">
        <v>246.61</v>
      </c>
      <c r="Q1235" t="n">
        <v>467.07</v>
      </c>
      <c r="R1235" t="n">
        <v>55.62</v>
      </c>
      <c r="S1235" t="n">
        <v>39.61</v>
      </c>
      <c r="T1235" t="n">
        <v>3064.24</v>
      </c>
      <c r="U1235" t="n">
        <v>0.71</v>
      </c>
      <c r="V1235" t="n">
        <v>0.75</v>
      </c>
      <c r="W1235" t="n">
        <v>2.62</v>
      </c>
      <c r="X1235" t="n">
        <v>0.17</v>
      </c>
      <c r="Y1235" t="n">
        <v>1</v>
      </c>
      <c r="Z1235" t="n">
        <v>10</v>
      </c>
    </row>
    <row r="1236">
      <c r="A1236" t="n">
        <v>122</v>
      </c>
      <c r="B1236" t="n">
        <v>135</v>
      </c>
      <c r="C1236" t="inlineStr">
        <is>
          <t xml:space="preserve">CONCLUIDO	</t>
        </is>
      </c>
      <c r="D1236" t="n">
        <v>5.3418</v>
      </c>
      <c r="E1236" t="n">
        <v>18.72</v>
      </c>
      <c r="F1236" t="n">
        <v>15.51</v>
      </c>
      <c r="G1236" t="n">
        <v>132.97</v>
      </c>
      <c r="H1236" t="n">
        <v>1.72</v>
      </c>
      <c r="I1236" t="n">
        <v>7</v>
      </c>
      <c r="J1236" t="n">
        <v>326.36</v>
      </c>
      <c r="K1236" t="n">
        <v>59.89</v>
      </c>
      <c r="L1236" t="n">
        <v>31.5</v>
      </c>
      <c r="M1236" t="n">
        <v>5</v>
      </c>
      <c r="N1236" t="n">
        <v>99.97</v>
      </c>
      <c r="O1236" t="n">
        <v>40485.58</v>
      </c>
      <c r="P1236" t="n">
        <v>246.34</v>
      </c>
      <c r="Q1236" t="n">
        <v>467.07</v>
      </c>
      <c r="R1236" t="n">
        <v>55.84</v>
      </c>
      <c r="S1236" t="n">
        <v>39.61</v>
      </c>
      <c r="T1236" t="n">
        <v>3174.52</v>
      </c>
      <c r="U1236" t="n">
        <v>0.71</v>
      </c>
      <c r="V1236" t="n">
        <v>0.75</v>
      </c>
      <c r="W1236" t="n">
        <v>2.62</v>
      </c>
      <c r="X1236" t="n">
        <v>0.18</v>
      </c>
      <c r="Y1236" t="n">
        <v>1</v>
      </c>
      <c r="Z1236" t="n">
        <v>10</v>
      </c>
    </row>
    <row r="1237">
      <c r="A1237" t="n">
        <v>123</v>
      </c>
      <c r="B1237" t="n">
        <v>135</v>
      </c>
      <c r="C1237" t="inlineStr">
        <is>
          <t xml:space="preserve">CONCLUIDO	</t>
        </is>
      </c>
      <c r="D1237" t="n">
        <v>5.3451</v>
      </c>
      <c r="E1237" t="n">
        <v>18.71</v>
      </c>
      <c r="F1237" t="n">
        <v>15.5</v>
      </c>
      <c r="G1237" t="n">
        <v>132.87</v>
      </c>
      <c r="H1237" t="n">
        <v>1.73</v>
      </c>
      <c r="I1237" t="n">
        <v>7</v>
      </c>
      <c r="J1237" t="n">
        <v>326.94</v>
      </c>
      <c r="K1237" t="n">
        <v>59.89</v>
      </c>
      <c r="L1237" t="n">
        <v>31.75</v>
      </c>
      <c r="M1237" t="n">
        <v>5</v>
      </c>
      <c r="N1237" t="n">
        <v>100.3</v>
      </c>
      <c r="O1237" t="n">
        <v>40556.96</v>
      </c>
      <c r="P1237" t="n">
        <v>245.75</v>
      </c>
      <c r="Q1237" t="n">
        <v>467.07</v>
      </c>
      <c r="R1237" t="n">
        <v>55.44</v>
      </c>
      <c r="S1237" t="n">
        <v>39.61</v>
      </c>
      <c r="T1237" t="n">
        <v>2977.73</v>
      </c>
      <c r="U1237" t="n">
        <v>0.71</v>
      </c>
      <c r="V1237" t="n">
        <v>0.75</v>
      </c>
      <c r="W1237" t="n">
        <v>2.62</v>
      </c>
      <c r="X1237" t="n">
        <v>0.17</v>
      </c>
      <c r="Y1237" t="n">
        <v>1</v>
      </c>
      <c r="Z1237" t="n">
        <v>10</v>
      </c>
    </row>
    <row r="1238">
      <c r="A1238" t="n">
        <v>124</v>
      </c>
      <c r="B1238" t="n">
        <v>135</v>
      </c>
      <c r="C1238" t="inlineStr">
        <is>
          <t xml:space="preserve">CONCLUIDO	</t>
        </is>
      </c>
      <c r="D1238" t="n">
        <v>5.3458</v>
      </c>
      <c r="E1238" t="n">
        <v>18.71</v>
      </c>
      <c r="F1238" t="n">
        <v>15.5</v>
      </c>
      <c r="G1238" t="n">
        <v>132.85</v>
      </c>
      <c r="H1238" t="n">
        <v>1.74</v>
      </c>
      <c r="I1238" t="n">
        <v>7</v>
      </c>
      <c r="J1238" t="n">
        <v>327.52</v>
      </c>
      <c r="K1238" t="n">
        <v>59.89</v>
      </c>
      <c r="L1238" t="n">
        <v>32</v>
      </c>
      <c r="M1238" t="n">
        <v>5</v>
      </c>
      <c r="N1238" t="n">
        <v>100.63</v>
      </c>
      <c r="O1238" t="n">
        <v>40628.49</v>
      </c>
      <c r="P1238" t="n">
        <v>245.52</v>
      </c>
      <c r="Q1238" t="n">
        <v>467.07</v>
      </c>
      <c r="R1238" t="n">
        <v>55.35</v>
      </c>
      <c r="S1238" t="n">
        <v>39.61</v>
      </c>
      <c r="T1238" t="n">
        <v>2932.58</v>
      </c>
      <c r="U1238" t="n">
        <v>0.72</v>
      </c>
      <c r="V1238" t="n">
        <v>0.75</v>
      </c>
      <c r="W1238" t="n">
        <v>2.62</v>
      </c>
      <c r="X1238" t="n">
        <v>0.17</v>
      </c>
      <c r="Y1238" t="n">
        <v>1</v>
      </c>
      <c r="Z1238" t="n">
        <v>10</v>
      </c>
    </row>
    <row r="1239">
      <c r="A1239" t="n">
        <v>125</v>
      </c>
      <c r="B1239" t="n">
        <v>135</v>
      </c>
      <c r="C1239" t="inlineStr">
        <is>
          <t xml:space="preserve">CONCLUIDO	</t>
        </is>
      </c>
      <c r="D1239" t="n">
        <v>5.3468</v>
      </c>
      <c r="E1239" t="n">
        <v>18.7</v>
      </c>
      <c r="F1239" t="n">
        <v>15.5</v>
      </c>
      <c r="G1239" t="n">
        <v>132.82</v>
      </c>
      <c r="H1239" t="n">
        <v>1.75</v>
      </c>
      <c r="I1239" t="n">
        <v>7</v>
      </c>
      <c r="J1239" t="n">
        <v>328.1</v>
      </c>
      <c r="K1239" t="n">
        <v>59.89</v>
      </c>
      <c r="L1239" t="n">
        <v>32.25</v>
      </c>
      <c r="M1239" t="n">
        <v>5</v>
      </c>
      <c r="N1239" t="n">
        <v>100.96</v>
      </c>
      <c r="O1239" t="n">
        <v>40700.18</v>
      </c>
      <c r="P1239" t="n">
        <v>245.59</v>
      </c>
      <c r="Q1239" t="n">
        <v>467.07</v>
      </c>
      <c r="R1239" t="n">
        <v>55.3</v>
      </c>
      <c r="S1239" t="n">
        <v>39.61</v>
      </c>
      <c r="T1239" t="n">
        <v>2906.56</v>
      </c>
      <c r="U1239" t="n">
        <v>0.72</v>
      </c>
      <c r="V1239" t="n">
        <v>0.75</v>
      </c>
      <c r="W1239" t="n">
        <v>2.62</v>
      </c>
      <c r="X1239" t="n">
        <v>0.16</v>
      </c>
      <c r="Y1239" t="n">
        <v>1</v>
      </c>
      <c r="Z1239" t="n">
        <v>10</v>
      </c>
    </row>
    <row r="1240">
      <c r="A1240" t="n">
        <v>126</v>
      </c>
      <c r="B1240" t="n">
        <v>135</v>
      </c>
      <c r="C1240" t="inlineStr">
        <is>
          <t xml:space="preserve">CONCLUIDO	</t>
        </is>
      </c>
      <c r="D1240" t="n">
        <v>5.3452</v>
      </c>
      <c r="E1240" t="n">
        <v>18.71</v>
      </c>
      <c r="F1240" t="n">
        <v>15.5</v>
      </c>
      <c r="G1240" t="n">
        <v>132.87</v>
      </c>
      <c r="H1240" t="n">
        <v>1.76</v>
      </c>
      <c r="I1240" t="n">
        <v>7</v>
      </c>
      <c r="J1240" t="n">
        <v>328.68</v>
      </c>
      <c r="K1240" t="n">
        <v>59.89</v>
      </c>
      <c r="L1240" t="n">
        <v>32.5</v>
      </c>
      <c r="M1240" t="n">
        <v>5</v>
      </c>
      <c r="N1240" t="n">
        <v>101.3</v>
      </c>
      <c r="O1240" t="n">
        <v>40772.03</v>
      </c>
      <c r="P1240" t="n">
        <v>245.56</v>
      </c>
      <c r="Q1240" t="n">
        <v>467.07</v>
      </c>
      <c r="R1240" t="n">
        <v>55.41</v>
      </c>
      <c r="S1240" t="n">
        <v>39.61</v>
      </c>
      <c r="T1240" t="n">
        <v>2959.37</v>
      </c>
      <c r="U1240" t="n">
        <v>0.71</v>
      </c>
      <c r="V1240" t="n">
        <v>0.75</v>
      </c>
      <c r="W1240" t="n">
        <v>2.62</v>
      </c>
      <c r="X1240" t="n">
        <v>0.17</v>
      </c>
      <c r="Y1240" t="n">
        <v>1</v>
      </c>
      <c r="Z1240" t="n">
        <v>10</v>
      </c>
    </row>
    <row r="1241">
      <c r="A1241" t="n">
        <v>127</v>
      </c>
      <c r="B1241" t="n">
        <v>135</v>
      </c>
      <c r="C1241" t="inlineStr">
        <is>
          <t xml:space="preserve">CONCLUIDO	</t>
        </is>
      </c>
      <c r="D1241" t="n">
        <v>5.3455</v>
      </c>
      <c r="E1241" t="n">
        <v>18.71</v>
      </c>
      <c r="F1241" t="n">
        <v>15.5</v>
      </c>
      <c r="G1241" t="n">
        <v>132.86</v>
      </c>
      <c r="H1241" t="n">
        <v>1.77</v>
      </c>
      <c r="I1241" t="n">
        <v>7</v>
      </c>
      <c r="J1241" t="n">
        <v>329.27</v>
      </c>
      <c r="K1241" t="n">
        <v>59.89</v>
      </c>
      <c r="L1241" t="n">
        <v>32.75</v>
      </c>
      <c r="M1241" t="n">
        <v>5</v>
      </c>
      <c r="N1241" t="n">
        <v>101.63</v>
      </c>
      <c r="O1241" t="n">
        <v>40844.03</v>
      </c>
      <c r="P1241" t="n">
        <v>245.18</v>
      </c>
      <c r="Q1241" t="n">
        <v>467.07</v>
      </c>
      <c r="R1241" t="n">
        <v>55.34</v>
      </c>
      <c r="S1241" t="n">
        <v>39.61</v>
      </c>
      <c r="T1241" t="n">
        <v>2926.77</v>
      </c>
      <c r="U1241" t="n">
        <v>0.72</v>
      </c>
      <c r="V1241" t="n">
        <v>0.75</v>
      </c>
      <c r="W1241" t="n">
        <v>2.62</v>
      </c>
      <c r="X1241" t="n">
        <v>0.17</v>
      </c>
      <c r="Y1241" t="n">
        <v>1</v>
      </c>
      <c r="Z1241" t="n">
        <v>10</v>
      </c>
    </row>
    <row r="1242">
      <c r="A1242" t="n">
        <v>128</v>
      </c>
      <c r="B1242" t="n">
        <v>135</v>
      </c>
      <c r="C1242" t="inlineStr">
        <is>
          <t xml:space="preserve">CONCLUIDO	</t>
        </is>
      </c>
      <c r="D1242" t="n">
        <v>5.3467</v>
      </c>
      <c r="E1242" t="n">
        <v>18.7</v>
      </c>
      <c r="F1242" t="n">
        <v>15.5</v>
      </c>
      <c r="G1242" t="n">
        <v>132.82</v>
      </c>
      <c r="H1242" t="n">
        <v>1.78</v>
      </c>
      <c r="I1242" t="n">
        <v>7</v>
      </c>
      <c r="J1242" t="n">
        <v>329.85</v>
      </c>
      <c r="K1242" t="n">
        <v>59.89</v>
      </c>
      <c r="L1242" t="n">
        <v>33</v>
      </c>
      <c r="M1242" t="n">
        <v>5</v>
      </c>
      <c r="N1242" t="n">
        <v>101.97</v>
      </c>
      <c r="O1242" t="n">
        <v>40916.2</v>
      </c>
      <c r="P1242" t="n">
        <v>244.99</v>
      </c>
      <c r="Q1242" t="n">
        <v>467.11</v>
      </c>
      <c r="R1242" t="n">
        <v>55.18</v>
      </c>
      <c r="S1242" t="n">
        <v>39.61</v>
      </c>
      <c r="T1242" t="n">
        <v>2843.69</v>
      </c>
      <c r="U1242" t="n">
        <v>0.72</v>
      </c>
      <c r="V1242" t="n">
        <v>0.75</v>
      </c>
      <c r="W1242" t="n">
        <v>2.62</v>
      </c>
      <c r="X1242" t="n">
        <v>0.16</v>
      </c>
      <c r="Y1242" t="n">
        <v>1</v>
      </c>
      <c r="Z1242" t="n">
        <v>10</v>
      </c>
    </row>
    <row r="1243">
      <c r="A1243" t="n">
        <v>129</v>
      </c>
      <c r="B1243" t="n">
        <v>135</v>
      </c>
      <c r="C1243" t="inlineStr">
        <is>
          <t xml:space="preserve">CONCLUIDO	</t>
        </is>
      </c>
      <c r="D1243" t="n">
        <v>5.347</v>
      </c>
      <c r="E1243" t="n">
        <v>18.7</v>
      </c>
      <c r="F1243" t="n">
        <v>15.49</v>
      </c>
      <c r="G1243" t="n">
        <v>132.81</v>
      </c>
      <c r="H1243" t="n">
        <v>1.79</v>
      </c>
      <c r="I1243" t="n">
        <v>7</v>
      </c>
      <c r="J1243" t="n">
        <v>330.44</v>
      </c>
      <c r="K1243" t="n">
        <v>59.89</v>
      </c>
      <c r="L1243" t="n">
        <v>33.25</v>
      </c>
      <c r="M1243" t="n">
        <v>5</v>
      </c>
      <c r="N1243" t="n">
        <v>102.3</v>
      </c>
      <c r="O1243" t="n">
        <v>40988.53</v>
      </c>
      <c r="P1243" t="n">
        <v>244.8</v>
      </c>
      <c r="Q1243" t="n">
        <v>467.07</v>
      </c>
      <c r="R1243" t="n">
        <v>55.16</v>
      </c>
      <c r="S1243" t="n">
        <v>39.61</v>
      </c>
      <c r="T1243" t="n">
        <v>2836.76</v>
      </c>
      <c r="U1243" t="n">
        <v>0.72</v>
      </c>
      <c r="V1243" t="n">
        <v>0.75</v>
      </c>
      <c r="W1243" t="n">
        <v>2.62</v>
      </c>
      <c r="X1243" t="n">
        <v>0.16</v>
      </c>
      <c r="Y1243" t="n">
        <v>1</v>
      </c>
      <c r="Z1243" t="n">
        <v>10</v>
      </c>
    </row>
    <row r="1244">
      <c r="A1244" t="n">
        <v>130</v>
      </c>
      <c r="B1244" t="n">
        <v>135</v>
      </c>
      <c r="C1244" t="inlineStr">
        <is>
          <t xml:space="preserve">CONCLUIDO	</t>
        </is>
      </c>
      <c r="D1244" t="n">
        <v>5.3447</v>
      </c>
      <c r="E1244" t="n">
        <v>18.71</v>
      </c>
      <c r="F1244" t="n">
        <v>15.5</v>
      </c>
      <c r="G1244" t="n">
        <v>132.88</v>
      </c>
      <c r="H1244" t="n">
        <v>1.8</v>
      </c>
      <c r="I1244" t="n">
        <v>7</v>
      </c>
      <c r="J1244" t="n">
        <v>331.03</v>
      </c>
      <c r="K1244" t="n">
        <v>59.89</v>
      </c>
      <c r="L1244" t="n">
        <v>33.5</v>
      </c>
      <c r="M1244" t="n">
        <v>5</v>
      </c>
      <c r="N1244" t="n">
        <v>102.64</v>
      </c>
      <c r="O1244" t="n">
        <v>41061.02</v>
      </c>
      <c r="P1244" t="n">
        <v>244.63</v>
      </c>
      <c r="Q1244" t="n">
        <v>467.07</v>
      </c>
      <c r="R1244" t="n">
        <v>55.34</v>
      </c>
      <c r="S1244" t="n">
        <v>39.61</v>
      </c>
      <c r="T1244" t="n">
        <v>2924.91</v>
      </c>
      <c r="U1244" t="n">
        <v>0.72</v>
      </c>
      <c r="V1244" t="n">
        <v>0.75</v>
      </c>
      <c r="W1244" t="n">
        <v>2.62</v>
      </c>
      <c r="X1244" t="n">
        <v>0.17</v>
      </c>
      <c r="Y1244" t="n">
        <v>1</v>
      </c>
      <c r="Z1244" t="n">
        <v>10</v>
      </c>
    </row>
    <row r="1245">
      <c r="A1245" t="n">
        <v>131</v>
      </c>
      <c r="B1245" t="n">
        <v>135</v>
      </c>
      <c r="C1245" t="inlineStr">
        <is>
          <t xml:space="preserve">CONCLUIDO	</t>
        </is>
      </c>
      <c r="D1245" t="n">
        <v>5.3447</v>
      </c>
      <c r="E1245" t="n">
        <v>18.71</v>
      </c>
      <c r="F1245" t="n">
        <v>15.5</v>
      </c>
      <c r="G1245" t="n">
        <v>132.88</v>
      </c>
      <c r="H1245" t="n">
        <v>1.81</v>
      </c>
      <c r="I1245" t="n">
        <v>7</v>
      </c>
      <c r="J1245" t="n">
        <v>331.62</v>
      </c>
      <c r="K1245" t="n">
        <v>59.89</v>
      </c>
      <c r="L1245" t="n">
        <v>33.75</v>
      </c>
      <c r="M1245" t="n">
        <v>5</v>
      </c>
      <c r="N1245" t="n">
        <v>102.98</v>
      </c>
      <c r="O1245" t="n">
        <v>41133.67</v>
      </c>
      <c r="P1245" t="n">
        <v>244.43</v>
      </c>
      <c r="Q1245" t="n">
        <v>467.07</v>
      </c>
      <c r="R1245" t="n">
        <v>55.47</v>
      </c>
      <c r="S1245" t="n">
        <v>39.61</v>
      </c>
      <c r="T1245" t="n">
        <v>2988.76</v>
      </c>
      <c r="U1245" t="n">
        <v>0.71</v>
      </c>
      <c r="V1245" t="n">
        <v>0.75</v>
      </c>
      <c r="W1245" t="n">
        <v>2.62</v>
      </c>
      <c r="X1245" t="n">
        <v>0.17</v>
      </c>
      <c r="Y1245" t="n">
        <v>1</v>
      </c>
      <c r="Z1245" t="n">
        <v>10</v>
      </c>
    </row>
    <row r="1246">
      <c r="A1246" t="n">
        <v>132</v>
      </c>
      <c r="B1246" t="n">
        <v>135</v>
      </c>
      <c r="C1246" t="inlineStr">
        <is>
          <t xml:space="preserve">CONCLUIDO	</t>
        </is>
      </c>
      <c r="D1246" t="n">
        <v>5.3431</v>
      </c>
      <c r="E1246" t="n">
        <v>18.72</v>
      </c>
      <c r="F1246" t="n">
        <v>15.51</v>
      </c>
      <c r="G1246" t="n">
        <v>132.93</v>
      </c>
      <c r="H1246" t="n">
        <v>1.82</v>
      </c>
      <c r="I1246" t="n">
        <v>7</v>
      </c>
      <c r="J1246" t="n">
        <v>332.21</v>
      </c>
      <c r="K1246" t="n">
        <v>59.89</v>
      </c>
      <c r="L1246" t="n">
        <v>34</v>
      </c>
      <c r="M1246" t="n">
        <v>5</v>
      </c>
      <c r="N1246" t="n">
        <v>103.32</v>
      </c>
      <c r="O1246" t="n">
        <v>41206.49</v>
      </c>
      <c r="P1246" t="n">
        <v>244.35</v>
      </c>
      <c r="Q1246" t="n">
        <v>467.07</v>
      </c>
      <c r="R1246" t="n">
        <v>55.63</v>
      </c>
      <c r="S1246" t="n">
        <v>39.61</v>
      </c>
      <c r="T1246" t="n">
        <v>3070.57</v>
      </c>
      <c r="U1246" t="n">
        <v>0.71</v>
      </c>
      <c r="V1246" t="n">
        <v>0.75</v>
      </c>
      <c r="W1246" t="n">
        <v>2.62</v>
      </c>
      <c r="X1246" t="n">
        <v>0.18</v>
      </c>
      <c r="Y1246" t="n">
        <v>1</v>
      </c>
      <c r="Z1246" t="n">
        <v>10</v>
      </c>
    </row>
    <row r="1247">
      <c r="A1247" t="n">
        <v>133</v>
      </c>
      <c r="B1247" t="n">
        <v>135</v>
      </c>
      <c r="C1247" t="inlineStr">
        <is>
          <t xml:space="preserve">CONCLUIDO	</t>
        </is>
      </c>
      <c r="D1247" t="n">
        <v>5.3455</v>
      </c>
      <c r="E1247" t="n">
        <v>18.71</v>
      </c>
      <c r="F1247" t="n">
        <v>15.5</v>
      </c>
      <c r="G1247" t="n">
        <v>132.86</v>
      </c>
      <c r="H1247" t="n">
        <v>1.83</v>
      </c>
      <c r="I1247" t="n">
        <v>7</v>
      </c>
      <c r="J1247" t="n">
        <v>332.8</v>
      </c>
      <c r="K1247" t="n">
        <v>59.89</v>
      </c>
      <c r="L1247" t="n">
        <v>34.25</v>
      </c>
      <c r="M1247" t="n">
        <v>5</v>
      </c>
      <c r="N1247" t="n">
        <v>103.66</v>
      </c>
      <c r="O1247" t="n">
        <v>41279.48</v>
      </c>
      <c r="P1247" t="n">
        <v>244.02</v>
      </c>
      <c r="Q1247" t="n">
        <v>467.07</v>
      </c>
      <c r="R1247" t="n">
        <v>55.38</v>
      </c>
      <c r="S1247" t="n">
        <v>39.61</v>
      </c>
      <c r="T1247" t="n">
        <v>2947.02</v>
      </c>
      <c r="U1247" t="n">
        <v>0.72</v>
      </c>
      <c r="V1247" t="n">
        <v>0.75</v>
      </c>
      <c r="W1247" t="n">
        <v>2.62</v>
      </c>
      <c r="X1247" t="n">
        <v>0.17</v>
      </c>
      <c r="Y1247" t="n">
        <v>1</v>
      </c>
      <c r="Z1247" t="n">
        <v>10</v>
      </c>
    </row>
    <row r="1248">
      <c r="A1248" t="n">
        <v>134</v>
      </c>
      <c r="B1248" t="n">
        <v>135</v>
      </c>
      <c r="C1248" t="inlineStr">
        <is>
          <t xml:space="preserve">CONCLUIDO	</t>
        </is>
      </c>
      <c r="D1248" t="n">
        <v>5.3449</v>
      </c>
      <c r="E1248" t="n">
        <v>18.71</v>
      </c>
      <c r="F1248" t="n">
        <v>15.5</v>
      </c>
      <c r="G1248" t="n">
        <v>132.88</v>
      </c>
      <c r="H1248" t="n">
        <v>1.84</v>
      </c>
      <c r="I1248" t="n">
        <v>7</v>
      </c>
      <c r="J1248" t="n">
        <v>333.39</v>
      </c>
      <c r="K1248" t="n">
        <v>59.89</v>
      </c>
      <c r="L1248" t="n">
        <v>34.5</v>
      </c>
      <c r="M1248" t="n">
        <v>5</v>
      </c>
      <c r="N1248" t="n">
        <v>104.01</v>
      </c>
      <c r="O1248" t="n">
        <v>41352.63</v>
      </c>
      <c r="P1248" t="n">
        <v>243.57</v>
      </c>
      <c r="Q1248" t="n">
        <v>467.07</v>
      </c>
      <c r="R1248" t="n">
        <v>55.49</v>
      </c>
      <c r="S1248" t="n">
        <v>39.61</v>
      </c>
      <c r="T1248" t="n">
        <v>3000.21</v>
      </c>
      <c r="U1248" t="n">
        <v>0.71</v>
      </c>
      <c r="V1248" t="n">
        <v>0.75</v>
      </c>
      <c r="W1248" t="n">
        <v>2.62</v>
      </c>
      <c r="X1248" t="n">
        <v>0.17</v>
      </c>
      <c r="Y1248" t="n">
        <v>1</v>
      </c>
      <c r="Z1248" t="n">
        <v>10</v>
      </c>
    </row>
    <row r="1249">
      <c r="A1249" t="n">
        <v>135</v>
      </c>
      <c r="B1249" t="n">
        <v>135</v>
      </c>
      <c r="C1249" t="inlineStr">
        <is>
          <t xml:space="preserve">CONCLUIDO	</t>
        </is>
      </c>
      <c r="D1249" t="n">
        <v>5.3675</v>
      </c>
      <c r="E1249" t="n">
        <v>18.63</v>
      </c>
      <c r="F1249" t="n">
        <v>15.47</v>
      </c>
      <c r="G1249" t="n">
        <v>154.74</v>
      </c>
      <c r="H1249" t="n">
        <v>1.85</v>
      </c>
      <c r="I1249" t="n">
        <v>6</v>
      </c>
      <c r="J1249" t="n">
        <v>333.99</v>
      </c>
      <c r="K1249" t="n">
        <v>59.89</v>
      </c>
      <c r="L1249" t="n">
        <v>34.75</v>
      </c>
      <c r="M1249" t="n">
        <v>4</v>
      </c>
      <c r="N1249" t="n">
        <v>104.35</v>
      </c>
      <c r="O1249" t="n">
        <v>41426.07</v>
      </c>
      <c r="P1249" t="n">
        <v>242.34</v>
      </c>
      <c r="Q1249" t="n">
        <v>467.07</v>
      </c>
      <c r="R1249" t="n">
        <v>54.46</v>
      </c>
      <c r="S1249" t="n">
        <v>39.61</v>
      </c>
      <c r="T1249" t="n">
        <v>2492.54</v>
      </c>
      <c r="U1249" t="n">
        <v>0.73</v>
      </c>
      <c r="V1249" t="n">
        <v>0.75</v>
      </c>
      <c r="W1249" t="n">
        <v>2.62</v>
      </c>
      <c r="X1249" t="n">
        <v>0.14</v>
      </c>
      <c r="Y1249" t="n">
        <v>1</v>
      </c>
      <c r="Z1249" t="n">
        <v>10</v>
      </c>
    </row>
    <row r="1250">
      <c r="A1250" t="n">
        <v>136</v>
      </c>
      <c r="B1250" t="n">
        <v>135</v>
      </c>
      <c r="C1250" t="inlineStr">
        <is>
          <t xml:space="preserve">CONCLUIDO	</t>
        </is>
      </c>
      <c r="D1250" t="n">
        <v>5.3698</v>
      </c>
      <c r="E1250" t="n">
        <v>18.62</v>
      </c>
      <c r="F1250" t="n">
        <v>15.47</v>
      </c>
      <c r="G1250" t="n">
        <v>154.66</v>
      </c>
      <c r="H1250" t="n">
        <v>1.86</v>
      </c>
      <c r="I1250" t="n">
        <v>6</v>
      </c>
      <c r="J1250" t="n">
        <v>334.58</v>
      </c>
      <c r="K1250" t="n">
        <v>59.89</v>
      </c>
      <c r="L1250" t="n">
        <v>35</v>
      </c>
      <c r="M1250" t="n">
        <v>4</v>
      </c>
      <c r="N1250" t="n">
        <v>104.7</v>
      </c>
      <c r="O1250" t="n">
        <v>41499.57</v>
      </c>
      <c r="P1250" t="n">
        <v>242.42</v>
      </c>
      <c r="Q1250" t="n">
        <v>467.07</v>
      </c>
      <c r="R1250" t="n">
        <v>54.24</v>
      </c>
      <c r="S1250" t="n">
        <v>39.61</v>
      </c>
      <c r="T1250" t="n">
        <v>2381.31</v>
      </c>
      <c r="U1250" t="n">
        <v>0.73</v>
      </c>
      <c r="V1250" t="n">
        <v>0.75</v>
      </c>
      <c r="W1250" t="n">
        <v>2.62</v>
      </c>
      <c r="X1250" t="n">
        <v>0.13</v>
      </c>
      <c r="Y1250" t="n">
        <v>1</v>
      </c>
      <c r="Z1250" t="n">
        <v>10</v>
      </c>
    </row>
    <row r="1251">
      <c r="A1251" t="n">
        <v>137</v>
      </c>
      <c r="B1251" t="n">
        <v>135</v>
      </c>
      <c r="C1251" t="inlineStr">
        <is>
          <t xml:space="preserve">CONCLUIDO	</t>
        </is>
      </c>
      <c r="D1251" t="n">
        <v>5.3692</v>
      </c>
      <c r="E1251" t="n">
        <v>18.62</v>
      </c>
      <c r="F1251" t="n">
        <v>15.47</v>
      </c>
      <c r="G1251" t="n">
        <v>154.68</v>
      </c>
      <c r="H1251" t="n">
        <v>1.87</v>
      </c>
      <c r="I1251" t="n">
        <v>6</v>
      </c>
      <c r="J1251" t="n">
        <v>335.18</v>
      </c>
      <c r="K1251" t="n">
        <v>59.89</v>
      </c>
      <c r="L1251" t="n">
        <v>35.25</v>
      </c>
      <c r="M1251" t="n">
        <v>4</v>
      </c>
      <c r="N1251" t="n">
        <v>105.04</v>
      </c>
      <c r="O1251" t="n">
        <v>41573.23</v>
      </c>
      <c r="P1251" t="n">
        <v>242.49</v>
      </c>
      <c r="Q1251" t="n">
        <v>467.07</v>
      </c>
      <c r="R1251" t="n">
        <v>54.35</v>
      </c>
      <c r="S1251" t="n">
        <v>39.61</v>
      </c>
      <c r="T1251" t="n">
        <v>2438.07</v>
      </c>
      <c r="U1251" t="n">
        <v>0.73</v>
      </c>
      <c r="V1251" t="n">
        <v>0.75</v>
      </c>
      <c r="W1251" t="n">
        <v>2.62</v>
      </c>
      <c r="X1251" t="n">
        <v>0.14</v>
      </c>
      <c r="Y1251" t="n">
        <v>1</v>
      </c>
      <c r="Z1251" t="n">
        <v>10</v>
      </c>
    </row>
    <row r="1252">
      <c r="A1252" t="n">
        <v>138</v>
      </c>
      <c r="B1252" t="n">
        <v>135</v>
      </c>
      <c r="C1252" t="inlineStr">
        <is>
          <t xml:space="preserve">CONCLUIDO	</t>
        </is>
      </c>
      <c r="D1252" t="n">
        <v>5.3686</v>
      </c>
      <c r="E1252" t="n">
        <v>18.63</v>
      </c>
      <c r="F1252" t="n">
        <v>15.47</v>
      </c>
      <c r="G1252" t="n">
        <v>154.7</v>
      </c>
      <c r="H1252" t="n">
        <v>1.88</v>
      </c>
      <c r="I1252" t="n">
        <v>6</v>
      </c>
      <c r="J1252" t="n">
        <v>335.78</v>
      </c>
      <c r="K1252" t="n">
        <v>59.89</v>
      </c>
      <c r="L1252" t="n">
        <v>35.5</v>
      </c>
      <c r="M1252" t="n">
        <v>4</v>
      </c>
      <c r="N1252" t="n">
        <v>105.39</v>
      </c>
      <c r="O1252" t="n">
        <v>41647.07</v>
      </c>
      <c r="P1252" t="n">
        <v>243.03</v>
      </c>
      <c r="Q1252" t="n">
        <v>467.08</v>
      </c>
      <c r="R1252" t="n">
        <v>54.36</v>
      </c>
      <c r="S1252" t="n">
        <v>39.61</v>
      </c>
      <c r="T1252" t="n">
        <v>2441.71</v>
      </c>
      <c r="U1252" t="n">
        <v>0.73</v>
      </c>
      <c r="V1252" t="n">
        <v>0.75</v>
      </c>
      <c r="W1252" t="n">
        <v>2.62</v>
      </c>
      <c r="X1252" t="n">
        <v>0.14</v>
      </c>
      <c r="Y1252" t="n">
        <v>1</v>
      </c>
      <c r="Z1252" t="n">
        <v>10</v>
      </c>
    </row>
    <row r="1253">
      <c r="A1253" t="n">
        <v>139</v>
      </c>
      <c r="B1253" t="n">
        <v>135</v>
      </c>
      <c r="C1253" t="inlineStr">
        <is>
          <t xml:space="preserve">CONCLUIDO	</t>
        </is>
      </c>
      <c r="D1253" t="n">
        <v>5.3663</v>
      </c>
      <c r="E1253" t="n">
        <v>18.63</v>
      </c>
      <c r="F1253" t="n">
        <v>15.48</v>
      </c>
      <c r="G1253" t="n">
        <v>154.78</v>
      </c>
      <c r="H1253" t="n">
        <v>1.89</v>
      </c>
      <c r="I1253" t="n">
        <v>6</v>
      </c>
      <c r="J1253" t="n">
        <v>336.38</v>
      </c>
      <c r="K1253" t="n">
        <v>59.89</v>
      </c>
      <c r="L1253" t="n">
        <v>35.75</v>
      </c>
      <c r="M1253" t="n">
        <v>4</v>
      </c>
      <c r="N1253" t="n">
        <v>105.74</v>
      </c>
      <c r="O1253" t="n">
        <v>41721.08</v>
      </c>
      <c r="P1253" t="n">
        <v>243.1</v>
      </c>
      <c r="Q1253" t="n">
        <v>467.07</v>
      </c>
      <c r="R1253" t="n">
        <v>54.68</v>
      </c>
      <c r="S1253" t="n">
        <v>39.61</v>
      </c>
      <c r="T1253" t="n">
        <v>2601.26</v>
      </c>
      <c r="U1253" t="n">
        <v>0.72</v>
      </c>
      <c r="V1253" t="n">
        <v>0.75</v>
      </c>
      <c r="W1253" t="n">
        <v>2.62</v>
      </c>
      <c r="X1253" t="n">
        <v>0.15</v>
      </c>
      <c r="Y1253" t="n">
        <v>1</v>
      </c>
      <c r="Z1253" t="n">
        <v>10</v>
      </c>
    </row>
    <row r="1254">
      <c r="A1254" t="n">
        <v>140</v>
      </c>
      <c r="B1254" t="n">
        <v>135</v>
      </c>
      <c r="C1254" t="inlineStr">
        <is>
          <t xml:space="preserve">CONCLUIDO	</t>
        </is>
      </c>
      <c r="D1254" t="n">
        <v>5.3647</v>
      </c>
      <c r="E1254" t="n">
        <v>18.64</v>
      </c>
      <c r="F1254" t="n">
        <v>15.48</v>
      </c>
      <c r="G1254" t="n">
        <v>154.84</v>
      </c>
      <c r="H1254" t="n">
        <v>1.9</v>
      </c>
      <c r="I1254" t="n">
        <v>6</v>
      </c>
      <c r="J1254" t="n">
        <v>336.98</v>
      </c>
      <c r="K1254" t="n">
        <v>59.89</v>
      </c>
      <c r="L1254" t="n">
        <v>36</v>
      </c>
      <c r="M1254" t="n">
        <v>4</v>
      </c>
      <c r="N1254" t="n">
        <v>106.09</v>
      </c>
      <c r="O1254" t="n">
        <v>41795.26</v>
      </c>
      <c r="P1254" t="n">
        <v>243.37</v>
      </c>
      <c r="Q1254" t="n">
        <v>467.07</v>
      </c>
      <c r="R1254" t="n">
        <v>54.78</v>
      </c>
      <c r="S1254" t="n">
        <v>39.61</v>
      </c>
      <c r="T1254" t="n">
        <v>2652.02</v>
      </c>
      <c r="U1254" t="n">
        <v>0.72</v>
      </c>
      <c r="V1254" t="n">
        <v>0.75</v>
      </c>
      <c r="W1254" t="n">
        <v>2.62</v>
      </c>
      <c r="X1254" t="n">
        <v>0.15</v>
      </c>
      <c r="Y1254" t="n">
        <v>1</v>
      </c>
      <c r="Z1254" t="n">
        <v>10</v>
      </c>
    </row>
    <row r="1255">
      <c r="A1255" t="n">
        <v>141</v>
      </c>
      <c r="B1255" t="n">
        <v>135</v>
      </c>
      <c r="C1255" t="inlineStr">
        <is>
          <t xml:space="preserve">CONCLUIDO	</t>
        </is>
      </c>
      <c r="D1255" t="n">
        <v>5.3653</v>
      </c>
      <c r="E1255" t="n">
        <v>18.64</v>
      </c>
      <c r="F1255" t="n">
        <v>15.48</v>
      </c>
      <c r="G1255" t="n">
        <v>154.82</v>
      </c>
      <c r="H1255" t="n">
        <v>1.91</v>
      </c>
      <c r="I1255" t="n">
        <v>6</v>
      </c>
      <c r="J1255" t="n">
        <v>337.58</v>
      </c>
      <c r="K1255" t="n">
        <v>59.89</v>
      </c>
      <c r="L1255" t="n">
        <v>36.25</v>
      </c>
      <c r="M1255" t="n">
        <v>4</v>
      </c>
      <c r="N1255" t="n">
        <v>106.45</v>
      </c>
      <c r="O1255" t="n">
        <v>41869.62</v>
      </c>
      <c r="P1255" t="n">
        <v>243.34</v>
      </c>
      <c r="Q1255" t="n">
        <v>467.08</v>
      </c>
      <c r="R1255" t="n">
        <v>54.73</v>
      </c>
      <c r="S1255" t="n">
        <v>39.61</v>
      </c>
      <c r="T1255" t="n">
        <v>2626.11</v>
      </c>
      <c r="U1255" t="n">
        <v>0.72</v>
      </c>
      <c r="V1255" t="n">
        <v>0.75</v>
      </c>
      <c r="W1255" t="n">
        <v>2.62</v>
      </c>
      <c r="X1255" t="n">
        <v>0.15</v>
      </c>
      <c r="Y1255" t="n">
        <v>1</v>
      </c>
      <c r="Z1255" t="n">
        <v>10</v>
      </c>
    </row>
    <row r="1256">
      <c r="A1256" t="n">
        <v>142</v>
      </c>
      <c r="B1256" t="n">
        <v>135</v>
      </c>
      <c r="C1256" t="inlineStr">
        <is>
          <t xml:space="preserve">CONCLUIDO	</t>
        </is>
      </c>
      <c r="D1256" t="n">
        <v>5.3662</v>
      </c>
      <c r="E1256" t="n">
        <v>18.64</v>
      </c>
      <c r="F1256" t="n">
        <v>15.48</v>
      </c>
      <c r="G1256" t="n">
        <v>154.79</v>
      </c>
      <c r="H1256" t="n">
        <v>1.92</v>
      </c>
      <c r="I1256" t="n">
        <v>6</v>
      </c>
      <c r="J1256" t="n">
        <v>338.19</v>
      </c>
      <c r="K1256" t="n">
        <v>59.89</v>
      </c>
      <c r="L1256" t="n">
        <v>36.5</v>
      </c>
      <c r="M1256" t="n">
        <v>4</v>
      </c>
      <c r="N1256" t="n">
        <v>106.8</v>
      </c>
      <c r="O1256" t="n">
        <v>41944.15</v>
      </c>
      <c r="P1256" t="n">
        <v>243.17</v>
      </c>
      <c r="Q1256" t="n">
        <v>467.07</v>
      </c>
      <c r="R1256" t="n">
        <v>54.74</v>
      </c>
      <c r="S1256" t="n">
        <v>39.61</v>
      </c>
      <c r="T1256" t="n">
        <v>2631.17</v>
      </c>
      <c r="U1256" t="n">
        <v>0.72</v>
      </c>
      <c r="V1256" t="n">
        <v>0.75</v>
      </c>
      <c r="W1256" t="n">
        <v>2.62</v>
      </c>
      <c r="X1256" t="n">
        <v>0.15</v>
      </c>
      <c r="Y1256" t="n">
        <v>1</v>
      </c>
      <c r="Z1256" t="n">
        <v>10</v>
      </c>
    </row>
    <row r="1257">
      <c r="A1257" t="n">
        <v>143</v>
      </c>
      <c r="B1257" t="n">
        <v>135</v>
      </c>
      <c r="C1257" t="inlineStr">
        <is>
          <t xml:space="preserve">CONCLUIDO	</t>
        </is>
      </c>
      <c r="D1257" t="n">
        <v>5.3695</v>
      </c>
      <c r="E1257" t="n">
        <v>18.62</v>
      </c>
      <c r="F1257" t="n">
        <v>15.47</v>
      </c>
      <c r="G1257" t="n">
        <v>154.67</v>
      </c>
      <c r="H1257" t="n">
        <v>1.93</v>
      </c>
      <c r="I1257" t="n">
        <v>6</v>
      </c>
      <c r="J1257" t="n">
        <v>338.79</v>
      </c>
      <c r="K1257" t="n">
        <v>59.89</v>
      </c>
      <c r="L1257" t="n">
        <v>36.75</v>
      </c>
      <c r="M1257" t="n">
        <v>4</v>
      </c>
      <c r="N1257" t="n">
        <v>107.16</v>
      </c>
      <c r="O1257" t="n">
        <v>42018.86</v>
      </c>
      <c r="P1257" t="n">
        <v>243.24</v>
      </c>
      <c r="Q1257" t="n">
        <v>467.07</v>
      </c>
      <c r="R1257" t="n">
        <v>54.38</v>
      </c>
      <c r="S1257" t="n">
        <v>39.61</v>
      </c>
      <c r="T1257" t="n">
        <v>2449.06</v>
      </c>
      <c r="U1257" t="n">
        <v>0.73</v>
      </c>
      <c r="V1257" t="n">
        <v>0.75</v>
      </c>
      <c r="W1257" t="n">
        <v>2.62</v>
      </c>
      <c r="X1257" t="n">
        <v>0.13</v>
      </c>
      <c r="Y1257" t="n">
        <v>1</v>
      </c>
      <c r="Z1257" t="n">
        <v>10</v>
      </c>
    </row>
    <row r="1258">
      <c r="A1258" t="n">
        <v>144</v>
      </c>
      <c r="B1258" t="n">
        <v>135</v>
      </c>
      <c r="C1258" t="inlineStr">
        <is>
          <t xml:space="preserve">CONCLUIDO	</t>
        </is>
      </c>
      <c r="D1258" t="n">
        <v>5.3706</v>
      </c>
      <c r="E1258" t="n">
        <v>18.62</v>
      </c>
      <c r="F1258" t="n">
        <v>15.46</v>
      </c>
      <c r="G1258" t="n">
        <v>154.63</v>
      </c>
      <c r="H1258" t="n">
        <v>1.94</v>
      </c>
      <c r="I1258" t="n">
        <v>6</v>
      </c>
      <c r="J1258" t="n">
        <v>339.4</v>
      </c>
      <c r="K1258" t="n">
        <v>59.89</v>
      </c>
      <c r="L1258" t="n">
        <v>37</v>
      </c>
      <c r="M1258" t="n">
        <v>4</v>
      </c>
      <c r="N1258" t="n">
        <v>107.51</v>
      </c>
      <c r="O1258" t="n">
        <v>42093.75</v>
      </c>
      <c r="P1258" t="n">
        <v>243.23</v>
      </c>
      <c r="Q1258" t="n">
        <v>467.07</v>
      </c>
      <c r="R1258" t="n">
        <v>54.13</v>
      </c>
      <c r="S1258" t="n">
        <v>39.61</v>
      </c>
      <c r="T1258" t="n">
        <v>2327.06</v>
      </c>
      <c r="U1258" t="n">
        <v>0.73</v>
      </c>
      <c r="V1258" t="n">
        <v>0.75</v>
      </c>
      <c r="W1258" t="n">
        <v>2.62</v>
      </c>
      <c r="X1258" t="n">
        <v>0.13</v>
      </c>
      <c r="Y1258" t="n">
        <v>1</v>
      </c>
      <c r="Z1258" t="n">
        <v>10</v>
      </c>
    </row>
    <row r="1259">
      <c r="A1259" t="n">
        <v>145</v>
      </c>
      <c r="B1259" t="n">
        <v>135</v>
      </c>
      <c r="C1259" t="inlineStr">
        <is>
          <t xml:space="preserve">CONCLUIDO	</t>
        </is>
      </c>
      <c r="D1259" t="n">
        <v>5.3712</v>
      </c>
      <c r="E1259" t="n">
        <v>18.62</v>
      </c>
      <c r="F1259" t="n">
        <v>15.46</v>
      </c>
      <c r="G1259" t="n">
        <v>154.61</v>
      </c>
      <c r="H1259" t="n">
        <v>1.95</v>
      </c>
      <c r="I1259" t="n">
        <v>6</v>
      </c>
      <c r="J1259" t="n">
        <v>340.01</v>
      </c>
      <c r="K1259" t="n">
        <v>59.89</v>
      </c>
      <c r="L1259" t="n">
        <v>37.25</v>
      </c>
      <c r="M1259" t="n">
        <v>4</v>
      </c>
      <c r="N1259" t="n">
        <v>107.87</v>
      </c>
      <c r="O1259" t="n">
        <v>42168.82</v>
      </c>
      <c r="P1259" t="n">
        <v>243.24</v>
      </c>
      <c r="Q1259" t="n">
        <v>467.1</v>
      </c>
      <c r="R1259" t="n">
        <v>54.12</v>
      </c>
      <c r="S1259" t="n">
        <v>39.61</v>
      </c>
      <c r="T1259" t="n">
        <v>2322.8</v>
      </c>
      <c r="U1259" t="n">
        <v>0.73</v>
      </c>
      <c r="V1259" t="n">
        <v>0.75</v>
      </c>
      <c r="W1259" t="n">
        <v>2.62</v>
      </c>
      <c r="X1259" t="n">
        <v>0.13</v>
      </c>
      <c r="Y1259" t="n">
        <v>1</v>
      </c>
      <c r="Z1259" t="n">
        <v>10</v>
      </c>
    </row>
    <row r="1260">
      <c r="A1260" t="n">
        <v>146</v>
      </c>
      <c r="B1260" t="n">
        <v>135</v>
      </c>
      <c r="C1260" t="inlineStr">
        <is>
          <t xml:space="preserve">CONCLUIDO	</t>
        </is>
      </c>
      <c r="D1260" t="n">
        <v>5.3686</v>
      </c>
      <c r="E1260" t="n">
        <v>18.63</v>
      </c>
      <c r="F1260" t="n">
        <v>15.47</v>
      </c>
      <c r="G1260" t="n">
        <v>154.7</v>
      </c>
      <c r="H1260" t="n">
        <v>1.96</v>
      </c>
      <c r="I1260" t="n">
        <v>6</v>
      </c>
      <c r="J1260" t="n">
        <v>340.62</v>
      </c>
      <c r="K1260" t="n">
        <v>59.89</v>
      </c>
      <c r="L1260" t="n">
        <v>37.5</v>
      </c>
      <c r="M1260" t="n">
        <v>4</v>
      </c>
      <c r="N1260" t="n">
        <v>108.23</v>
      </c>
      <c r="O1260" t="n">
        <v>42244.08</v>
      </c>
      <c r="P1260" t="n">
        <v>243.24</v>
      </c>
      <c r="Q1260" t="n">
        <v>467.07</v>
      </c>
      <c r="R1260" t="n">
        <v>54.4</v>
      </c>
      <c r="S1260" t="n">
        <v>39.61</v>
      </c>
      <c r="T1260" t="n">
        <v>2463.4</v>
      </c>
      <c r="U1260" t="n">
        <v>0.73</v>
      </c>
      <c r="V1260" t="n">
        <v>0.75</v>
      </c>
      <c r="W1260" t="n">
        <v>2.62</v>
      </c>
      <c r="X1260" t="n">
        <v>0.14</v>
      </c>
      <c r="Y1260" t="n">
        <v>1</v>
      </c>
      <c r="Z1260" t="n">
        <v>10</v>
      </c>
    </row>
    <row r="1261">
      <c r="A1261" t="n">
        <v>147</v>
      </c>
      <c r="B1261" t="n">
        <v>135</v>
      </c>
      <c r="C1261" t="inlineStr">
        <is>
          <t xml:space="preserve">CONCLUIDO	</t>
        </is>
      </c>
      <c r="D1261" t="n">
        <v>5.3666</v>
      </c>
      <c r="E1261" t="n">
        <v>18.63</v>
      </c>
      <c r="F1261" t="n">
        <v>15.48</v>
      </c>
      <c r="G1261" t="n">
        <v>154.77</v>
      </c>
      <c r="H1261" t="n">
        <v>1.97</v>
      </c>
      <c r="I1261" t="n">
        <v>6</v>
      </c>
      <c r="J1261" t="n">
        <v>341.23</v>
      </c>
      <c r="K1261" t="n">
        <v>59.89</v>
      </c>
      <c r="L1261" t="n">
        <v>37.75</v>
      </c>
      <c r="M1261" t="n">
        <v>4</v>
      </c>
      <c r="N1261" t="n">
        <v>108.59</v>
      </c>
      <c r="O1261" t="n">
        <v>42319.51</v>
      </c>
      <c r="P1261" t="n">
        <v>243.13</v>
      </c>
      <c r="Q1261" t="n">
        <v>467.07</v>
      </c>
      <c r="R1261" t="n">
        <v>54.66</v>
      </c>
      <c r="S1261" t="n">
        <v>39.61</v>
      </c>
      <c r="T1261" t="n">
        <v>2591.78</v>
      </c>
      <c r="U1261" t="n">
        <v>0.72</v>
      </c>
      <c r="V1261" t="n">
        <v>0.75</v>
      </c>
      <c r="W1261" t="n">
        <v>2.62</v>
      </c>
      <c r="X1261" t="n">
        <v>0.14</v>
      </c>
      <c r="Y1261" t="n">
        <v>1</v>
      </c>
      <c r="Z1261" t="n">
        <v>10</v>
      </c>
    </row>
    <row r="1262">
      <c r="A1262" t="n">
        <v>148</v>
      </c>
      <c r="B1262" t="n">
        <v>135</v>
      </c>
      <c r="C1262" t="inlineStr">
        <is>
          <t xml:space="preserve">CONCLUIDO	</t>
        </is>
      </c>
      <c r="D1262" t="n">
        <v>5.3684</v>
      </c>
      <c r="E1262" t="n">
        <v>18.63</v>
      </c>
      <c r="F1262" t="n">
        <v>15.47</v>
      </c>
      <c r="G1262" t="n">
        <v>154.71</v>
      </c>
      <c r="H1262" t="n">
        <v>1.98</v>
      </c>
      <c r="I1262" t="n">
        <v>6</v>
      </c>
      <c r="J1262" t="n">
        <v>341.84</v>
      </c>
      <c r="K1262" t="n">
        <v>59.89</v>
      </c>
      <c r="L1262" t="n">
        <v>38</v>
      </c>
      <c r="M1262" t="n">
        <v>4</v>
      </c>
      <c r="N1262" t="n">
        <v>108.96</v>
      </c>
      <c r="O1262" t="n">
        <v>42395.13</v>
      </c>
      <c r="P1262" t="n">
        <v>242.99</v>
      </c>
      <c r="Q1262" t="n">
        <v>467.08</v>
      </c>
      <c r="R1262" t="n">
        <v>54.41</v>
      </c>
      <c r="S1262" t="n">
        <v>39.61</v>
      </c>
      <c r="T1262" t="n">
        <v>2466.28</v>
      </c>
      <c r="U1262" t="n">
        <v>0.73</v>
      </c>
      <c r="V1262" t="n">
        <v>0.75</v>
      </c>
      <c r="W1262" t="n">
        <v>2.62</v>
      </c>
      <c r="X1262" t="n">
        <v>0.14</v>
      </c>
      <c r="Y1262" t="n">
        <v>1</v>
      </c>
      <c r="Z1262" t="n">
        <v>10</v>
      </c>
    </row>
    <row r="1263">
      <c r="A1263" t="n">
        <v>149</v>
      </c>
      <c r="B1263" t="n">
        <v>135</v>
      </c>
      <c r="C1263" t="inlineStr">
        <is>
          <t xml:space="preserve">CONCLUIDO	</t>
        </is>
      </c>
      <c r="D1263" t="n">
        <v>5.3688</v>
      </c>
      <c r="E1263" t="n">
        <v>18.63</v>
      </c>
      <c r="F1263" t="n">
        <v>15.47</v>
      </c>
      <c r="G1263" t="n">
        <v>154.7</v>
      </c>
      <c r="H1263" t="n">
        <v>1.99</v>
      </c>
      <c r="I1263" t="n">
        <v>6</v>
      </c>
      <c r="J1263" t="n">
        <v>342.46</v>
      </c>
      <c r="K1263" t="n">
        <v>59.89</v>
      </c>
      <c r="L1263" t="n">
        <v>38.25</v>
      </c>
      <c r="M1263" t="n">
        <v>4</v>
      </c>
      <c r="N1263" t="n">
        <v>109.32</v>
      </c>
      <c r="O1263" t="n">
        <v>42470.94</v>
      </c>
      <c r="P1263" t="n">
        <v>242.62</v>
      </c>
      <c r="Q1263" t="n">
        <v>467.07</v>
      </c>
      <c r="R1263" t="n">
        <v>54.46</v>
      </c>
      <c r="S1263" t="n">
        <v>39.61</v>
      </c>
      <c r="T1263" t="n">
        <v>2492.23</v>
      </c>
      <c r="U1263" t="n">
        <v>0.73</v>
      </c>
      <c r="V1263" t="n">
        <v>0.75</v>
      </c>
      <c r="W1263" t="n">
        <v>2.62</v>
      </c>
      <c r="X1263" t="n">
        <v>0.14</v>
      </c>
      <c r="Y1263" t="n">
        <v>1</v>
      </c>
      <c r="Z1263" t="n">
        <v>10</v>
      </c>
    </row>
    <row r="1264">
      <c r="A1264" t="n">
        <v>150</v>
      </c>
      <c r="B1264" t="n">
        <v>135</v>
      </c>
      <c r="C1264" t="inlineStr">
        <is>
          <t xml:space="preserve">CONCLUIDO	</t>
        </is>
      </c>
      <c r="D1264" t="n">
        <v>5.3678</v>
      </c>
      <c r="E1264" t="n">
        <v>18.63</v>
      </c>
      <c r="F1264" t="n">
        <v>15.47</v>
      </c>
      <c r="G1264" t="n">
        <v>154.73</v>
      </c>
      <c r="H1264" t="n">
        <v>2</v>
      </c>
      <c r="I1264" t="n">
        <v>6</v>
      </c>
      <c r="J1264" t="n">
        <v>343.08</v>
      </c>
      <c r="K1264" t="n">
        <v>59.89</v>
      </c>
      <c r="L1264" t="n">
        <v>38.5</v>
      </c>
      <c r="M1264" t="n">
        <v>4</v>
      </c>
      <c r="N1264" t="n">
        <v>109.69</v>
      </c>
      <c r="O1264" t="n">
        <v>42546.93</v>
      </c>
      <c r="P1264" t="n">
        <v>242.31</v>
      </c>
      <c r="Q1264" t="n">
        <v>467.07</v>
      </c>
      <c r="R1264" t="n">
        <v>54.59</v>
      </c>
      <c r="S1264" t="n">
        <v>39.61</v>
      </c>
      <c r="T1264" t="n">
        <v>2556.01</v>
      </c>
      <c r="U1264" t="n">
        <v>0.73</v>
      </c>
      <c r="V1264" t="n">
        <v>0.75</v>
      </c>
      <c r="W1264" t="n">
        <v>2.62</v>
      </c>
      <c r="X1264" t="n">
        <v>0.14</v>
      </c>
      <c r="Y1264" t="n">
        <v>1</v>
      </c>
      <c r="Z1264" t="n">
        <v>10</v>
      </c>
    </row>
    <row r="1265">
      <c r="A1265" t="n">
        <v>151</v>
      </c>
      <c r="B1265" t="n">
        <v>135</v>
      </c>
      <c r="C1265" t="inlineStr">
        <is>
          <t xml:space="preserve">CONCLUIDO	</t>
        </is>
      </c>
      <c r="D1265" t="n">
        <v>5.3677</v>
      </c>
      <c r="E1265" t="n">
        <v>18.63</v>
      </c>
      <c r="F1265" t="n">
        <v>15.47</v>
      </c>
      <c r="G1265" t="n">
        <v>154.74</v>
      </c>
      <c r="H1265" t="n">
        <v>2.01</v>
      </c>
      <c r="I1265" t="n">
        <v>6</v>
      </c>
      <c r="J1265" t="n">
        <v>343.69</v>
      </c>
      <c r="K1265" t="n">
        <v>59.89</v>
      </c>
      <c r="L1265" t="n">
        <v>38.75</v>
      </c>
      <c r="M1265" t="n">
        <v>4</v>
      </c>
      <c r="N1265" t="n">
        <v>110.06</v>
      </c>
      <c r="O1265" t="n">
        <v>42623.24</v>
      </c>
      <c r="P1265" t="n">
        <v>242.15</v>
      </c>
      <c r="Q1265" t="n">
        <v>467.07</v>
      </c>
      <c r="R1265" t="n">
        <v>54.58</v>
      </c>
      <c r="S1265" t="n">
        <v>39.61</v>
      </c>
      <c r="T1265" t="n">
        <v>2549.49</v>
      </c>
      <c r="U1265" t="n">
        <v>0.73</v>
      </c>
      <c r="V1265" t="n">
        <v>0.75</v>
      </c>
      <c r="W1265" t="n">
        <v>2.62</v>
      </c>
      <c r="X1265" t="n">
        <v>0.14</v>
      </c>
      <c r="Y1265" t="n">
        <v>1</v>
      </c>
      <c r="Z1265" t="n">
        <v>10</v>
      </c>
    </row>
    <row r="1266">
      <c r="A1266" t="n">
        <v>152</v>
      </c>
      <c r="B1266" t="n">
        <v>135</v>
      </c>
      <c r="C1266" t="inlineStr">
        <is>
          <t xml:space="preserve">CONCLUIDO	</t>
        </is>
      </c>
      <c r="D1266" t="n">
        <v>5.3668</v>
      </c>
      <c r="E1266" t="n">
        <v>18.63</v>
      </c>
      <c r="F1266" t="n">
        <v>15.48</v>
      </c>
      <c r="G1266" t="n">
        <v>154.77</v>
      </c>
      <c r="H1266" t="n">
        <v>2.02</v>
      </c>
      <c r="I1266" t="n">
        <v>6</v>
      </c>
      <c r="J1266" t="n">
        <v>344.31</v>
      </c>
      <c r="K1266" t="n">
        <v>59.89</v>
      </c>
      <c r="L1266" t="n">
        <v>39</v>
      </c>
      <c r="M1266" t="n">
        <v>4</v>
      </c>
      <c r="N1266" t="n">
        <v>110.43</v>
      </c>
      <c r="O1266" t="n">
        <v>42699.62</v>
      </c>
      <c r="P1266" t="n">
        <v>242.65</v>
      </c>
      <c r="Q1266" t="n">
        <v>467.07</v>
      </c>
      <c r="R1266" t="n">
        <v>54.64</v>
      </c>
      <c r="S1266" t="n">
        <v>39.61</v>
      </c>
      <c r="T1266" t="n">
        <v>2580.77</v>
      </c>
      <c r="U1266" t="n">
        <v>0.72</v>
      </c>
      <c r="V1266" t="n">
        <v>0.75</v>
      </c>
      <c r="W1266" t="n">
        <v>2.62</v>
      </c>
      <c r="X1266" t="n">
        <v>0.14</v>
      </c>
      <c r="Y1266" t="n">
        <v>1</v>
      </c>
      <c r="Z1266" t="n">
        <v>10</v>
      </c>
    </row>
    <row r="1267">
      <c r="A1267" t="n">
        <v>153</v>
      </c>
      <c r="B1267" t="n">
        <v>135</v>
      </c>
      <c r="C1267" t="inlineStr">
        <is>
          <t xml:space="preserve">CONCLUIDO	</t>
        </is>
      </c>
      <c r="D1267" t="n">
        <v>5.3664</v>
      </c>
      <c r="E1267" t="n">
        <v>18.63</v>
      </c>
      <c r="F1267" t="n">
        <v>15.48</v>
      </c>
      <c r="G1267" t="n">
        <v>154.78</v>
      </c>
      <c r="H1267" t="n">
        <v>2.03</v>
      </c>
      <c r="I1267" t="n">
        <v>6</v>
      </c>
      <c r="J1267" t="n">
        <v>344.93</v>
      </c>
      <c r="K1267" t="n">
        <v>59.89</v>
      </c>
      <c r="L1267" t="n">
        <v>39.25</v>
      </c>
      <c r="M1267" t="n">
        <v>4</v>
      </c>
      <c r="N1267" t="n">
        <v>110.8</v>
      </c>
      <c r="O1267" t="n">
        <v>42776.18</v>
      </c>
      <c r="P1267" t="n">
        <v>242.41</v>
      </c>
      <c r="Q1267" t="n">
        <v>467.07</v>
      </c>
      <c r="R1267" t="n">
        <v>54.63</v>
      </c>
      <c r="S1267" t="n">
        <v>39.61</v>
      </c>
      <c r="T1267" t="n">
        <v>2576.54</v>
      </c>
      <c r="U1267" t="n">
        <v>0.73</v>
      </c>
      <c r="V1267" t="n">
        <v>0.75</v>
      </c>
      <c r="W1267" t="n">
        <v>2.62</v>
      </c>
      <c r="X1267" t="n">
        <v>0.14</v>
      </c>
      <c r="Y1267" t="n">
        <v>1</v>
      </c>
      <c r="Z1267" t="n">
        <v>10</v>
      </c>
    </row>
    <row r="1268">
      <c r="A1268" t="n">
        <v>154</v>
      </c>
      <c r="B1268" t="n">
        <v>135</v>
      </c>
      <c r="C1268" t="inlineStr">
        <is>
          <t xml:space="preserve">CONCLUIDO	</t>
        </is>
      </c>
      <c r="D1268" t="n">
        <v>5.3678</v>
      </c>
      <c r="E1268" t="n">
        <v>18.63</v>
      </c>
      <c r="F1268" t="n">
        <v>15.47</v>
      </c>
      <c r="G1268" t="n">
        <v>154.73</v>
      </c>
      <c r="H1268" t="n">
        <v>2.04</v>
      </c>
      <c r="I1268" t="n">
        <v>6</v>
      </c>
      <c r="J1268" t="n">
        <v>345.56</v>
      </c>
      <c r="K1268" t="n">
        <v>59.89</v>
      </c>
      <c r="L1268" t="n">
        <v>39.5</v>
      </c>
      <c r="M1268" t="n">
        <v>4</v>
      </c>
      <c r="N1268" t="n">
        <v>111.17</v>
      </c>
      <c r="O1268" t="n">
        <v>42852.94</v>
      </c>
      <c r="P1268" t="n">
        <v>241.55</v>
      </c>
      <c r="Q1268" t="n">
        <v>467.07</v>
      </c>
      <c r="R1268" t="n">
        <v>54.6</v>
      </c>
      <c r="S1268" t="n">
        <v>39.61</v>
      </c>
      <c r="T1268" t="n">
        <v>2561.49</v>
      </c>
      <c r="U1268" t="n">
        <v>0.73</v>
      </c>
      <c r="V1268" t="n">
        <v>0.75</v>
      </c>
      <c r="W1268" t="n">
        <v>2.62</v>
      </c>
      <c r="X1268" t="n">
        <v>0.14</v>
      </c>
      <c r="Y1268" t="n">
        <v>1</v>
      </c>
      <c r="Z1268" t="n">
        <v>10</v>
      </c>
    </row>
    <row r="1269">
      <c r="A1269" t="n">
        <v>155</v>
      </c>
      <c r="B1269" t="n">
        <v>135</v>
      </c>
      <c r="C1269" t="inlineStr">
        <is>
          <t xml:space="preserve">CONCLUIDO	</t>
        </is>
      </c>
      <c r="D1269" t="n">
        <v>5.3656</v>
      </c>
      <c r="E1269" t="n">
        <v>18.64</v>
      </c>
      <c r="F1269" t="n">
        <v>15.48</v>
      </c>
      <c r="G1269" t="n">
        <v>154.81</v>
      </c>
      <c r="H1269" t="n">
        <v>2.05</v>
      </c>
      <c r="I1269" t="n">
        <v>6</v>
      </c>
      <c r="J1269" t="n">
        <v>346.18</v>
      </c>
      <c r="K1269" t="n">
        <v>59.89</v>
      </c>
      <c r="L1269" t="n">
        <v>39.75</v>
      </c>
      <c r="M1269" t="n">
        <v>4</v>
      </c>
      <c r="N1269" t="n">
        <v>111.54</v>
      </c>
      <c r="O1269" t="n">
        <v>42929.9</v>
      </c>
      <c r="P1269" t="n">
        <v>241.85</v>
      </c>
      <c r="Q1269" t="n">
        <v>467.07</v>
      </c>
      <c r="R1269" t="n">
        <v>54.7</v>
      </c>
      <c r="S1269" t="n">
        <v>39.61</v>
      </c>
      <c r="T1269" t="n">
        <v>2611.72</v>
      </c>
      <c r="U1269" t="n">
        <v>0.72</v>
      </c>
      <c r="V1269" t="n">
        <v>0.75</v>
      </c>
      <c r="W1269" t="n">
        <v>2.62</v>
      </c>
      <c r="X1269" t="n">
        <v>0.15</v>
      </c>
      <c r="Y1269" t="n">
        <v>1</v>
      </c>
      <c r="Z1269" t="n">
        <v>10</v>
      </c>
    </row>
    <row r="1270">
      <c r="A1270" t="n">
        <v>156</v>
      </c>
      <c r="B1270" t="n">
        <v>135</v>
      </c>
      <c r="C1270" t="inlineStr">
        <is>
          <t xml:space="preserve">CONCLUIDO	</t>
        </is>
      </c>
      <c r="D1270" t="n">
        <v>5.3646</v>
      </c>
      <c r="E1270" t="n">
        <v>18.64</v>
      </c>
      <c r="F1270" t="n">
        <v>15.48</v>
      </c>
      <c r="G1270" t="n">
        <v>154.84</v>
      </c>
      <c r="H1270" t="n">
        <v>2.06</v>
      </c>
      <c r="I1270" t="n">
        <v>6</v>
      </c>
      <c r="J1270" t="n">
        <v>346.81</v>
      </c>
      <c r="K1270" t="n">
        <v>59.89</v>
      </c>
      <c r="L1270" t="n">
        <v>40</v>
      </c>
      <c r="M1270" t="n">
        <v>4</v>
      </c>
      <c r="N1270" t="n">
        <v>111.92</v>
      </c>
      <c r="O1270" t="n">
        <v>43007.05</v>
      </c>
      <c r="P1270" t="n">
        <v>241.87</v>
      </c>
      <c r="Q1270" t="n">
        <v>467.12</v>
      </c>
      <c r="R1270" t="n">
        <v>54.88</v>
      </c>
      <c r="S1270" t="n">
        <v>39.61</v>
      </c>
      <c r="T1270" t="n">
        <v>2700.55</v>
      </c>
      <c r="U1270" t="n">
        <v>0.72</v>
      </c>
      <c r="V1270" t="n">
        <v>0.75</v>
      </c>
      <c r="W1270" t="n">
        <v>2.62</v>
      </c>
      <c r="X1270" t="n">
        <v>0.15</v>
      </c>
      <c r="Y1270" t="n">
        <v>1</v>
      </c>
      <c r="Z1270" t="n">
        <v>10</v>
      </c>
    </row>
    <row r="1271">
      <c r="A1271" t="n">
        <v>0</v>
      </c>
      <c r="B1271" t="n">
        <v>80</v>
      </c>
      <c r="C1271" t="inlineStr">
        <is>
          <t xml:space="preserve">CONCLUIDO	</t>
        </is>
      </c>
      <c r="D1271" t="n">
        <v>3.4268</v>
      </c>
      <c r="E1271" t="n">
        <v>29.18</v>
      </c>
      <c r="F1271" t="n">
        <v>20.86</v>
      </c>
      <c r="G1271" t="n">
        <v>6.73</v>
      </c>
      <c r="H1271" t="n">
        <v>0.11</v>
      </c>
      <c r="I1271" t="n">
        <v>186</v>
      </c>
      <c r="J1271" t="n">
        <v>159.12</v>
      </c>
      <c r="K1271" t="n">
        <v>50.28</v>
      </c>
      <c r="L1271" t="n">
        <v>1</v>
      </c>
      <c r="M1271" t="n">
        <v>184</v>
      </c>
      <c r="N1271" t="n">
        <v>27.84</v>
      </c>
      <c r="O1271" t="n">
        <v>19859.16</v>
      </c>
      <c r="P1271" t="n">
        <v>255.9</v>
      </c>
      <c r="Q1271" t="n">
        <v>467.23</v>
      </c>
      <c r="R1271" t="n">
        <v>229.97</v>
      </c>
      <c r="S1271" t="n">
        <v>39.61</v>
      </c>
      <c r="T1271" t="n">
        <v>89344.48</v>
      </c>
      <c r="U1271" t="n">
        <v>0.17</v>
      </c>
      <c r="V1271" t="n">
        <v>0.5600000000000001</v>
      </c>
      <c r="W1271" t="n">
        <v>2.93</v>
      </c>
      <c r="X1271" t="n">
        <v>5.53</v>
      </c>
      <c r="Y1271" t="n">
        <v>1</v>
      </c>
      <c r="Z1271" t="n">
        <v>10</v>
      </c>
    </row>
    <row r="1272">
      <c r="A1272" t="n">
        <v>1</v>
      </c>
      <c r="B1272" t="n">
        <v>80</v>
      </c>
      <c r="C1272" t="inlineStr">
        <is>
          <t xml:space="preserve">CONCLUIDO	</t>
        </is>
      </c>
      <c r="D1272" t="n">
        <v>3.8254</v>
      </c>
      <c r="E1272" t="n">
        <v>26.14</v>
      </c>
      <c r="F1272" t="n">
        <v>19.37</v>
      </c>
      <c r="G1272" t="n">
        <v>8.42</v>
      </c>
      <c r="H1272" t="n">
        <v>0.14</v>
      </c>
      <c r="I1272" t="n">
        <v>138</v>
      </c>
      <c r="J1272" t="n">
        <v>159.48</v>
      </c>
      <c r="K1272" t="n">
        <v>50.28</v>
      </c>
      <c r="L1272" t="n">
        <v>1.25</v>
      </c>
      <c r="M1272" t="n">
        <v>136</v>
      </c>
      <c r="N1272" t="n">
        <v>27.95</v>
      </c>
      <c r="O1272" t="n">
        <v>19902.91</v>
      </c>
      <c r="P1272" t="n">
        <v>237.06</v>
      </c>
      <c r="Q1272" t="n">
        <v>467.17</v>
      </c>
      <c r="R1272" t="n">
        <v>181.58</v>
      </c>
      <c r="S1272" t="n">
        <v>39.61</v>
      </c>
      <c r="T1272" t="n">
        <v>65393.19</v>
      </c>
      <c r="U1272" t="n">
        <v>0.22</v>
      </c>
      <c r="V1272" t="n">
        <v>0.6</v>
      </c>
      <c r="W1272" t="n">
        <v>2.84</v>
      </c>
      <c r="X1272" t="n">
        <v>4.03</v>
      </c>
      <c r="Y1272" t="n">
        <v>1</v>
      </c>
      <c r="Z1272" t="n">
        <v>10</v>
      </c>
    </row>
    <row r="1273">
      <c r="A1273" t="n">
        <v>2</v>
      </c>
      <c r="B1273" t="n">
        <v>80</v>
      </c>
      <c r="C1273" t="inlineStr">
        <is>
          <t xml:space="preserve">CONCLUIDO	</t>
        </is>
      </c>
      <c r="D1273" t="n">
        <v>4.1007</v>
      </c>
      <c r="E1273" t="n">
        <v>24.39</v>
      </c>
      <c r="F1273" t="n">
        <v>18.52</v>
      </c>
      <c r="G1273" t="n">
        <v>10.1</v>
      </c>
      <c r="H1273" t="n">
        <v>0.17</v>
      </c>
      <c r="I1273" t="n">
        <v>110</v>
      </c>
      <c r="J1273" t="n">
        <v>159.83</v>
      </c>
      <c r="K1273" t="n">
        <v>50.28</v>
      </c>
      <c r="L1273" t="n">
        <v>1.5</v>
      </c>
      <c r="M1273" t="n">
        <v>108</v>
      </c>
      <c r="N1273" t="n">
        <v>28.05</v>
      </c>
      <c r="O1273" t="n">
        <v>19946.71</v>
      </c>
      <c r="P1273" t="n">
        <v>226.03</v>
      </c>
      <c r="Q1273" t="n">
        <v>467.08</v>
      </c>
      <c r="R1273" t="n">
        <v>154.18</v>
      </c>
      <c r="S1273" t="n">
        <v>39.61</v>
      </c>
      <c r="T1273" t="n">
        <v>51828.7</v>
      </c>
      <c r="U1273" t="n">
        <v>0.26</v>
      </c>
      <c r="V1273" t="n">
        <v>0.63</v>
      </c>
      <c r="W1273" t="n">
        <v>2.77</v>
      </c>
      <c r="X1273" t="n">
        <v>3.18</v>
      </c>
      <c r="Y1273" t="n">
        <v>1</v>
      </c>
      <c r="Z1273" t="n">
        <v>10</v>
      </c>
    </row>
    <row r="1274">
      <c r="A1274" t="n">
        <v>3</v>
      </c>
      <c r="B1274" t="n">
        <v>80</v>
      </c>
      <c r="C1274" t="inlineStr">
        <is>
          <t xml:space="preserve">CONCLUIDO	</t>
        </is>
      </c>
      <c r="D1274" t="n">
        <v>4.3053</v>
      </c>
      <c r="E1274" t="n">
        <v>23.23</v>
      </c>
      <c r="F1274" t="n">
        <v>17.97</v>
      </c>
      <c r="G1274" t="n">
        <v>11.85</v>
      </c>
      <c r="H1274" t="n">
        <v>0.19</v>
      </c>
      <c r="I1274" t="n">
        <v>91</v>
      </c>
      <c r="J1274" t="n">
        <v>160.19</v>
      </c>
      <c r="K1274" t="n">
        <v>50.28</v>
      </c>
      <c r="L1274" t="n">
        <v>1.75</v>
      </c>
      <c r="M1274" t="n">
        <v>89</v>
      </c>
      <c r="N1274" t="n">
        <v>28.16</v>
      </c>
      <c r="O1274" t="n">
        <v>19990.53</v>
      </c>
      <c r="P1274" t="n">
        <v>218.82</v>
      </c>
      <c r="Q1274" t="n">
        <v>467.21</v>
      </c>
      <c r="R1274" t="n">
        <v>135.69</v>
      </c>
      <c r="S1274" t="n">
        <v>39.61</v>
      </c>
      <c r="T1274" t="n">
        <v>42682.07</v>
      </c>
      <c r="U1274" t="n">
        <v>0.29</v>
      </c>
      <c r="V1274" t="n">
        <v>0.65</v>
      </c>
      <c r="W1274" t="n">
        <v>2.76</v>
      </c>
      <c r="X1274" t="n">
        <v>2.63</v>
      </c>
      <c r="Y1274" t="n">
        <v>1</v>
      </c>
      <c r="Z1274" t="n">
        <v>10</v>
      </c>
    </row>
    <row r="1275">
      <c r="A1275" t="n">
        <v>4</v>
      </c>
      <c r="B1275" t="n">
        <v>80</v>
      </c>
      <c r="C1275" t="inlineStr">
        <is>
          <t xml:space="preserve">CONCLUIDO	</t>
        </is>
      </c>
      <c r="D1275" t="n">
        <v>4.4619</v>
      </c>
      <c r="E1275" t="n">
        <v>22.41</v>
      </c>
      <c r="F1275" t="n">
        <v>17.57</v>
      </c>
      <c r="G1275" t="n">
        <v>13.52</v>
      </c>
      <c r="H1275" t="n">
        <v>0.22</v>
      </c>
      <c r="I1275" t="n">
        <v>78</v>
      </c>
      <c r="J1275" t="n">
        <v>160.54</v>
      </c>
      <c r="K1275" t="n">
        <v>50.28</v>
      </c>
      <c r="L1275" t="n">
        <v>2</v>
      </c>
      <c r="M1275" t="n">
        <v>76</v>
      </c>
      <c r="N1275" t="n">
        <v>28.26</v>
      </c>
      <c r="O1275" t="n">
        <v>20034.4</v>
      </c>
      <c r="P1275" t="n">
        <v>213.61</v>
      </c>
      <c r="Q1275" t="n">
        <v>467.16</v>
      </c>
      <c r="R1275" t="n">
        <v>123.04</v>
      </c>
      <c r="S1275" t="n">
        <v>39.61</v>
      </c>
      <c r="T1275" t="n">
        <v>36422.95</v>
      </c>
      <c r="U1275" t="n">
        <v>0.32</v>
      </c>
      <c r="V1275" t="n">
        <v>0.66</v>
      </c>
      <c r="W1275" t="n">
        <v>2.73</v>
      </c>
      <c r="X1275" t="n">
        <v>2.24</v>
      </c>
      <c r="Y1275" t="n">
        <v>1</v>
      </c>
      <c r="Z1275" t="n">
        <v>10</v>
      </c>
    </row>
    <row r="1276">
      <c r="A1276" t="n">
        <v>5</v>
      </c>
      <c r="B1276" t="n">
        <v>80</v>
      </c>
      <c r="C1276" t="inlineStr">
        <is>
          <t xml:space="preserve">CONCLUIDO	</t>
        </is>
      </c>
      <c r="D1276" t="n">
        <v>4.5911</v>
      </c>
      <c r="E1276" t="n">
        <v>21.78</v>
      </c>
      <c r="F1276" t="n">
        <v>17.27</v>
      </c>
      <c r="G1276" t="n">
        <v>15.23</v>
      </c>
      <c r="H1276" t="n">
        <v>0.25</v>
      </c>
      <c r="I1276" t="n">
        <v>68</v>
      </c>
      <c r="J1276" t="n">
        <v>160.9</v>
      </c>
      <c r="K1276" t="n">
        <v>50.28</v>
      </c>
      <c r="L1276" t="n">
        <v>2.25</v>
      </c>
      <c r="M1276" t="n">
        <v>66</v>
      </c>
      <c r="N1276" t="n">
        <v>28.37</v>
      </c>
      <c r="O1276" t="n">
        <v>20078.3</v>
      </c>
      <c r="P1276" t="n">
        <v>209.29</v>
      </c>
      <c r="Q1276" t="n">
        <v>467.2</v>
      </c>
      <c r="R1276" t="n">
        <v>112.72</v>
      </c>
      <c r="S1276" t="n">
        <v>39.61</v>
      </c>
      <c r="T1276" t="n">
        <v>31308.97</v>
      </c>
      <c r="U1276" t="n">
        <v>0.35</v>
      </c>
      <c r="V1276" t="n">
        <v>0.68</v>
      </c>
      <c r="W1276" t="n">
        <v>2.72</v>
      </c>
      <c r="X1276" t="n">
        <v>1.93</v>
      </c>
      <c r="Y1276" t="n">
        <v>1</v>
      </c>
      <c r="Z1276" t="n">
        <v>10</v>
      </c>
    </row>
    <row r="1277">
      <c r="A1277" t="n">
        <v>6</v>
      </c>
      <c r="B1277" t="n">
        <v>80</v>
      </c>
      <c r="C1277" t="inlineStr">
        <is>
          <t xml:space="preserve">CONCLUIDO	</t>
        </is>
      </c>
      <c r="D1277" t="n">
        <v>4.6836</v>
      </c>
      <c r="E1277" t="n">
        <v>21.35</v>
      </c>
      <c r="F1277" t="n">
        <v>17.06</v>
      </c>
      <c r="G1277" t="n">
        <v>16.78</v>
      </c>
      <c r="H1277" t="n">
        <v>0.27</v>
      </c>
      <c r="I1277" t="n">
        <v>61</v>
      </c>
      <c r="J1277" t="n">
        <v>161.26</v>
      </c>
      <c r="K1277" t="n">
        <v>50.28</v>
      </c>
      <c r="L1277" t="n">
        <v>2.5</v>
      </c>
      <c r="M1277" t="n">
        <v>59</v>
      </c>
      <c r="N1277" t="n">
        <v>28.48</v>
      </c>
      <c r="O1277" t="n">
        <v>20122.23</v>
      </c>
      <c r="P1277" t="n">
        <v>206.31</v>
      </c>
      <c r="Q1277" t="n">
        <v>467.09</v>
      </c>
      <c r="R1277" t="n">
        <v>106.25</v>
      </c>
      <c r="S1277" t="n">
        <v>39.61</v>
      </c>
      <c r="T1277" t="n">
        <v>28110.79</v>
      </c>
      <c r="U1277" t="n">
        <v>0.37</v>
      </c>
      <c r="V1277" t="n">
        <v>0.68</v>
      </c>
      <c r="W1277" t="n">
        <v>2.71</v>
      </c>
      <c r="X1277" t="n">
        <v>1.73</v>
      </c>
      <c r="Y1277" t="n">
        <v>1</v>
      </c>
      <c r="Z1277" t="n">
        <v>10</v>
      </c>
    </row>
    <row r="1278">
      <c r="A1278" t="n">
        <v>7</v>
      </c>
      <c r="B1278" t="n">
        <v>80</v>
      </c>
      <c r="C1278" t="inlineStr">
        <is>
          <t xml:space="preserve">CONCLUIDO	</t>
        </is>
      </c>
      <c r="D1278" t="n">
        <v>4.7631</v>
      </c>
      <c r="E1278" t="n">
        <v>20.99</v>
      </c>
      <c r="F1278" t="n">
        <v>16.9</v>
      </c>
      <c r="G1278" t="n">
        <v>18.43</v>
      </c>
      <c r="H1278" t="n">
        <v>0.3</v>
      </c>
      <c r="I1278" t="n">
        <v>55</v>
      </c>
      <c r="J1278" t="n">
        <v>161.61</v>
      </c>
      <c r="K1278" t="n">
        <v>50.28</v>
      </c>
      <c r="L1278" t="n">
        <v>2.75</v>
      </c>
      <c r="M1278" t="n">
        <v>53</v>
      </c>
      <c r="N1278" t="n">
        <v>28.58</v>
      </c>
      <c r="O1278" t="n">
        <v>20166.2</v>
      </c>
      <c r="P1278" t="n">
        <v>203.86</v>
      </c>
      <c r="Q1278" t="n">
        <v>467.09</v>
      </c>
      <c r="R1278" t="n">
        <v>101.06</v>
      </c>
      <c r="S1278" t="n">
        <v>39.61</v>
      </c>
      <c r="T1278" t="n">
        <v>25544.73</v>
      </c>
      <c r="U1278" t="n">
        <v>0.39</v>
      </c>
      <c r="V1278" t="n">
        <v>0.6899999999999999</v>
      </c>
      <c r="W1278" t="n">
        <v>2.69</v>
      </c>
      <c r="X1278" t="n">
        <v>1.56</v>
      </c>
      <c r="Y1278" t="n">
        <v>1</v>
      </c>
      <c r="Z1278" t="n">
        <v>10</v>
      </c>
    </row>
    <row r="1279">
      <c r="A1279" t="n">
        <v>8</v>
      </c>
      <c r="B1279" t="n">
        <v>80</v>
      </c>
      <c r="C1279" t="inlineStr">
        <is>
          <t xml:space="preserve">CONCLUIDO	</t>
        </is>
      </c>
      <c r="D1279" t="n">
        <v>4.8325</v>
      </c>
      <c r="E1279" t="n">
        <v>20.69</v>
      </c>
      <c r="F1279" t="n">
        <v>16.76</v>
      </c>
      <c r="G1279" t="n">
        <v>20.11</v>
      </c>
      <c r="H1279" t="n">
        <v>0.33</v>
      </c>
      <c r="I1279" t="n">
        <v>50</v>
      </c>
      <c r="J1279" t="n">
        <v>161.97</v>
      </c>
      <c r="K1279" t="n">
        <v>50.28</v>
      </c>
      <c r="L1279" t="n">
        <v>3</v>
      </c>
      <c r="M1279" t="n">
        <v>48</v>
      </c>
      <c r="N1279" t="n">
        <v>28.69</v>
      </c>
      <c r="O1279" t="n">
        <v>20210.21</v>
      </c>
      <c r="P1279" t="n">
        <v>201.63</v>
      </c>
      <c r="Q1279" t="n">
        <v>467.1</v>
      </c>
      <c r="R1279" t="n">
        <v>96.48</v>
      </c>
      <c r="S1279" t="n">
        <v>39.61</v>
      </c>
      <c r="T1279" t="n">
        <v>23280.32</v>
      </c>
      <c r="U1279" t="n">
        <v>0.41</v>
      </c>
      <c r="V1279" t="n">
        <v>0.7</v>
      </c>
      <c r="W1279" t="n">
        <v>2.69</v>
      </c>
      <c r="X1279" t="n">
        <v>1.42</v>
      </c>
      <c r="Y1279" t="n">
        <v>1</v>
      </c>
      <c r="Z1279" t="n">
        <v>10</v>
      </c>
    </row>
    <row r="1280">
      <c r="A1280" t="n">
        <v>9</v>
      </c>
      <c r="B1280" t="n">
        <v>80</v>
      </c>
      <c r="C1280" t="inlineStr">
        <is>
          <t xml:space="preserve">CONCLUIDO	</t>
        </is>
      </c>
      <c r="D1280" t="n">
        <v>4.9084</v>
      </c>
      <c r="E1280" t="n">
        <v>20.37</v>
      </c>
      <c r="F1280" t="n">
        <v>16.6</v>
      </c>
      <c r="G1280" t="n">
        <v>22.13</v>
      </c>
      <c r="H1280" t="n">
        <v>0.35</v>
      </c>
      <c r="I1280" t="n">
        <v>45</v>
      </c>
      <c r="J1280" t="n">
        <v>162.33</v>
      </c>
      <c r="K1280" t="n">
        <v>50.28</v>
      </c>
      <c r="L1280" t="n">
        <v>3.25</v>
      </c>
      <c r="M1280" t="n">
        <v>43</v>
      </c>
      <c r="N1280" t="n">
        <v>28.8</v>
      </c>
      <c r="O1280" t="n">
        <v>20254.26</v>
      </c>
      <c r="P1280" t="n">
        <v>199.35</v>
      </c>
      <c r="Q1280" t="n">
        <v>467.15</v>
      </c>
      <c r="R1280" t="n">
        <v>91.26000000000001</v>
      </c>
      <c r="S1280" t="n">
        <v>39.61</v>
      </c>
      <c r="T1280" t="n">
        <v>20696.18</v>
      </c>
      <c r="U1280" t="n">
        <v>0.43</v>
      </c>
      <c r="V1280" t="n">
        <v>0.7</v>
      </c>
      <c r="W1280" t="n">
        <v>2.68</v>
      </c>
      <c r="X1280" t="n">
        <v>1.26</v>
      </c>
      <c r="Y1280" t="n">
        <v>1</v>
      </c>
      <c r="Z1280" t="n">
        <v>10</v>
      </c>
    </row>
    <row r="1281">
      <c r="A1281" t="n">
        <v>10</v>
      </c>
      <c r="B1281" t="n">
        <v>80</v>
      </c>
      <c r="C1281" t="inlineStr">
        <is>
          <t xml:space="preserve">CONCLUIDO	</t>
        </is>
      </c>
      <c r="D1281" t="n">
        <v>4.9574</v>
      </c>
      <c r="E1281" t="n">
        <v>20.17</v>
      </c>
      <c r="F1281" t="n">
        <v>16.49</v>
      </c>
      <c r="G1281" t="n">
        <v>23.56</v>
      </c>
      <c r="H1281" t="n">
        <v>0.38</v>
      </c>
      <c r="I1281" t="n">
        <v>42</v>
      </c>
      <c r="J1281" t="n">
        <v>162.68</v>
      </c>
      <c r="K1281" t="n">
        <v>50.28</v>
      </c>
      <c r="L1281" t="n">
        <v>3.5</v>
      </c>
      <c r="M1281" t="n">
        <v>40</v>
      </c>
      <c r="N1281" t="n">
        <v>28.9</v>
      </c>
      <c r="O1281" t="n">
        <v>20298.34</v>
      </c>
      <c r="P1281" t="n">
        <v>197.59</v>
      </c>
      <c r="Q1281" t="n">
        <v>467.1</v>
      </c>
      <c r="R1281" t="n">
        <v>87.81999999999999</v>
      </c>
      <c r="S1281" t="n">
        <v>39.61</v>
      </c>
      <c r="T1281" t="n">
        <v>18990.53</v>
      </c>
      <c r="U1281" t="n">
        <v>0.45</v>
      </c>
      <c r="V1281" t="n">
        <v>0.71</v>
      </c>
      <c r="W1281" t="n">
        <v>2.67</v>
      </c>
      <c r="X1281" t="n">
        <v>1.16</v>
      </c>
      <c r="Y1281" t="n">
        <v>1</v>
      </c>
      <c r="Z1281" t="n">
        <v>10</v>
      </c>
    </row>
    <row r="1282">
      <c r="A1282" t="n">
        <v>11</v>
      </c>
      <c r="B1282" t="n">
        <v>80</v>
      </c>
      <c r="C1282" t="inlineStr">
        <is>
          <t xml:space="preserve">CONCLUIDO	</t>
        </is>
      </c>
      <c r="D1282" t="n">
        <v>4.9909</v>
      </c>
      <c r="E1282" t="n">
        <v>20.04</v>
      </c>
      <c r="F1282" t="n">
        <v>16.46</v>
      </c>
      <c r="G1282" t="n">
        <v>25.32</v>
      </c>
      <c r="H1282" t="n">
        <v>0.41</v>
      </c>
      <c r="I1282" t="n">
        <v>39</v>
      </c>
      <c r="J1282" t="n">
        <v>163.04</v>
      </c>
      <c r="K1282" t="n">
        <v>50.28</v>
      </c>
      <c r="L1282" t="n">
        <v>3.75</v>
      </c>
      <c r="M1282" t="n">
        <v>37</v>
      </c>
      <c r="N1282" t="n">
        <v>29.01</v>
      </c>
      <c r="O1282" t="n">
        <v>20342.46</v>
      </c>
      <c r="P1282" t="n">
        <v>196.62</v>
      </c>
      <c r="Q1282" t="n">
        <v>467.07</v>
      </c>
      <c r="R1282" t="n">
        <v>86.2</v>
      </c>
      <c r="S1282" t="n">
        <v>39.61</v>
      </c>
      <c r="T1282" t="n">
        <v>18194.27</v>
      </c>
      <c r="U1282" t="n">
        <v>0.46</v>
      </c>
      <c r="V1282" t="n">
        <v>0.71</v>
      </c>
      <c r="W1282" t="n">
        <v>2.68</v>
      </c>
      <c r="X1282" t="n">
        <v>1.12</v>
      </c>
      <c r="Y1282" t="n">
        <v>1</v>
      </c>
      <c r="Z1282" t="n">
        <v>10</v>
      </c>
    </row>
    <row r="1283">
      <c r="A1283" t="n">
        <v>12</v>
      </c>
      <c r="B1283" t="n">
        <v>80</v>
      </c>
      <c r="C1283" t="inlineStr">
        <is>
          <t xml:space="preserve">CONCLUIDO	</t>
        </is>
      </c>
      <c r="D1283" t="n">
        <v>5.0415</v>
      </c>
      <c r="E1283" t="n">
        <v>19.84</v>
      </c>
      <c r="F1283" t="n">
        <v>16.35</v>
      </c>
      <c r="G1283" t="n">
        <v>27.25</v>
      </c>
      <c r="H1283" t="n">
        <v>0.43</v>
      </c>
      <c r="I1283" t="n">
        <v>36</v>
      </c>
      <c r="J1283" t="n">
        <v>163.4</v>
      </c>
      <c r="K1283" t="n">
        <v>50.28</v>
      </c>
      <c r="L1283" t="n">
        <v>4</v>
      </c>
      <c r="M1283" t="n">
        <v>34</v>
      </c>
      <c r="N1283" t="n">
        <v>29.12</v>
      </c>
      <c r="O1283" t="n">
        <v>20386.62</v>
      </c>
      <c r="P1283" t="n">
        <v>194.7</v>
      </c>
      <c r="Q1283" t="n">
        <v>467.1</v>
      </c>
      <c r="R1283" t="n">
        <v>82.66</v>
      </c>
      <c r="S1283" t="n">
        <v>39.61</v>
      </c>
      <c r="T1283" t="n">
        <v>16442.72</v>
      </c>
      <c r="U1283" t="n">
        <v>0.48</v>
      </c>
      <c r="V1283" t="n">
        <v>0.71</v>
      </c>
      <c r="W1283" t="n">
        <v>2.68</v>
      </c>
      <c r="X1283" t="n">
        <v>1.02</v>
      </c>
      <c r="Y1283" t="n">
        <v>1</v>
      </c>
      <c r="Z1283" t="n">
        <v>10</v>
      </c>
    </row>
    <row r="1284">
      <c r="A1284" t="n">
        <v>13</v>
      </c>
      <c r="B1284" t="n">
        <v>80</v>
      </c>
      <c r="C1284" t="inlineStr">
        <is>
          <t xml:space="preserve">CONCLUIDO	</t>
        </is>
      </c>
      <c r="D1284" t="n">
        <v>5.0763</v>
      </c>
      <c r="E1284" t="n">
        <v>19.7</v>
      </c>
      <c r="F1284" t="n">
        <v>16.28</v>
      </c>
      <c r="G1284" t="n">
        <v>28.73</v>
      </c>
      <c r="H1284" t="n">
        <v>0.46</v>
      </c>
      <c r="I1284" t="n">
        <v>34</v>
      </c>
      <c r="J1284" t="n">
        <v>163.76</v>
      </c>
      <c r="K1284" t="n">
        <v>50.28</v>
      </c>
      <c r="L1284" t="n">
        <v>4.25</v>
      </c>
      <c r="M1284" t="n">
        <v>32</v>
      </c>
      <c r="N1284" t="n">
        <v>29.23</v>
      </c>
      <c r="O1284" t="n">
        <v>20430.81</v>
      </c>
      <c r="P1284" t="n">
        <v>193.46</v>
      </c>
      <c r="Q1284" t="n">
        <v>467.07</v>
      </c>
      <c r="R1284" t="n">
        <v>80.72</v>
      </c>
      <c r="S1284" t="n">
        <v>39.61</v>
      </c>
      <c r="T1284" t="n">
        <v>15483.22</v>
      </c>
      <c r="U1284" t="n">
        <v>0.49</v>
      </c>
      <c r="V1284" t="n">
        <v>0.72</v>
      </c>
      <c r="W1284" t="n">
        <v>2.66</v>
      </c>
      <c r="X1284" t="n">
        <v>0.95</v>
      </c>
      <c r="Y1284" t="n">
        <v>1</v>
      </c>
      <c r="Z1284" t="n">
        <v>10</v>
      </c>
    </row>
    <row r="1285">
      <c r="A1285" t="n">
        <v>14</v>
      </c>
      <c r="B1285" t="n">
        <v>80</v>
      </c>
      <c r="C1285" t="inlineStr">
        <is>
          <t xml:space="preserve">CONCLUIDO	</t>
        </is>
      </c>
      <c r="D1285" t="n">
        <v>5.108</v>
      </c>
      <c r="E1285" t="n">
        <v>19.58</v>
      </c>
      <c r="F1285" t="n">
        <v>16.22</v>
      </c>
      <c r="G1285" t="n">
        <v>30.42</v>
      </c>
      <c r="H1285" t="n">
        <v>0.49</v>
      </c>
      <c r="I1285" t="n">
        <v>32</v>
      </c>
      <c r="J1285" t="n">
        <v>164.12</v>
      </c>
      <c r="K1285" t="n">
        <v>50.28</v>
      </c>
      <c r="L1285" t="n">
        <v>4.5</v>
      </c>
      <c r="M1285" t="n">
        <v>30</v>
      </c>
      <c r="N1285" t="n">
        <v>29.34</v>
      </c>
      <c r="O1285" t="n">
        <v>20475.04</v>
      </c>
      <c r="P1285" t="n">
        <v>192.4</v>
      </c>
      <c r="Q1285" t="n">
        <v>467.1</v>
      </c>
      <c r="R1285" t="n">
        <v>78.62</v>
      </c>
      <c r="S1285" t="n">
        <v>39.61</v>
      </c>
      <c r="T1285" t="n">
        <v>14442.62</v>
      </c>
      <c r="U1285" t="n">
        <v>0.5</v>
      </c>
      <c r="V1285" t="n">
        <v>0.72</v>
      </c>
      <c r="W1285" t="n">
        <v>2.67</v>
      </c>
      <c r="X1285" t="n">
        <v>0.89</v>
      </c>
      <c r="Y1285" t="n">
        <v>1</v>
      </c>
      <c r="Z1285" t="n">
        <v>10</v>
      </c>
    </row>
    <row r="1286">
      <c r="A1286" t="n">
        <v>15</v>
      </c>
      <c r="B1286" t="n">
        <v>80</v>
      </c>
      <c r="C1286" t="inlineStr">
        <is>
          <t xml:space="preserve">CONCLUIDO	</t>
        </is>
      </c>
      <c r="D1286" t="n">
        <v>5.1365</v>
      </c>
      <c r="E1286" t="n">
        <v>19.47</v>
      </c>
      <c r="F1286" t="n">
        <v>16.18</v>
      </c>
      <c r="G1286" t="n">
        <v>32.35</v>
      </c>
      <c r="H1286" t="n">
        <v>0.51</v>
      </c>
      <c r="I1286" t="n">
        <v>30</v>
      </c>
      <c r="J1286" t="n">
        <v>164.48</v>
      </c>
      <c r="K1286" t="n">
        <v>50.28</v>
      </c>
      <c r="L1286" t="n">
        <v>4.75</v>
      </c>
      <c r="M1286" t="n">
        <v>28</v>
      </c>
      <c r="N1286" t="n">
        <v>29.45</v>
      </c>
      <c r="O1286" t="n">
        <v>20519.3</v>
      </c>
      <c r="P1286" t="n">
        <v>191.29</v>
      </c>
      <c r="Q1286" t="n">
        <v>467.08</v>
      </c>
      <c r="R1286" t="n">
        <v>77.47</v>
      </c>
      <c r="S1286" t="n">
        <v>39.61</v>
      </c>
      <c r="T1286" t="n">
        <v>13876.71</v>
      </c>
      <c r="U1286" t="n">
        <v>0.51</v>
      </c>
      <c r="V1286" t="n">
        <v>0.72</v>
      </c>
      <c r="W1286" t="n">
        <v>2.66</v>
      </c>
      <c r="X1286" t="n">
        <v>0.84</v>
      </c>
      <c r="Y1286" t="n">
        <v>1</v>
      </c>
      <c r="Z1286" t="n">
        <v>10</v>
      </c>
    </row>
    <row r="1287">
      <c r="A1287" t="n">
        <v>16</v>
      </c>
      <c r="B1287" t="n">
        <v>80</v>
      </c>
      <c r="C1287" t="inlineStr">
        <is>
          <t xml:space="preserve">CONCLUIDO	</t>
        </is>
      </c>
      <c r="D1287" t="n">
        <v>5.1529</v>
      </c>
      <c r="E1287" t="n">
        <v>19.41</v>
      </c>
      <c r="F1287" t="n">
        <v>16.15</v>
      </c>
      <c r="G1287" t="n">
        <v>33.41</v>
      </c>
      <c r="H1287" t="n">
        <v>0.54</v>
      </c>
      <c r="I1287" t="n">
        <v>29</v>
      </c>
      <c r="J1287" t="n">
        <v>164.83</v>
      </c>
      <c r="K1287" t="n">
        <v>50.28</v>
      </c>
      <c r="L1287" t="n">
        <v>5</v>
      </c>
      <c r="M1287" t="n">
        <v>27</v>
      </c>
      <c r="N1287" t="n">
        <v>29.55</v>
      </c>
      <c r="O1287" t="n">
        <v>20563.61</v>
      </c>
      <c r="P1287" t="n">
        <v>190.46</v>
      </c>
      <c r="Q1287" t="n">
        <v>467.1</v>
      </c>
      <c r="R1287" t="n">
        <v>76.47</v>
      </c>
      <c r="S1287" t="n">
        <v>39.61</v>
      </c>
      <c r="T1287" t="n">
        <v>13381.99</v>
      </c>
      <c r="U1287" t="n">
        <v>0.52</v>
      </c>
      <c r="V1287" t="n">
        <v>0.72</v>
      </c>
      <c r="W1287" t="n">
        <v>2.66</v>
      </c>
      <c r="X1287" t="n">
        <v>0.8100000000000001</v>
      </c>
      <c r="Y1287" t="n">
        <v>1</v>
      </c>
      <c r="Z1287" t="n">
        <v>10</v>
      </c>
    </row>
    <row r="1288">
      <c r="A1288" t="n">
        <v>17</v>
      </c>
      <c r="B1288" t="n">
        <v>80</v>
      </c>
      <c r="C1288" t="inlineStr">
        <is>
          <t xml:space="preserve">CONCLUIDO	</t>
        </is>
      </c>
      <c r="D1288" t="n">
        <v>5.1834</v>
      </c>
      <c r="E1288" t="n">
        <v>19.29</v>
      </c>
      <c r="F1288" t="n">
        <v>16.1</v>
      </c>
      <c r="G1288" t="n">
        <v>35.77</v>
      </c>
      <c r="H1288" t="n">
        <v>0.5600000000000001</v>
      </c>
      <c r="I1288" t="n">
        <v>27</v>
      </c>
      <c r="J1288" t="n">
        <v>165.19</v>
      </c>
      <c r="K1288" t="n">
        <v>50.28</v>
      </c>
      <c r="L1288" t="n">
        <v>5.25</v>
      </c>
      <c r="M1288" t="n">
        <v>25</v>
      </c>
      <c r="N1288" t="n">
        <v>29.66</v>
      </c>
      <c r="O1288" t="n">
        <v>20607.95</v>
      </c>
      <c r="P1288" t="n">
        <v>189.49</v>
      </c>
      <c r="Q1288" t="n">
        <v>467.11</v>
      </c>
      <c r="R1288" t="n">
        <v>74.73</v>
      </c>
      <c r="S1288" t="n">
        <v>39.61</v>
      </c>
      <c r="T1288" t="n">
        <v>12520.29</v>
      </c>
      <c r="U1288" t="n">
        <v>0.53</v>
      </c>
      <c r="V1288" t="n">
        <v>0.72</v>
      </c>
      <c r="W1288" t="n">
        <v>2.66</v>
      </c>
      <c r="X1288" t="n">
        <v>0.76</v>
      </c>
      <c r="Y1288" t="n">
        <v>1</v>
      </c>
      <c r="Z1288" t="n">
        <v>10</v>
      </c>
    </row>
    <row r="1289">
      <c r="A1289" t="n">
        <v>18</v>
      </c>
      <c r="B1289" t="n">
        <v>80</v>
      </c>
      <c r="C1289" t="inlineStr">
        <is>
          <t xml:space="preserve">CONCLUIDO	</t>
        </is>
      </c>
      <c r="D1289" t="n">
        <v>5.2042</v>
      </c>
      <c r="E1289" t="n">
        <v>19.22</v>
      </c>
      <c r="F1289" t="n">
        <v>16.05</v>
      </c>
      <c r="G1289" t="n">
        <v>37.05</v>
      </c>
      <c r="H1289" t="n">
        <v>0.59</v>
      </c>
      <c r="I1289" t="n">
        <v>26</v>
      </c>
      <c r="J1289" t="n">
        <v>165.55</v>
      </c>
      <c r="K1289" t="n">
        <v>50.28</v>
      </c>
      <c r="L1289" t="n">
        <v>5.5</v>
      </c>
      <c r="M1289" t="n">
        <v>24</v>
      </c>
      <c r="N1289" t="n">
        <v>29.77</v>
      </c>
      <c r="O1289" t="n">
        <v>20652.33</v>
      </c>
      <c r="P1289" t="n">
        <v>188.49</v>
      </c>
      <c r="Q1289" t="n">
        <v>467.08</v>
      </c>
      <c r="R1289" t="n">
        <v>73.15000000000001</v>
      </c>
      <c r="S1289" t="n">
        <v>39.61</v>
      </c>
      <c r="T1289" t="n">
        <v>11738.04</v>
      </c>
      <c r="U1289" t="n">
        <v>0.54</v>
      </c>
      <c r="V1289" t="n">
        <v>0.73</v>
      </c>
      <c r="W1289" t="n">
        <v>2.66</v>
      </c>
      <c r="X1289" t="n">
        <v>0.72</v>
      </c>
      <c r="Y1289" t="n">
        <v>1</v>
      </c>
      <c r="Z1289" t="n">
        <v>10</v>
      </c>
    </row>
    <row r="1290">
      <c r="A1290" t="n">
        <v>19</v>
      </c>
      <c r="B1290" t="n">
        <v>80</v>
      </c>
      <c r="C1290" t="inlineStr">
        <is>
          <t xml:space="preserve">CONCLUIDO	</t>
        </is>
      </c>
      <c r="D1290" t="n">
        <v>5.2205</v>
      </c>
      <c r="E1290" t="n">
        <v>19.16</v>
      </c>
      <c r="F1290" t="n">
        <v>16.03</v>
      </c>
      <c r="G1290" t="n">
        <v>38.46</v>
      </c>
      <c r="H1290" t="n">
        <v>0.61</v>
      </c>
      <c r="I1290" t="n">
        <v>25</v>
      </c>
      <c r="J1290" t="n">
        <v>165.91</v>
      </c>
      <c r="K1290" t="n">
        <v>50.28</v>
      </c>
      <c r="L1290" t="n">
        <v>5.75</v>
      </c>
      <c r="M1290" t="n">
        <v>23</v>
      </c>
      <c r="N1290" t="n">
        <v>29.88</v>
      </c>
      <c r="O1290" t="n">
        <v>20696.74</v>
      </c>
      <c r="P1290" t="n">
        <v>187.48</v>
      </c>
      <c r="Q1290" t="n">
        <v>467.07</v>
      </c>
      <c r="R1290" t="n">
        <v>72.56999999999999</v>
      </c>
      <c r="S1290" t="n">
        <v>39.61</v>
      </c>
      <c r="T1290" t="n">
        <v>11453.02</v>
      </c>
      <c r="U1290" t="n">
        <v>0.55</v>
      </c>
      <c r="V1290" t="n">
        <v>0.73</v>
      </c>
      <c r="W1290" t="n">
        <v>2.65</v>
      </c>
      <c r="X1290" t="n">
        <v>0.6899999999999999</v>
      </c>
      <c r="Y1290" t="n">
        <v>1</v>
      </c>
      <c r="Z1290" t="n">
        <v>10</v>
      </c>
    </row>
    <row r="1291">
      <c r="A1291" t="n">
        <v>20</v>
      </c>
      <c r="B1291" t="n">
        <v>80</v>
      </c>
      <c r="C1291" t="inlineStr">
        <is>
          <t xml:space="preserve">CONCLUIDO	</t>
        </is>
      </c>
      <c r="D1291" t="n">
        <v>5.2388</v>
      </c>
      <c r="E1291" t="n">
        <v>19.09</v>
      </c>
      <c r="F1291" t="n">
        <v>15.99</v>
      </c>
      <c r="G1291" t="n">
        <v>39.98</v>
      </c>
      <c r="H1291" t="n">
        <v>0.64</v>
      </c>
      <c r="I1291" t="n">
        <v>24</v>
      </c>
      <c r="J1291" t="n">
        <v>166.27</v>
      </c>
      <c r="K1291" t="n">
        <v>50.28</v>
      </c>
      <c r="L1291" t="n">
        <v>6</v>
      </c>
      <c r="M1291" t="n">
        <v>22</v>
      </c>
      <c r="N1291" t="n">
        <v>29.99</v>
      </c>
      <c r="O1291" t="n">
        <v>20741.2</v>
      </c>
      <c r="P1291" t="n">
        <v>186.52</v>
      </c>
      <c r="Q1291" t="n">
        <v>467.12</v>
      </c>
      <c r="R1291" t="n">
        <v>71.47</v>
      </c>
      <c r="S1291" t="n">
        <v>39.61</v>
      </c>
      <c r="T1291" t="n">
        <v>10905.07</v>
      </c>
      <c r="U1291" t="n">
        <v>0.55</v>
      </c>
      <c r="V1291" t="n">
        <v>0.73</v>
      </c>
      <c r="W1291" t="n">
        <v>2.64</v>
      </c>
      <c r="X1291" t="n">
        <v>0.66</v>
      </c>
      <c r="Y1291" t="n">
        <v>1</v>
      </c>
      <c r="Z1291" t="n">
        <v>10</v>
      </c>
    </row>
    <row r="1292">
      <c r="A1292" t="n">
        <v>21</v>
      </c>
      <c r="B1292" t="n">
        <v>80</v>
      </c>
      <c r="C1292" t="inlineStr">
        <is>
          <t xml:space="preserve">CONCLUIDO	</t>
        </is>
      </c>
      <c r="D1292" t="n">
        <v>5.254</v>
      </c>
      <c r="E1292" t="n">
        <v>19.03</v>
      </c>
      <c r="F1292" t="n">
        <v>15.97</v>
      </c>
      <c r="G1292" t="n">
        <v>41.65</v>
      </c>
      <c r="H1292" t="n">
        <v>0.66</v>
      </c>
      <c r="I1292" t="n">
        <v>23</v>
      </c>
      <c r="J1292" t="n">
        <v>166.64</v>
      </c>
      <c r="K1292" t="n">
        <v>50.28</v>
      </c>
      <c r="L1292" t="n">
        <v>6.25</v>
      </c>
      <c r="M1292" t="n">
        <v>21</v>
      </c>
      <c r="N1292" t="n">
        <v>30.11</v>
      </c>
      <c r="O1292" t="n">
        <v>20785.69</v>
      </c>
      <c r="P1292" t="n">
        <v>185.69</v>
      </c>
      <c r="Q1292" t="n">
        <v>467.07</v>
      </c>
      <c r="R1292" t="n">
        <v>70.61</v>
      </c>
      <c r="S1292" t="n">
        <v>39.61</v>
      </c>
      <c r="T1292" t="n">
        <v>10479.68</v>
      </c>
      <c r="U1292" t="n">
        <v>0.5600000000000001</v>
      </c>
      <c r="V1292" t="n">
        <v>0.73</v>
      </c>
      <c r="W1292" t="n">
        <v>2.65</v>
      </c>
      <c r="X1292" t="n">
        <v>0.63</v>
      </c>
      <c r="Y1292" t="n">
        <v>1</v>
      </c>
      <c r="Z1292" t="n">
        <v>10</v>
      </c>
    </row>
    <row r="1293">
      <c r="A1293" t="n">
        <v>22</v>
      </c>
      <c r="B1293" t="n">
        <v>80</v>
      </c>
      <c r="C1293" t="inlineStr">
        <is>
          <t xml:space="preserve">CONCLUIDO	</t>
        </is>
      </c>
      <c r="D1293" t="n">
        <v>5.2696</v>
      </c>
      <c r="E1293" t="n">
        <v>18.98</v>
      </c>
      <c r="F1293" t="n">
        <v>15.94</v>
      </c>
      <c r="G1293" t="n">
        <v>43.48</v>
      </c>
      <c r="H1293" t="n">
        <v>0.6899999999999999</v>
      </c>
      <c r="I1293" t="n">
        <v>22</v>
      </c>
      <c r="J1293" t="n">
        <v>167</v>
      </c>
      <c r="K1293" t="n">
        <v>50.28</v>
      </c>
      <c r="L1293" t="n">
        <v>6.5</v>
      </c>
      <c r="M1293" t="n">
        <v>20</v>
      </c>
      <c r="N1293" t="n">
        <v>30.22</v>
      </c>
      <c r="O1293" t="n">
        <v>20830.22</v>
      </c>
      <c r="P1293" t="n">
        <v>184.95</v>
      </c>
      <c r="Q1293" t="n">
        <v>467.07</v>
      </c>
      <c r="R1293" t="n">
        <v>69.73</v>
      </c>
      <c r="S1293" t="n">
        <v>39.61</v>
      </c>
      <c r="T1293" t="n">
        <v>10047.3</v>
      </c>
      <c r="U1293" t="n">
        <v>0.57</v>
      </c>
      <c r="V1293" t="n">
        <v>0.73</v>
      </c>
      <c r="W1293" t="n">
        <v>2.65</v>
      </c>
      <c r="X1293" t="n">
        <v>0.61</v>
      </c>
      <c r="Y1293" t="n">
        <v>1</v>
      </c>
      <c r="Z1293" t="n">
        <v>10</v>
      </c>
    </row>
    <row r="1294">
      <c r="A1294" t="n">
        <v>23</v>
      </c>
      <c r="B1294" t="n">
        <v>80</v>
      </c>
      <c r="C1294" t="inlineStr">
        <is>
          <t xml:space="preserve">CONCLUIDO	</t>
        </is>
      </c>
      <c r="D1294" t="n">
        <v>5.2891</v>
      </c>
      <c r="E1294" t="n">
        <v>18.91</v>
      </c>
      <c r="F1294" t="n">
        <v>15.91</v>
      </c>
      <c r="G1294" t="n">
        <v>45.45</v>
      </c>
      <c r="H1294" t="n">
        <v>0.71</v>
      </c>
      <c r="I1294" t="n">
        <v>21</v>
      </c>
      <c r="J1294" t="n">
        <v>167.36</v>
      </c>
      <c r="K1294" t="n">
        <v>50.28</v>
      </c>
      <c r="L1294" t="n">
        <v>6.75</v>
      </c>
      <c r="M1294" t="n">
        <v>19</v>
      </c>
      <c r="N1294" t="n">
        <v>30.33</v>
      </c>
      <c r="O1294" t="n">
        <v>20874.78</v>
      </c>
      <c r="P1294" t="n">
        <v>183.96</v>
      </c>
      <c r="Q1294" t="n">
        <v>467.15</v>
      </c>
      <c r="R1294" t="n">
        <v>68.5</v>
      </c>
      <c r="S1294" t="n">
        <v>39.61</v>
      </c>
      <c r="T1294" t="n">
        <v>9434.58</v>
      </c>
      <c r="U1294" t="n">
        <v>0.58</v>
      </c>
      <c r="V1294" t="n">
        <v>0.73</v>
      </c>
      <c r="W1294" t="n">
        <v>2.64</v>
      </c>
      <c r="X1294" t="n">
        <v>0.57</v>
      </c>
      <c r="Y1294" t="n">
        <v>1</v>
      </c>
      <c r="Z1294" t="n">
        <v>10</v>
      </c>
    </row>
    <row r="1295">
      <c r="A1295" t="n">
        <v>24</v>
      </c>
      <c r="B1295" t="n">
        <v>80</v>
      </c>
      <c r="C1295" t="inlineStr">
        <is>
          <t xml:space="preserve">CONCLUIDO	</t>
        </is>
      </c>
      <c r="D1295" t="n">
        <v>5.3027</v>
      </c>
      <c r="E1295" t="n">
        <v>18.86</v>
      </c>
      <c r="F1295" t="n">
        <v>15.89</v>
      </c>
      <c r="G1295" t="n">
        <v>47.67</v>
      </c>
      <c r="H1295" t="n">
        <v>0.74</v>
      </c>
      <c r="I1295" t="n">
        <v>20</v>
      </c>
      <c r="J1295" t="n">
        <v>167.72</v>
      </c>
      <c r="K1295" t="n">
        <v>50.28</v>
      </c>
      <c r="L1295" t="n">
        <v>7</v>
      </c>
      <c r="M1295" t="n">
        <v>18</v>
      </c>
      <c r="N1295" t="n">
        <v>30.44</v>
      </c>
      <c r="O1295" t="n">
        <v>20919.39</v>
      </c>
      <c r="P1295" t="n">
        <v>183.54</v>
      </c>
      <c r="Q1295" t="n">
        <v>467.07</v>
      </c>
      <c r="R1295" t="n">
        <v>68.06</v>
      </c>
      <c r="S1295" t="n">
        <v>39.61</v>
      </c>
      <c r="T1295" t="n">
        <v>9220.219999999999</v>
      </c>
      <c r="U1295" t="n">
        <v>0.58</v>
      </c>
      <c r="V1295" t="n">
        <v>0.73</v>
      </c>
      <c r="W1295" t="n">
        <v>2.64</v>
      </c>
      <c r="X1295" t="n">
        <v>0.5600000000000001</v>
      </c>
      <c r="Y1295" t="n">
        <v>1</v>
      </c>
      <c r="Z1295" t="n">
        <v>10</v>
      </c>
    </row>
    <row r="1296">
      <c r="A1296" t="n">
        <v>25</v>
      </c>
      <c r="B1296" t="n">
        <v>80</v>
      </c>
      <c r="C1296" t="inlineStr">
        <is>
          <t xml:space="preserve">CONCLUIDO	</t>
        </is>
      </c>
      <c r="D1296" t="n">
        <v>5.325</v>
      </c>
      <c r="E1296" t="n">
        <v>18.78</v>
      </c>
      <c r="F1296" t="n">
        <v>15.84</v>
      </c>
      <c r="G1296" t="n">
        <v>50.03</v>
      </c>
      <c r="H1296" t="n">
        <v>0.76</v>
      </c>
      <c r="I1296" t="n">
        <v>19</v>
      </c>
      <c r="J1296" t="n">
        <v>168.08</v>
      </c>
      <c r="K1296" t="n">
        <v>50.28</v>
      </c>
      <c r="L1296" t="n">
        <v>7.25</v>
      </c>
      <c r="M1296" t="n">
        <v>17</v>
      </c>
      <c r="N1296" t="n">
        <v>30.55</v>
      </c>
      <c r="O1296" t="n">
        <v>20964.03</v>
      </c>
      <c r="P1296" t="n">
        <v>182.15</v>
      </c>
      <c r="Q1296" t="n">
        <v>467.08</v>
      </c>
      <c r="R1296" t="n">
        <v>66.62</v>
      </c>
      <c r="S1296" t="n">
        <v>39.61</v>
      </c>
      <c r="T1296" t="n">
        <v>8506.219999999999</v>
      </c>
      <c r="U1296" t="n">
        <v>0.59</v>
      </c>
      <c r="V1296" t="n">
        <v>0.74</v>
      </c>
      <c r="W1296" t="n">
        <v>2.64</v>
      </c>
      <c r="X1296" t="n">
        <v>0.51</v>
      </c>
      <c r="Y1296" t="n">
        <v>1</v>
      </c>
      <c r="Z1296" t="n">
        <v>10</v>
      </c>
    </row>
    <row r="1297">
      <c r="A1297" t="n">
        <v>26</v>
      </c>
      <c r="B1297" t="n">
        <v>80</v>
      </c>
      <c r="C1297" t="inlineStr">
        <is>
          <t xml:space="preserve">CONCLUIDO	</t>
        </is>
      </c>
      <c r="D1297" t="n">
        <v>5.3222</v>
      </c>
      <c r="E1297" t="n">
        <v>18.79</v>
      </c>
      <c r="F1297" t="n">
        <v>15.85</v>
      </c>
      <c r="G1297" t="n">
        <v>50.06</v>
      </c>
      <c r="H1297" t="n">
        <v>0.79</v>
      </c>
      <c r="I1297" t="n">
        <v>19</v>
      </c>
      <c r="J1297" t="n">
        <v>168.44</v>
      </c>
      <c r="K1297" t="n">
        <v>50.28</v>
      </c>
      <c r="L1297" t="n">
        <v>7.5</v>
      </c>
      <c r="M1297" t="n">
        <v>17</v>
      </c>
      <c r="N1297" t="n">
        <v>30.66</v>
      </c>
      <c r="O1297" t="n">
        <v>21008.71</v>
      </c>
      <c r="P1297" t="n">
        <v>182.18</v>
      </c>
      <c r="Q1297" t="n">
        <v>467.08</v>
      </c>
      <c r="R1297" t="n">
        <v>66.81</v>
      </c>
      <c r="S1297" t="n">
        <v>39.61</v>
      </c>
      <c r="T1297" t="n">
        <v>8599.07</v>
      </c>
      <c r="U1297" t="n">
        <v>0.59</v>
      </c>
      <c r="V1297" t="n">
        <v>0.74</v>
      </c>
      <c r="W1297" t="n">
        <v>2.64</v>
      </c>
      <c r="X1297" t="n">
        <v>0.52</v>
      </c>
      <c r="Y1297" t="n">
        <v>1</v>
      </c>
      <c r="Z1297" t="n">
        <v>10</v>
      </c>
    </row>
    <row r="1298">
      <c r="A1298" t="n">
        <v>27</v>
      </c>
      <c r="B1298" t="n">
        <v>80</v>
      </c>
      <c r="C1298" t="inlineStr">
        <is>
          <t xml:space="preserve">CONCLUIDO	</t>
        </is>
      </c>
      <c r="D1298" t="n">
        <v>5.3388</v>
      </c>
      <c r="E1298" t="n">
        <v>18.73</v>
      </c>
      <c r="F1298" t="n">
        <v>15.83</v>
      </c>
      <c r="G1298" t="n">
        <v>52.75</v>
      </c>
      <c r="H1298" t="n">
        <v>0.8100000000000001</v>
      </c>
      <c r="I1298" t="n">
        <v>18</v>
      </c>
      <c r="J1298" t="n">
        <v>168.81</v>
      </c>
      <c r="K1298" t="n">
        <v>50.28</v>
      </c>
      <c r="L1298" t="n">
        <v>7.75</v>
      </c>
      <c r="M1298" t="n">
        <v>16</v>
      </c>
      <c r="N1298" t="n">
        <v>30.78</v>
      </c>
      <c r="O1298" t="n">
        <v>21053.43</v>
      </c>
      <c r="P1298" t="n">
        <v>181.55</v>
      </c>
      <c r="Q1298" t="n">
        <v>467.07</v>
      </c>
      <c r="R1298" t="n">
        <v>65.95999999999999</v>
      </c>
      <c r="S1298" t="n">
        <v>39.61</v>
      </c>
      <c r="T1298" t="n">
        <v>8181.64</v>
      </c>
      <c r="U1298" t="n">
        <v>0.6</v>
      </c>
      <c r="V1298" t="n">
        <v>0.74</v>
      </c>
      <c r="W1298" t="n">
        <v>2.64</v>
      </c>
      <c r="X1298" t="n">
        <v>0.49</v>
      </c>
      <c r="Y1298" t="n">
        <v>1</v>
      </c>
      <c r="Z1298" t="n">
        <v>10</v>
      </c>
    </row>
    <row r="1299">
      <c r="A1299" t="n">
        <v>28</v>
      </c>
      <c r="B1299" t="n">
        <v>80</v>
      </c>
      <c r="C1299" t="inlineStr">
        <is>
          <t xml:space="preserve">CONCLUIDO	</t>
        </is>
      </c>
      <c r="D1299" t="n">
        <v>5.3405</v>
      </c>
      <c r="E1299" t="n">
        <v>18.72</v>
      </c>
      <c r="F1299" t="n">
        <v>15.82</v>
      </c>
      <c r="G1299" t="n">
        <v>52.73</v>
      </c>
      <c r="H1299" t="n">
        <v>0.84</v>
      </c>
      <c r="I1299" t="n">
        <v>18</v>
      </c>
      <c r="J1299" t="n">
        <v>169.17</v>
      </c>
      <c r="K1299" t="n">
        <v>50.28</v>
      </c>
      <c r="L1299" t="n">
        <v>8</v>
      </c>
      <c r="M1299" t="n">
        <v>16</v>
      </c>
      <c r="N1299" t="n">
        <v>30.89</v>
      </c>
      <c r="O1299" t="n">
        <v>21098.19</v>
      </c>
      <c r="P1299" t="n">
        <v>180.38</v>
      </c>
      <c r="Q1299" t="n">
        <v>467.1</v>
      </c>
      <c r="R1299" t="n">
        <v>65.64</v>
      </c>
      <c r="S1299" t="n">
        <v>39.61</v>
      </c>
      <c r="T1299" t="n">
        <v>8021.91</v>
      </c>
      <c r="U1299" t="n">
        <v>0.6</v>
      </c>
      <c r="V1299" t="n">
        <v>0.74</v>
      </c>
      <c r="W1299" t="n">
        <v>2.64</v>
      </c>
      <c r="X1299" t="n">
        <v>0.49</v>
      </c>
      <c r="Y1299" t="n">
        <v>1</v>
      </c>
      <c r="Z1299" t="n">
        <v>10</v>
      </c>
    </row>
    <row r="1300">
      <c r="A1300" t="n">
        <v>29</v>
      </c>
      <c r="B1300" t="n">
        <v>80</v>
      </c>
      <c r="C1300" t="inlineStr">
        <is>
          <t xml:space="preserve">CONCLUIDO	</t>
        </is>
      </c>
      <c r="D1300" t="n">
        <v>5.3579</v>
      </c>
      <c r="E1300" t="n">
        <v>18.66</v>
      </c>
      <c r="F1300" t="n">
        <v>15.79</v>
      </c>
      <c r="G1300" t="n">
        <v>55.74</v>
      </c>
      <c r="H1300" t="n">
        <v>0.86</v>
      </c>
      <c r="I1300" t="n">
        <v>17</v>
      </c>
      <c r="J1300" t="n">
        <v>169.53</v>
      </c>
      <c r="K1300" t="n">
        <v>50.28</v>
      </c>
      <c r="L1300" t="n">
        <v>8.25</v>
      </c>
      <c r="M1300" t="n">
        <v>15</v>
      </c>
      <c r="N1300" t="n">
        <v>31</v>
      </c>
      <c r="O1300" t="n">
        <v>21142.98</v>
      </c>
      <c r="P1300" t="n">
        <v>179.7</v>
      </c>
      <c r="Q1300" t="n">
        <v>467.13</v>
      </c>
      <c r="R1300" t="n">
        <v>64.75</v>
      </c>
      <c r="S1300" t="n">
        <v>39.61</v>
      </c>
      <c r="T1300" t="n">
        <v>7582.13</v>
      </c>
      <c r="U1300" t="n">
        <v>0.61</v>
      </c>
      <c r="V1300" t="n">
        <v>0.74</v>
      </c>
      <c r="W1300" t="n">
        <v>2.64</v>
      </c>
      <c r="X1300" t="n">
        <v>0.46</v>
      </c>
      <c r="Y1300" t="n">
        <v>1</v>
      </c>
      <c r="Z1300" t="n">
        <v>10</v>
      </c>
    </row>
    <row r="1301">
      <c r="A1301" t="n">
        <v>30</v>
      </c>
      <c r="B1301" t="n">
        <v>80</v>
      </c>
      <c r="C1301" t="inlineStr">
        <is>
          <t xml:space="preserve">CONCLUIDO	</t>
        </is>
      </c>
      <c r="D1301" t="n">
        <v>5.3544</v>
      </c>
      <c r="E1301" t="n">
        <v>18.68</v>
      </c>
      <c r="F1301" t="n">
        <v>15.8</v>
      </c>
      <c r="G1301" t="n">
        <v>55.78</v>
      </c>
      <c r="H1301" t="n">
        <v>0.89</v>
      </c>
      <c r="I1301" t="n">
        <v>17</v>
      </c>
      <c r="J1301" t="n">
        <v>169.9</v>
      </c>
      <c r="K1301" t="n">
        <v>50.28</v>
      </c>
      <c r="L1301" t="n">
        <v>8.5</v>
      </c>
      <c r="M1301" t="n">
        <v>15</v>
      </c>
      <c r="N1301" t="n">
        <v>31.12</v>
      </c>
      <c r="O1301" t="n">
        <v>21187.82</v>
      </c>
      <c r="P1301" t="n">
        <v>179.51</v>
      </c>
      <c r="Q1301" t="n">
        <v>467.07</v>
      </c>
      <c r="R1301" t="n">
        <v>65.11</v>
      </c>
      <c r="S1301" t="n">
        <v>39.61</v>
      </c>
      <c r="T1301" t="n">
        <v>7761.69</v>
      </c>
      <c r="U1301" t="n">
        <v>0.61</v>
      </c>
      <c r="V1301" t="n">
        <v>0.74</v>
      </c>
      <c r="W1301" t="n">
        <v>2.64</v>
      </c>
      <c r="X1301" t="n">
        <v>0.47</v>
      </c>
      <c r="Y1301" t="n">
        <v>1</v>
      </c>
      <c r="Z1301" t="n">
        <v>10</v>
      </c>
    </row>
    <row r="1302">
      <c r="A1302" t="n">
        <v>31</v>
      </c>
      <c r="B1302" t="n">
        <v>80</v>
      </c>
      <c r="C1302" t="inlineStr">
        <is>
          <t xml:space="preserve">CONCLUIDO	</t>
        </is>
      </c>
      <c r="D1302" t="n">
        <v>5.3779</v>
      </c>
      <c r="E1302" t="n">
        <v>18.59</v>
      </c>
      <c r="F1302" t="n">
        <v>15.75</v>
      </c>
      <c r="G1302" t="n">
        <v>59.08</v>
      </c>
      <c r="H1302" t="n">
        <v>0.91</v>
      </c>
      <c r="I1302" t="n">
        <v>16</v>
      </c>
      <c r="J1302" t="n">
        <v>170.26</v>
      </c>
      <c r="K1302" t="n">
        <v>50.28</v>
      </c>
      <c r="L1302" t="n">
        <v>8.75</v>
      </c>
      <c r="M1302" t="n">
        <v>14</v>
      </c>
      <c r="N1302" t="n">
        <v>31.23</v>
      </c>
      <c r="O1302" t="n">
        <v>21232.69</v>
      </c>
      <c r="P1302" t="n">
        <v>178.77</v>
      </c>
      <c r="Q1302" t="n">
        <v>467.08</v>
      </c>
      <c r="R1302" t="n">
        <v>63.78</v>
      </c>
      <c r="S1302" t="n">
        <v>39.61</v>
      </c>
      <c r="T1302" t="n">
        <v>7102.89</v>
      </c>
      <c r="U1302" t="n">
        <v>0.62</v>
      </c>
      <c r="V1302" t="n">
        <v>0.74</v>
      </c>
      <c r="W1302" t="n">
        <v>2.63</v>
      </c>
      <c r="X1302" t="n">
        <v>0.42</v>
      </c>
      <c r="Y1302" t="n">
        <v>1</v>
      </c>
      <c r="Z1302" t="n">
        <v>10</v>
      </c>
    </row>
    <row r="1303">
      <c r="A1303" t="n">
        <v>32</v>
      </c>
      <c r="B1303" t="n">
        <v>80</v>
      </c>
      <c r="C1303" t="inlineStr">
        <is>
          <t xml:space="preserve">CONCLUIDO	</t>
        </is>
      </c>
      <c r="D1303" t="n">
        <v>5.3697</v>
      </c>
      <c r="E1303" t="n">
        <v>18.62</v>
      </c>
      <c r="F1303" t="n">
        <v>15.78</v>
      </c>
      <c r="G1303" t="n">
        <v>59.19</v>
      </c>
      <c r="H1303" t="n">
        <v>0.9399999999999999</v>
      </c>
      <c r="I1303" t="n">
        <v>16</v>
      </c>
      <c r="J1303" t="n">
        <v>170.62</v>
      </c>
      <c r="K1303" t="n">
        <v>50.28</v>
      </c>
      <c r="L1303" t="n">
        <v>9</v>
      </c>
      <c r="M1303" t="n">
        <v>14</v>
      </c>
      <c r="N1303" t="n">
        <v>31.34</v>
      </c>
      <c r="O1303" t="n">
        <v>21277.6</v>
      </c>
      <c r="P1303" t="n">
        <v>178.32</v>
      </c>
      <c r="Q1303" t="n">
        <v>467.11</v>
      </c>
      <c r="R1303" t="n">
        <v>64.45999999999999</v>
      </c>
      <c r="S1303" t="n">
        <v>39.61</v>
      </c>
      <c r="T1303" t="n">
        <v>7439.64</v>
      </c>
      <c r="U1303" t="n">
        <v>0.61</v>
      </c>
      <c r="V1303" t="n">
        <v>0.74</v>
      </c>
      <c r="W1303" t="n">
        <v>2.64</v>
      </c>
      <c r="X1303" t="n">
        <v>0.45</v>
      </c>
      <c r="Y1303" t="n">
        <v>1</v>
      </c>
      <c r="Z1303" t="n">
        <v>10</v>
      </c>
    </row>
    <row r="1304">
      <c r="A1304" t="n">
        <v>33</v>
      </c>
      <c r="B1304" t="n">
        <v>80</v>
      </c>
      <c r="C1304" t="inlineStr">
        <is>
          <t xml:space="preserve">CONCLUIDO	</t>
        </is>
      </c>
      <c r="D1304" t="n">
        <v>5.3924</v>
      </c>
      <c r="E1304" t="n">
        <v>18.54</v>
      </c>
      <c r="F1304" t="n">
        <v>15.74</v>
      </c>
      <c r="G1304" t="n">
        <v>62.95</v>
      </c>
      <c r="H1304" t="n">
        <v>0.96</v>
      </c>
      <c r="I1304" t="n">
        <v>15</v>
      </c>
      <c r="J1304" t="n">
        <v>170.99</v>
      </c>
      <c r="K1304" t="n">
        <v>50.28</v>
      </c>
      <c r="L1304" t="n">
        <v>9.25</v>
      </c>
      <c r="M1304" t="n">
        <v>13</v>
      </c>
      <c r="N1304" t="n">
        <v>31.46</v>
      </c>
      <c r="O1304" t="n">
        <v>21322.55</v>
      </c>
      <c r="P1304" t="n">
        <v>177.13</v>
      </c>
      <c r="Q1304" t="n">
        <v>467.08</v>
      </c>
      <c r="R1304" t="n">
        <v>63.07</v>
      </c>
      <c r="S1304" t="n">
        <v>39.61</v>
      </c>
      <c r="T1304" t="n">
        <v>6751.86</v>
      </c>
      <c r="U1304" t="n">
        <v>0.63</v>
      </c>
      <c r="V1304" t="n">
        <v>0.74</v>
      </c>
      <c r="W1304" t="n">
        <v>2.63</v>
      </c>
      <c r="X1304" t="n">
        <v>0.4</v>
      </c>
      <c r="Y1304" t="n">
        <v>1</v>
      </c>
      <c r="Z1304" t="n">
        <v>10</v>
      </c>
    </row>
    <row r="1305">
      <c r="A1305" t="n">
        <v>34</v>
      </c>
      <c r="B1305" t="n">
        <v>80</v>
      </c>
      <c r="C1305" t="inlineStr">
        <is>
          <t xml:space="preserve">CONCLUIDO	</t>
        </is>
      </c>
      <c r="D1305" t="n">
        <v>5.3947</v>
      </c>
      <c r="E1305" t="n">
        <v>18.54</v>
      </c>
      <c r="F1305" t="n">
        <v>15.73</v>
      </c>
      <c r="G1305" t="n">
        <v>62.92</v>
      </c>
      <c r="H1305" t="n">
        <v>0.98</v>
      </c>
      <c r="I1305" t="n">
        <v>15</v>
      </c>
      <c r="J1305" t="n">
        <v>171.35</v>
      </c>
      <c r="K1305" t="n">
        <v>50.28</v>
      </c>
      <c r="L1305" t="n">
        <v>9.5</v>
      </c>
      <c r="M1305" t="n">
        <v>13</v>
      </c>
      <c r="N1305" t="n">
        <v>31.57</v>
      </c>
      <c r="O1305" t="n">
        <v>21367.54</v>
      </c>
      <c r="P1305" t="n">
        <v>176.52</v>
      </c>
      <c r="Q1305" t="n">
        <v>467.07</v>
      </c>
      <c r="R1305" t="n">
        <v>62.8</v>
      </c>
      <c r="S1305" t="n">
        <v>39.61</v>
      </c>
      <c r="T1305" t="n">
        <v>6614.48</v>
      </c>
      <c r="U1305" t="n">
        <v>0.63</v>
      </c>
      <c r="V1305" t="n">
        <v>0.74</v>
      </c>
      <c r="W1305" t="n">
        <v>2.63</v>
      </c>
      <c r="X1305" t="n">
        <v>0.4</v>
      </c>
      <c r="Y1305" t="n">
        <v>1</v>
      </c>
      <c r="Z1305" t="n">
        <v>10</v>
      </c>
    </row>
    <row r="1306">
      <c r="A1306" t="n">
        <v>35</v>
      </c>
      <c r="B1306" t="n">
        <v>80</v>
      </c>
      <c r="C1306" t="inlineStr">
        <is>
          <t xml:space="preserve">CONCLUIDO	</t>
        </is>
      </c>
      <c r="D1306" t="n">
        <v>5.4091</v>
      </c>
      <c r="E1306" t="n">
        <v>18.49</v>
      </c>
      <c r="F1306" t="n">
        <v>15.71</v>
      </c>
      <c r="G1306" t="n">
        <v>67.34</v>
      </c>
      <c r="H1306" t="n">
        <v>1.01</v>
      </c>
      <c r="I1306" t="n">
        <v>14</v>
      </c>
      <c r="J1306" t="n">
        <v>171.72</v>
      </c>
      <c r="K1306" t="n">
        <v>50.28</v>
      </c>
      <c r="L1306" t="n">
        <v>9.75</v>
      </c>
      <c r="M1306" t="n">
        <v>12</v>
      </c>
      <c r="N1306" t="n">
        <v>31.69</v>
      </c>
      <c r="O1306" t="n">
        <v>21412.57</v>
      </c>
      <c r="P1306" t="n">
        <v>176.12</v>
      </c>
      <c r="Q1306" t="n">
        <v>467.07</v>
      </c>
      <c r="R1306" t="n">
        <v>62.27</v>
      </c>
      <c r="S1306" t="n">
        <v>39.61</v>
      </c>
      <c r="T1306" t="n">
        <v>6353.74</v>
      </c>
      <c r="U1306" t="n">
        <v>0.64</v>
      </c>
      <c r="V1306" t="n">
        <v>0.74</v>
      </c>
      <c r="W1306" t="n">
        <v>2.63</v>
      </c>
      <c r="X1306" t="n">
        <v>0.38</v>
      </c>
      <c r="Y1306" t="n">
        <v>1</v>
      </c>
      <c r="Z1306" t="n">
        <v>10</v>
      </c>
    </row>
    <row r="1307">
      <c r="A1307" t="n">
        <v>36</v>
      </c>
      <c r="B1307" t="n">
        <v>80</v>
      </c>
      <c r="C1307" t="inlineStr">
        <is>
          <t xml:space="preserve">CONCLUIDO	</t>
        </is>
      </c>
      <c r="D1307" t="n">
        <v>5.4059</v>
      </c>
      <c r="E1307" t="n">
        <v>18.5</v>
      </c>
      <c r="F1307" t="n">
        <v>15.72</v>
      </c>
      <c r="G1307" t="n">
        <v>67.38</v>
      </c>
      <c r="H1307" t="n">
        <v>1.03</v>
      </c>
      <c r="I1307" t="n">
        <v>14</v>
      </c>
      <c r="J1307" t="n">
        <v>172.08</v>
      </c>
      <c r="K1307" t="n">
        <v>50.28</v>
      </c>
      <c r="L1307" t="n">
        <v>10</v>
      </c>
      <c r="M1307" t="n">
        <v>12</v>
      </c>
      <c r="N1307" t="n">
        <v>31.8</v>
      </c>
      <c r="O1307" t="n">
        <v>21457.64</v>
      </c>
      <c r="P1307" t="n">
        <v>175.57</v>
      </c>
      <c r="Q1307" t="n">
        <v>467.11</v>
      </c>
      <c r="R1307" t="n">
        <v>62.55</v>
      </c>
      <c r="S1307" t="n">
        <v>39.61</v>
      </c>
      <c r="T1307" t="n">
        <v>6495.89</v>
      </c>
      <c r="U1307" t="n">
        <v>0.63</v>
      </c>
      <c r="V1307" t="n">
        <v>0.74</v>
      </c>
      <c r="W1307" t="n">
        <v>2.64</v>
      </c>
      <c r="X1307" t="n">
        <v>0.39</v>
      </c>
      <c r="Y1307" t="n">
        <v>1</v>
      </c>
      <c r="Z1307" t="n">
        <v>10</v>
      </c>
    </row>
    <row r="1308">
      <c r="A1308" t="n">
        <v>37</v>
      </c>
      <c r="B1308" t="n">
        <v>80</v>
      </c>
      <c r="C1308" t="inlineStr">
        <is>
          <t xml:space="preserve">CONCLUIDO	</t>
        </is>
      </c>
      <c r="D1308" t="n">
        <v>5.4124</v>
      </c>
      <c r="E1308" t="n">
        <v>18.48</v>
      </c>
      <c r="F1308" t="n">
        <v>15.7</v>
      </c>
      <c r="G1308" t="n">
        <v>67.29000000000001</v>
      </c>
      <c r="H1308" t="n">
        <v>1.05</v>
      </c>
      <c r="I1308" t="n">
        <v>14</v>
      </c>
      <c r="J1308" t="n">
        <v>172.45</v>
      </c>
      <c r="K1308" t="n">
        <v>50.28</v>
      </c>
      <c r="L1308" t="n">
        <v>10.25</v>
      </c>
      <c r="M1308" t="n">
        <v>12</v>
      </c>
      <c r="N1308" t="n">
        <v>31.92</v>
      </c>
      <c r="O1308" t="n">
        <v>21502.75</v>
      </c>
      <c r="P1308" t="n">
        <v>174.29</v>
      </c>
      <c r="Q1308" t="n">
        <v>467.07</v>
      </c>
      <c r="R1308" t="n">
        <v>61.89</v>
      </c>
      <c r="S1308" t="n">
        <v>39.61</v>
      </c>
      <c r="T1308" t="n">
        <v>6168.23</v>
      </c>
      <c r="U1308" t="n">
        <v>0.64</v>
      </c>
      <c r="V1308" t="n">
        <v>0.74</v>
      </c>
      <c r="W1308" t="n">
        <v>2.63</v>
      </c>
      <c r="X1308" t="n">
        <v>0.37</v>
      </c>
      <c r="Y1308" t="n">
        <v>1</v>
      </c>
      <c r="Z1308" t="n">
        <v>10</v>
      </c>
    </row>
    <row r="1309">
      <c r="A1309" t="n">
        <v>38</v>
      </c>
      <c r="B1309" t="n">
        <v>80</v>
      </c>
      <c r="C1309" t="inlineStr">
        <is>
          <t xml:space="preserve">CONCLUIDO	</t>
        </is>
      </c>
      <c r="D1309" t="n">
        <v>5.4269</v>
      </c>
      <c r="E1309" t="n">
        <v>18.43</v>
      </c>
      <c r="F1309" t="n">
        <v>15.68</v>
      </c>
      <c r="G1309" t="n">
        <v>72.38</v>
      </c>
      <c r="H1309" t="n">
        <v>1.08</v>
      </c>
      <c r="I1309" t="n">
        <v>13</v>
      </c>
      <c r="J1309" t="n">
        <v>172.82</v>
      </c>
      <c r="K1309" t="n">
        <v>50.28</v>
      </c>
      <c r="L1309" t="n">
        <v>10.5</v>
      </c>
      <c r="M1309" t="n">
        <v>11</v>
      </c>
      <c r="N1309" t="n">
        <v>32.04</v>
      </c>
      <c r="O1309" t="n">
        <v>21547.89</v>
      </c>
      <c r="P1309" t="n">
        <v>174.04</v>
      </c>
      <c r="Q1309" t="n">
        <v>467.17</v>
      </c>
      <c r="R1309" t="n">
        <v>61.21</v>
      </c>
      <c r="S1309" t="n">
        <v>39.61</v>
      </c>
      <c r="T1309" t="n">
        <v>5829.14</v>
      </c>
      <c r="U1309" t="n">
        <v>0.65</v>
      </c>
      <c r="V1309" t="n">
        <v>0.74</v>
      </c>
      <c r="W1309" t="n">
        <v>2.63</v>
      </c>
      <c r="X1309" t="n">
        <v>0.35</v>
      </c>
      <c r="Y1309" t="n">
        <v>1</v>
      </c>
      <c r="Z1309" t="n">
        <v>10</v>
      </c>
    </row>
    <row r="1310">
      <c r="A1310" t="n">
        <v>39</v>
      </c>
      <c r="B1310" t="n">
        <v>80</v>
      </c>
      <c r="C1310" t="inlineStr">
        <is>
          <t xml:space="preserve">CONCLUIDO	</t>
        </is>
      </c>
      <c r="D1310" t="n">
        <v>5.4306</v>
      </c>
      <c r="E1310" t="n">
        <v>18.41</v>
      </c>
      <c r="F1310" t="n">
        <v>15.67</v>
      </c>
      <c r="G1310" t="n">
        <v>72.33</v>
      </c>
      <c r="H1310" t="n">
        <v>1.1</v>
      </c>
      <c r="I1310" t="n">
        <v>13</v>
      </c>
      <c r="J1310" t="n">
        <v>173.18</v>
      </c>
      <c r="K1310" t="n">
        <v>50.28</v>
      </c>
      <c r="L1310" t="n">
        <v>10.75</v>
      </c>
      <c r="M1310" t="n">
        <v>11</v>
      </c>
      <c r="N1310" t="n">
        <v>32.15</v>
      </c>
      <c r="O1310" t="n">
        <v>21593.08</v>
      </c>
      <c r="P1310" t="n">
        <v>174.2</v>
      </c>
      <c r="Q1310" t="n">
        <v>467.07</v>
      </c>
      <c r="R1310" t="n">
        <v>61.02</v>
      </c>
      <c r="S1310" t="n">
        <v>39.61</v>
      </c>
      <c r="T1310" t="n">
        <v>5737.97</v>
      </c>
      <c r="U1310" t="n">
        <v>0.65</v>
      </c>
      <c r="V1310" t="n">
        <v>0.74</v>
      </c>
      <c r="W1310" t="n">
        <v>2.63</v>
      </c>
      <c r="X1310" t="n">
        <v>0.34</v>
      </c>
      <c r="Y1310" t="n">
        <v>1</v>
      </c>
      <c r="Z1310" t="n">
        <v>10</v>
      </c>
    </row>
    <row r="1311">
      <c r="A1311" t="n">
        <v>40</v>
      </c>
      <c r="B1311" t="n">
        <v>80</v>
      </c>
      <c r="C1311" t="inlineStr">
        <is>
          <t xml:space="preserve">CONCLUIDO	</t>
        </is>
      </c>
      <c r="D1311" t="n">
        <v>5.4252</v>
      </c>
      <c r="E1311" t="n">
        <v>18.43</v>
      </c>
      <c r="F1311" t="n">
        <v>15.69</v>
      </c>
      <c r="G1311" t="n">
        <v>72.41</v>
      </c>
      <c r="H1311" t="n">
        <v>1.12</v>
      </c>
      <c r="I1311" t="n">
        <v>13</v>
      </c>
      <c r="J1311" t="n">
        <v>173.55</v>
      </c>
      <c r="K1311" t="n">
        <v>50.28</v>
      </c>
      <c r="L1311" t="n">
        <v>11</v>
      </c>
      <c r="M1311" t="n">
        <v>11</v>
      </c>
      <c r="N1311" t="n">
        <v>32.27</v>
      </c>
      <c r="O1311" t="n">
        <v>21638.31</v>
      </c>
      <c r="P1311" t="n">
        <v>173.5</v>
      </c>
      <c r="Q1311" t="n">
        <v>467.07</v>
      </c>
      <c r="R1311" t="n">
        <v>61.53</v>
      </c>
      <c r="S1311" t="n">
        <v>39.61</v>
      </c>
      <c r="T1311" t="n">
        <v>5989.32</v>
      </c>
      <c r="U1311" t="n">
        <v>0.64</v>
      </c>
      <c r="V1311" t="n">
        <v>0.74</v>
      </c>
      <c r="W1311" t="n">
        <v>2.63</v>
      </c>
      <c r="X1311" t="n">
        <v>0.36</v>
      </c>
      <c r="Y1311" t="n">
        <v>1</v>
      </c>
      <c r="Z1311" t="n">
        <v>10</v>
      </c>
    </row>
    <row r="1312">
      <c r="A1312" t="n">
        <v>41</v>
      </c>
      <c r="B1312" t="n">
        <v>80</v>
      </c>
      <c r="C1312" t="inlineStr">
        <is>
          <t xml:space="preserve">CONCLUIDO	</t>
        </is>
      </c>
      <c r="D1312" t="n">
        <v>5.4516</v>
      </c>
      <c r="E1312" t="n">
        <v>18.34</v>
      </c>
      <c r="F1312" t="n">
        <v>15.63</v>
      </c>
      <c r="G1312" t="n">
        <v>78.16</v>
      </c>
      <c r="H1312" t="n">
        <v>1.15</v>
      </c>
      <c r="I1312" t="n">
        <v>12</v>
      </c>
      <c r="J1312" t="n">
        <v>173.92</v>
      </c>
      <c r="K1312" t="n">
        <v>50.28</v>
      </c>
      <c r="L1312" t="n">
        <v>11.25</v>
      </c>
      <c r="M1312" t="n">
        <v>10</v>
      </c>
      <c r="N1312" t="n">
        <v>32.39</v>
      </c>
      <c r="O1312" t="n">
        <v>21683.57</v>
      </c>
      <c r="P1312" t="n">
        <v>171.57</v>
      </c>
      <c r="Q1312" t="n">
        <v>467.08</v>
      </c>
      <c r="R1312" t="n">
        <v>59.8</v>
      </c>
      <c r="S1312" t="n">
        <v>39.61</v>
      </c>
      <c r="T1312" t="n">
        <v>5131.26</v>
      </c>
      <c r="U1312" t="n">
        <v>0.66</v>
      </c>
      <c r="V1312" t="n">
        <v>0.75</v>
      </c>
      <c r="W1312" t="n">
        <v>2.62</v>
      </c>
      <c r="X1312" t="n">
        <v>0.3</v>
      </c>
      <c r="Y1312" t="n">
        <v>1</v>
      </c>
      <c r="Z1312" t="n">
        <v>10</v>
      </c>
    </row>
    <row r="1313">
      <c r="A1313" t="n">
        <v>42</v>
      </c>
      <c r="B1313" t="n">
        <v>80</v>
      </c>
      <c r="C1313" t="inlineStr">
        <is>
          <t xml:space="preserve">CONCLUIDO	</t>
        </is>
      </c>
      <c r="D1313" t="n">
        <v>5.4489</v>
      </c>
      <c r="E1313" t="n">
        <v>18.35</v>
      </c>
      <c r="F1313" t="n">
        <v>15.64</v>
      </c>
      <c r="G1313" t="n">
        <v>78.20999999999999</v>
      </c>
      <c r="H1313" t="n">
        <v>1.17</v>
      </c>
      <c r="I1313" t="n">
        <v>12</v>
      </c>
      <c r="J1313" t="n">
        <v>174.28</v>
      </c>
      <c r="K1313" t="n">
        <v>50.28</v>
      </c>
      <c r="L1313" t="n">
        <v>11.5</v>
      </c>
      <c r="M1313" t="n">
        <v>10</v>
      </c>
      <c r="N1313" t="n">
        <v>32.5</v>
      </c>
      <c r="O1313" t="n">
        <v>21728.87</v>
      </c>
      <c r="P1313" t="n">
        <v>171.74</v>
      </c>
      <c r="Q1313" t="n">
        <v>467.1</v>
      </c>
      <c r="R1313" t="n">
        <v>60.13</v>
      </c>
      <c r="S1313" t="n">
        <v>39.61</v>
      </c>
      <c r="T1313" t="n">
        <v>5295.34</v>
      </c>
      <c r="U1313" t="n">
        <v>0.66</v>
      </c>
      <c r="V1313" t="n">
        <v>0.75</v>
      </c>
      <c r="W1313" t="n">
        <v>2.62</v>
      </c>
      <c r="X1313" t="n">
        <v>0.31</v>
      </c>
      <c r="Y1313" t="n">
        <v>1</v>
      </c>
      <c r="Z1313" t="n">
        <v>10</v>
      </c>
    </row>
    <row r="1314">
      <c r="A1314" t="n">
        <v>43</v>
      </c>
      <c r="B1314" t="n">
        <v>80</v>
      </c>
      <c r="C1314" t="inlineStr">
        <is>
          <t xml:space="preserve">CONCLUIDO	</t>
        </is>
      </c>
      <c r="D1314" t="n">
        <v>5.448</v>
      </c>
      <c r="E1314" t="n">
        <v>18.36</v>
      </c>
      <c r="F1314" t="n">
        <v>15.64</v>
      </c>
      <c r="G1314" t="n">
        <v>78.22</v>
      </c>
      <c r="H1314" t="n">
        <v>1.19</v>
      </c>
      <c r="I1314" t="n">
        <v>12</v>
      </c>
      <c r="J1314" t="n">
        <v>174.65</v>
      </c>
      <c r="K1314" t="n">
        <v>50.28</v>
      </c>
      <c r="L1314" t="n">
        <v>11.75</v>
      </c>
      <c r="M1314" t="n">
        <v>10</v>
      </c>
      <c r="N1314" t="n">
        <v>32.62</v>
      </c>
      <c r="O1314" t="n">
        <v>21774.22</v>
      </c>
      <c r="P1314" t="n">
        <v>171.13</v>
      </c>
      <c r="Q1314" t="n">
        <v>467.07</v>
      </c>
      <c r="R1314" t="n">
        <v>59.97</v>
      </c>
      <c r="S1314" t="n">
        <v>39.61</v>
      </c>
      <c r="T1314" t="n">
        <v>5217.09</v>
      </c>
      <c r="U1314" t="n">
        <v>0.66</v>
      </c>
      <c r="V1314" t="n">
        <v>0.75</v>
      </c>
      <c r="W1314" t="n">
        <v>2.63</v>
      </c>
      <c r="X1314" t="n">
        <v>0.31</v>
      </c>
      <c r="Y1314" t="n">
        <v>1</v>
      </c>
      <c r="Z1314" t="n">
        <v>10</v>
      </c>
    </row>
    <row r="1315">
      <c r="A1315" t="n">
        <v>44</v>
      </c>
      <c r="B1315" t="n">
        <v>80</v>
      </c>
      <c r="C1315" t="inlineStr">
        <is>
          <t xml:space="preserve">CONCLUIDO	</t>
        </is>
      </c>
      <c r="D1315" t="n">
        <v>5.4503</v>
      </c>
      <c r="E1315" t="n">
        <v>18.35</v>
      </c>
      <c r="F1315" t="n">
        <v>15.64</v>
      </c>
      <c r="G1315" t="n">
        <v>78.18000000000001</v>
      </c>
      <c r="H1315" t="n">
        <v>1.22</v>
      </c>
      <c r="I1315" t="n">
        <v>12</v>
      </c>
      <c r="J1315" t="n">
        <v>175.02</v>
      </c>
      <c r="K1315" t="n">
        <v>50.28</v>
      </c>
      <c r="L1315" t="n">
        <v>12</v>
      </c>
      <c r="M1315" t="n">
        <v>10</v>
      </c>
      <c r="N1315" t="n">
        <v>32.74</v>
      </c>
      <c r="O1315" t="n">
        <v>21819.6</v>
      </c>
      <c r="P1315" t="n">
        <v>170.23</v>
      </c>
      <c r="Q1315" t="n">
        <v>467.08</v>
      </c>
      <c r="R1315" t="n">
        <v>59.82</v>
      </c>
      <c r="S1315" t="n">
        <v>39.61</v>
      </c>
      <c r="T1315" t="n">
        <v>5139.05</v>
      </c>
      <c r="U1315" t="n">
        <v>0.66</v>
      </c>
      <c r="V1315" t="n">
        <v>0.75</v>
      </c>
      <c r="W1315" t="n">
        <v>2.63</v>
      </c>
      <c r="X1315" t="n">
        <v>0.3</v>
      </c>
      <c r="Y1315" t="n">
        <v>1</v>
      </c>
      <c r="Z1315" t="n">
        <v>10</v>
      </c>
    </row>
    <row r="1316">
      <c r="A1316" t="n">
        <v>45</v>
      </c>
      <c r="B1316" t="n">
        <v>80</v>
      </c>
      <c r="C1316" t="inlineStr">
        <is>
          <t xml:space="preserve">CONCLUIDO	</t>
        </is>
      </c>
      <c r="D1316" t="n">
        <v>5.4684</v>
      </c>
      <c r="E1316" t="n">
        <v>18.29</v>
      </c>
      <c r="F1316" t="n">
        <v>15.61</v>
      </c>
      <c r="G1316" t="n">
        <v>85.13</v>
      </c>
      <c r="H1316" t="n">
        <v>1.24</v>
      </c>
      <c r="I1316" t="n">
        <v>11</v>
      </c>
      <c r="J1316" t="n">
        <v>175.39</v>
      </c>
      <c r="K1316" t="n">
        <v>50.28</v>
      </c>
      <c r="L1316" t="n">
        <v>12.25</v>
      </c>
      <c r="M1316" t="n">
        <v>9</v>
      </c>
      <c r="N1316" t="n">
        <v>32.86</v>
      </c>
      <c r="O1316" t="n">
        <v>21865.03</v>
      </c>
      <c r="P1316" t="n">
        <v>169.23</v>
      </c>
      <c r="Q1316" t="n">
        <v>467.07</v>
      </c>
      <c r="R1316" t="n">
        <v>58.84</v>
      </c>
      <c r="S1316" t="n">
        <v>39.61</v>
      </c>
      <c r="T1316" t="n">
        <v>4657.13</v>
      </c>
      <c r="U1316" t="n">
        <v>0.67</v>
      </c>
      <c r="V1316" t="n">
        <v>0.75</v>
      </c>
      <c r="W1316" t="n">
        <v>2.63</v>
      </c>
      <c r="X1316" t="n">
        <v>0.28</v>
      </c>
      <c r="Y1316" t="n">
        <v>1</v>
      </c>
      <c r="Z1316" t="n">
        <v>10</v>
      </c>
    </row>
    <row r="1317">
      <c r="A1317" t="n">
        <v>46</v>
      </c>
      <c r="B1317" t="n">
        <v>80</v>
      </c>
      <c r="C1317" t="inlineStr">
        <is>
          <t xml:space="preserve">CONCLUIDO	</t>
        </is>
      </c>
      <c r="D1317" t="n">
        <v>5.4641</v>
      </c>
      <c r="E1317" t="n">
        <v>18.3</v>
      </c>
      <c r="F1317" t="n">
        <v>15.62</v>
      </c>
      <c r="G1317" t="n">
        <v>85.20999999999999</v>
      </c>
      <c r="H1317" t="n">
        <v>1.26</v>
      </c>
      <c r="I1317" t="n">
        <v>11</v>
      </c>
      <c r="J1317" t="n">
        <v>175.76</v>
      </c>
      <c r="K1317" t="n">
        <v>50.28</v>
      </c>
      <c r="L1317" t="n">
        <v>12.5</v>
      </c>
      <c r="M1317" t="n">
        <v>9</v>
      </c>
      <c r="N1317" t="n">
        <v>32.98</v>
      </c>
      <c r="O1317" t="n">
        <v>21910.49</v>
      </c>
      <c r="P1317" t="n">
        <v>169.21</v>
      </c>
      <c r="Q1317" t="n">
        <v>467.07</v>
      </c>
      <c r="R1317" t="n">
        <v>59.28</v>
      </c>
      <c r="S1317" t="n">
        <v>39.61</v>
      </c>
      <c r="T1317" t="n">
        <v>4877.06</v>
      </c>
      <c r="U1317" t="n">
        <v>0.67</v>
      </c>
      <c r="V1317" t="n">
        <v>0.75</v>
      </c>
      <c r="W1317" t="n">
        <v>2.63</v>
      </c>
      <c r="X1317" t="n">
        <v>0.29</v>
      </c>
      <c r="Y1317" t="n">
        <v>1</v>
      </c>
      <c r="Z1317" t="n">
        <v>10</v>
      </c>
    </row>
    <row r="1318">
      <c r="A1318" t="n">
        <v>47</v>
      </c>
      <c r="B1318" t="n">
        <v>80</v>
      </c>
      <c r="C1318" t="inlineStr">
        <is>
          <t xml:space="preserve">CONCLUIDO	</t>
        </is>
      </c>
      <c r="D1318" t="n">
        <v>5.4635</v>
      </c>
      <c r="E1318" t="n">
        <v>18.3</v>
      </c>
      <c r="F1318" t="n">
        <v>15.62</v>
      </c>
      <c r="G1318" t="n">
        <v>85.22</v>
      </c>
      <c r="H1318" t="n">
        <v>1.28</v>
      </c>
      <c r="I1318" t="n">
        <v>11</v>
      </c>
      <c r="J1318" t="n">
        <v>176.12</v>
      </c>
      <c r="K1318" t="n">
        <v>50.28</v>
      </c>
      <c r="L1318" t="n">
        <v>12.75</v>
      </c>
      <c r="M1318" t="n">
        <v>9</v>
      </c>
      <c r="N1318" t="n">
        <v>33.09</v>
      </c>
      <c r="O1318" t="n">
        <v>21956</v>
      </c>
      <c r="P1318" t="n">
        <v>168.98</v>
      </c>
      <c r="Q1318" t="n">
        <v>467.07</v>
      </c>
      <c r="R1318" t="n">
        <v>59.44</v>
      </c>
      <c r="S1318" t="n">
        <v>39.61</v>
      </c>
      <c r="T1318" t="n">
        <v>4958.04</v>
      </c>
      <c r="U1318" t="n">
        <v>0.67</v>
      </c>
      <c r="V1318" t="n">
        <v>0.75</v>
      </c>
      <c r="W1318" t="n">
        <v>2.63</v>
      </c>
      <c r="X1318" t="n">
        <v>0.29</v>
      </c>
      <c r="Y1318" t="n">
        <v>1</v>
      </c>
      <c r="Z1318" t="n">
        <v>10</v>
      </c>
    </row>
    <row r="1319">
      <c r="A1319" t="n">
        <v>48</v>
      </c>
      <c r="B1319" t="n">
        <v>80</v>
      </c>
      <c r="C1319" t="inlineStr">
        <is>
          <t xml:space="preserve">CONCLUIDO	</t>
        </is>
      </c>
      <c r="D1319" t="n">
        <v>5.4647</v>
      </c>
      <c r="E1319" t="n">
        <v>18.3</v>
      </c>
      <c r="F1319" t="n">
        <v>15.62</v>
      </c>
      <c r="G1319" t="n">
        <v>85.2</v>
      </c>
      <c r="H1319" t="n">
        <v>1.31</v>
      </c>
      <c r="I1319" t="n">
        <v>11</v>
      </c>
      <c r="J1319" t="n">
        <v>176.49</v>
      </c>
      <c r="K1319" t="n">
        <v>50.28</v>
      </c>
      <c r="L1319" t="n">
        <v>13</v>
      </c>
      <c r="M1319" t="n">
        <v>9</v>
      </c>
      <c r="N1319" t="n">
        <v>33.21</v>
      </c>
      <c r="O1319" t="n">
        <v>22001.54</v>
      </c>
      <c r="P1319" t="n">
        <v>168.23</v>
      </c>
      <c r="Q1319" t="n">
        <v>467.08</v>
      </c>
      <c r="R1319" t="n">
        <v>59.29</v>
      </c>
      <c r="S1319" t="n">
        <v>39.61</v>
      </c>
      <c r="T1319" t="n">
        <v>4880.68</v>
      </c>
      <c r="U1319" t="n">
        <v>0.67</v>
      </c>
      <c r="V1319" t="n">
        <v>0.75</v>
      </c>
      <c r="W1319" t="n">
        <v>2.63</v>
      </c>
      <c r="X1319" t="n">
        <v>0.29</v>
      </c>
      <c r="Y1319" t="n">
        <v>1</v>
      </c>
      <c r="Z1319" t="n">
        <v>10</v>
      </c>
    </row>
    <row r="1320">
      <c r="A1320" t="n">
        <v>49</v>
      </c>
      <c r="B1320" t="n">
        <v>80</v>
      </c>
      <c r="C1320" t="inlineStr">
        <is>
          <t xml:space="preserve">CONCLUIDO	</t>
        </is>
      </c>
      <c r="D1320" t="n">
        <v>5.4844</v>
      </c>
      <c r="E1320" t="n">
        <v>18.23</v>
      </c>
      <c r="F1320" t="n">
        <v>15.59</v>
      </c>
      <c r="G1320" t="n">
        <v>93.52</v>
      </c>
      <c r="H1320" t="n">
        <v>1.33</v>
      </c>
      <c r="I1320" t="n">
        <v>10</v>
      </c>
      <c r="J1320" t="n">
        <v>176.86</v>
      </c>
      <c r="K1320" t="n">
        <v>50.28</v>
      </c>
      <c r="L1320" t="n">
        <v>13.25</v>
      </c>
      <c r="M1320" t="n">
        <v>8</v>
      </c>
      <c r="N1320" t="n">
        <v>33.33</v>
      </c>
      <c r="O1320" t="n">
        <v>22047.13</v>
      </c>
      <c r="P1320" t="n">
        <v>166.67</v>
      </c>
      <c r="Q1320" t="n">
        <v>467.08</v>
      </c>
      <c r="R1320" t="n">
        <v>58.19</v>
      </c>
      <c r="S1320" t="n">
        <v>39.61</v>
      </c>
      <c r="T1320" t="n">
        <v>4338.08</v>
      </c>
      <c r="U1320" t="n">
        <v>0.68</v>
      </c>
      <c r="V1320" t="n">
        <v>0.75</v>
      </c>
      <c r="W1320" t="n">
        <v>2.63</v>
      </c>
      <c r="X1320" t="n">
        <v>0.25</v>
      </c>
      <c r="Y1320" t="n">
        <v>1</v>
      </c>
      <c r="Z1320" t="n">
        <v>10</v>
      </c>
    </row>
    <row r="1321">
      <c r="A1321" t="n">
        <v>50</v>
      </c>
      <c r="B1321" t="n">
        <v>80</v>
      </c>
      <c r="C1321" t="inlineStr">
        <is>
          <t xml:space="preserve">CONCLUIDO	</t>
        </is>
      </c>
      <c r="D1321" t="n">
        <v>5.4841</v>
      </c>
      <c r="E1321" t="n">
        <v>18.23</v>
      </c>
      <c r="F1321" t="n">
        <v>15.59</v>
      </c>
      <c r="G1321" t="n">
        <v>93.53</v>
      </c>
      <c r="H1321" t="n">
        <v>1.35</v>
      </c>
      <c r="I1321" t="n">
        <v>10</v>
      </c>
      <c r="J1321" t="n">
        <v>177.23</v>
      </c>
      <c r="K1321" t="n">
        <v>50.28</v>
      </c>
      <c r="L1321" t="n">
        <v>13.5</v>
      </c>
      <c r="M1321" t="n">
        <v>8</v>
      </c>
      <c r="N1321" t="n">
        <v>33.45</v>
      </c>
      <c r="O1321" t="n">
        <v>22092.76</v>
      </c>
      <c r="P1321" t="n">
        <v>166.58</v>
      </c>
      <c r="Q1321" t="n">
        <v>467.07</v>
      </c>
      <c r="R1321" t="n">
        <v>58.29</v>
      </c>
      <c r="S1321" t="n">
        <v>39.61</v>
      </c>
      <c r="T1321" t="n">
        <v>4387.07</v>
      </c>
      <c r="U1321" t="n">
        <v>0.68</v>
      </c>
      <c r="V1321" t="n">
        <v>0.75</v>
      </c>
      <c r="W1321" t="n">
        <v>2.62</v>
      </c>
      <c r="X1321" t="n">
        <v>0.25</v>
      </c>
      <c r="Y1321" t="n">
        <v>1</v>
      </c>
      <c r="Z1321" t="n">
        <v>10</v>
      </c>
    </row>
    <row r="1322">
      <c r="A1322" t="n">
        <v>51</v>
      </c>
      <c r="B1322" t="n">
        <v>80</v>
      </c>
      <c r="C1322" t="inlineStr">
        <is>
          <t xml:space="preserve">CONCLUIDO	</t>
        </is>
      </c>
      <c r="D1322" t="n">
        <v>5.481</v>
      </c>
      <c r="E1322" t="n">
        <v>18.24</v>
      </c>
      <c r="F1322" t="n">
        <v>15.6</v>
      </c>
      <c r="G1322" t="n">
        <v>93.59</v>
      </c>
      <c r="H1322" t="n">
        <v>1.37</v>
      </c>
      <c r="I1322" t="n">
        <v>10</v>
      </c>
      <c r="J1322" t="n">
        <v>177.6</v>
      </c>
      <c r="K1322" t="n">
        <v>50.28</v>
      </c>
      <c r="L1322" t="n">
        <v>13.75</v>
      </c>
      <c r="M1322" t="n">
        <v>8</v>
      </c>
      <c r="N1322" t="n">
        <v>33.57</v>
      </c>
      <c r="O1322" t="n">
        <v>22138.42</v>
      </c>
      <c r="P1322" t="n">
        <v>166.44</v>
      </c>
      <c r="Q1322" t="n">
        <v>467.07</v>
      </c>
      <c r="R1322" t="n">
        <v>58.59</v>
      </c>
      <c r="S1322" t="n">
        <v>39.61</v>
      </c>
      <c r="T1322" t="n">
        <v>4537.05</v>
      </c>
      <c r="U1322" t="n">
        <v>0.68</v>
      </c>
      <c r="V1322" t="n">
        <v>0.75</v>
      </c>
      <c r="W1322" t="n">
        <v>2.62</v>
      </c>
      <c r="X1322" t="n">
        <v>0.26</v>
      </c>
      <c r="Y1322" t="n">
        <v>1</v>
      </c>
      <c r="Z1322" t="n">
        <v>10</v>
      </c>
    </row>
    <row r="1323">
      <c r="A1323" t="n">
        <v>52</v>
      </c>
      <c r="B1323" t="n">
        <v>80</v>
      </c>
      <c r="C1323" t="inlineStr">
        <is>
          <t xml:space="preserve">CONCLUIDO	</t>
        </is>
      </c>
      <c r="D1323" t="n">
        <v>5.4815</v>
      </c>
      <c r="E1323" t="n">
        <v>18.24</v>
      </c>
      <c r="F1323" t="n">
        <v>15.6</v>
      </c>
      <c r="G1323" t="n">
        <v>93.58</v>
      </c>
      <c r="H1323" t="n">
        <v>1.4</v>
      </c>
      <c r="I1323" t="n">
        <v>10</v>
      </c>
      <c r="J1323" t="n">
        <v>177.97</v>
      </c>
      <c r="K1323" t="n">
        <v>50.28</v>
      </c>
      <c r="L1323" t="n">
        <v>14</v>
      </c>
      <c r="M1323" t="n">
        <v>8</v>
      </c>
      <c r="N1323" t="n">
        <v>33.69</v>
      </c>
      <c r="O1323" t="n">
        <v>22184.13</v>
      </c>
      <c r="P1323" t="n">
        <v>165.79</v>
      </c>
      <c r="Q1323" t="n">
        <v>467.07</v>
      </c>
      <c r="R1323" t="n">
        <v>58.46</v>
      </c>
      <c r="S1323" t="n">
        <v>39.61</v>
      </c>
      <c r="T1323" t="n">
        <v>4471.63</v>
      </c>
      <c r="U1323" t="n">
        <v>0.68</v>
      </c>
      <c r="V1323" t="n">
        <v>0.75</v>
      </c>
      <c r="W1323" t="n">
        <v>2.63</v>
      </c>
      <c r="X1323" t="n">
        <v>0.26</v>
      </c>
      <c r="Y1323" t="n">
        <v>1</v>
      </c>
      <c r="Z1323" t="n">
        <v>10</v>
      </c>
    </row>
    <row r="1324">
      <c r="A1324" t="n">
        <v>53</v>
      </c>
      <c r="B1324" t="n">
        <v>80</v>
      </c>
      <c r="C1324" t="inlineStr">
        <is>
          <t xml:space="preserve">CONCLUIDO	</t>
        </is>
      </c>
      <c r="D1324" t="n">
        <v>5.4852</v>
      </c>
      <c r="E1324" t="n">
        <v>18.23</v>
      </c>
      <c r="F1324" t="n">
        <v>15.58</v>
      </c>
      <c r="G1324" t="n">
        <v>93.51000000000001</v>
      </c>
      <c r="H1324" t="n">
        <v>1.42</v>
      </c>
      <c r="I1324" t="n">
        <v>10</v>
      </c>
      <c r="J1324" t="n">
        <v>178.34</v>
      </c>
      <c r="K1324" t="n">
        <v>50.28</v>
      </c>
      <c r="L1324" t="n">
        <v>14.25</v>
      </c>
      <c r="M1324" t="n">
        <v>8</v>
      </c>
      <c r="N1324" t="n">
        <v>33.82</v>
      </c>
      <c r="O1324" t="n">
        <v>22229.88</v>
      </c>
      <c r="P1324" t="n">
        <v>164.14</v>
      </c>
      <c r="Q1324" t="n">
        <v>467.07</v>
      </c>
      <c r="R1324" t="n">
        <v>58.23</v>
      </c>
      <c r="S1324" t="n">
        <v>39.61</v>
      </c>
      <c r="T1324" t="n">
        <v>4356.79</v>
      </c>
      <c r="U1324" t="n">
        <v>0.68</v>
      </c>
      <c r="V1324" t="n">
        <v>0.75</v>
      </c>
      <c r="W1324" t="n">
        <v>2.62</v>
      </c>
      <c r="X1324" t="n">
        <v>0.25</v>
      </c>
      <c r="Y1324" t="n">
        <v>1</v>
      </c>
      <c r="Z1324" t="n">
        <v>10</v>
      </c>
    </row>
    <row r="1325">
      <c r="A1325" t="n">
        <v>54</v>
      </c>
      <c r="B1325" t="n">
        <v>80</v>
      </c>
      <c r="C1325" t="inlineStr">
        <is>
          <t xml:space="preserve">CONCLUIDO	</t>
        </is>
      </c>
      <c r="D1325" t="n">
        <v>5.4844</v>
      </c>
      <c r="E1325" t="n">
        <v>18.23</v>
      </c>
      <c r="F1325" t="n">
        <v>15.59</v>
      </c>
      <c r="G1325" t="n">
        <v>93.52</v>
      </c>
      <c r="H1325" t="n">
        <v>1.44</v>
      </c>
      <c r="I1325" t="n">
        <v>10</v>
      </c>
      <c r="J1325" t="n">
        <v>178.72</v>
      </c>
      <c r="K1325" t="n">
        <v>50.28</v>
      </c>
      <c r="L1325" t="n">
        <v>14.5</v>
      </c>
      <c r="M1325" t="n">
        <v>8</v>
      </c>
      <c r="N1325" t="n">
        <v>33.94</v>
      </c>
      <c r="O1325" t="n">
        <v>22275.67</v>
      </c>
      <c r="P1325" t="n">
        <v>162.67</v>
      </c>
      <c r="Q1325" t="n">
        <v>467.07</v>
      </c>
      <c r="R1325" t="n">
        <v>58.31</v>
      </c>
      <c r="S1325" t="n">
        <v>39.61</v>
      </c>
      <c r="T1325" t="n">
        <v>4394.02</v>
      </c>
      <c r="U1325" t="n">
        <v>0.68</v>
      </c>
      <c r="V1325" t="n">
        <v>0.75</v>
      </c>
      <c r="W1325" t="n">
        <v>2.62</v>
      </c>
      <c r="X1325" t="n">
        <v>0.25</v>
      </c>
      <c r="Y1325" t="n">
        <v>1</v>
      </c>
      <c r="Z1325" t="n">
        <v>10</v>
      </c>
    </row>
    <row r="1326">
      <c r="A1326" t="n">
        <v>55</v>
      </c>
      <c r="B1326" t="n">
        <v>80</v>
      </c>
      <c r="C1326" t="inlineStr">
        <is>
          <t xml:space="preserve">CONCLUIDO	</t>
        </is>
      </c>
      <c r="D1326" t="n">
        <v>5.5028</v>
      </c>
      <c r="E1326" t="n">
        <v>18.17</v>
      </c>
      <c r="F1326" t="n">
        <v>15.56</v>
      </c>
      <c r="G1326" t="n">
        <v>103.72</v>
      </c>
      <c r="H1326" t="n">
        <v>1.46</v>
      </c>
      <c r="I1326" t="n">
        <v>9</v>
      </c>
      <c r="J1326" t="n">
        <v>179.09</v>
      </c>
      <c r="K1326" t="n">
        <v>50.28</v>
      </c>
      <c r="L1326" t="n">
        <v>14.75</v>
      </c>
      <c r="M1326" t="n">
        <v>7</v>
      </c>
      <c r="N1326" t="n">
        <v>34.06</v>
      </c>
      <c r="O1326" t="n">
        <v>22321.5</v>
      </c>
      <c r="P1326" t="n">
        <v>162.43</v>
      </c>
      <c r="Q1326" t="n">
        <v>467.07</v>
      </c>
      <c r="R1326" t="n">
        <v>57.3</v>
      </c>
      <c r="S1326" t="n">
        <v>39.61</v>
      </c>
      <c r="T1326" t="n">
        <v>3895.63</v>
      </c>
      <c r="U1326" t="n">
        <v>0.6899999999999999</v>
      </c>
      <c r="V1326" t="n">
        <v>0.75</v>
      </c>
      <c r="W1326" t="n">
        <v>2.62</v>
      </c>
      <c r="X1326" t="n">
        <v>0.22</v>
      </c>
      <c r="Y1326" t="n">
        <v>1</v>
      </c>
      <c r="Z1326" t="n">
        <v>10</v>
      </c>
    </row>
    <row r="1327">
      <c r="A1327" t="n">
        <v>56</v>
      </c>
      <c r="B1327" t="n">
        <v>80</v>
      </c>
      <c r="C1327" t="inlineStr">
        <is>
          <t xml:space="preserve">CONCLUIDO	</t>
        </is>
      </c>
      <c r="D1327" t="n">
        <v>5.502</v>
      </c>
      <c r="E1327" t="n">
        <v>18.18</v>
      </c>
      <c r="F1327" t="n">
        <v>15.56</v>
      </c>
      <c r="G1327" t="n">
        <v>103.74</v>
      </c>
      <c r="H1327" t="n">
        <v>1.48</v>
      </c>
      <c r="I1327" t="n">
        <v>9</v>
      </c>
      <c r="J1327" t="n">
        <v>179.46</v>
      </c>
      <c r="K1327" t="n">
        <v>50.28</v>
      </c>
      <c r="L1327" t="n">
        <v>15</v>
      </c>
      <c r="M1327" t="n">
        <v>7</v>
      </c>
      <c r="N1327" t="n">
        <v>34.18</v>
      </c>
      <c r="O1327" t="n">
        <v>22367.38</v>
      </c>
      <c r="P1327" t="n">
        <v>162.88</v>
      </c>
      <c r="Q1327" t="n">
        <v>467.1</v>
      </c>
      <c r="R1327" t="n">
        <v>57.29</v>
      </c>
      <c r="S1327" t="n">
        <v>39.61</v>
      </c>
      <c r="T1327" t="n">
        <v>3890.97</v>
      </c>
      <c r="U1327" t="n">
        <v>0.6899999999999999</v>
      </c>
      <c r="V1327" t="n">
        <v>0.75</v>
      </c>
      <c r="W1327" t="n">
        <v>2.62</v>
      </c>
      <c r="X1327" t="n">
        <v>0.23</v>
      </c>
      <c r="Y1327" t="n">
        <v>1</v>
      </c>
      <c r="Z1327" t="n">
        <v>10</v>
      </c>
    </row>
    <row r="1328">
      <c r="A1328" t="n">
        <v>57</v>
      </c>
      <c r="B1328" t="n">
        <v>80</v>
      </c>
      <c r="C1328" t="inlineStr">
        <is>
          <t xml:space="preserve">CONCLUIDO	</t>
        </is>
      </c>
      <c r="D1328" t="n">
        <v>5.5022</v>
      </c>
      <c r="E1328" t="n">
        <v>18.17</v>
      </c>
      <c r="F1328" t="n">
        <v>15.56</v>
      </c>
      <c r="G1328" t="n">
        <v>103.73</v>
      </c>
      <c r="H1328" t="n">
        <v>1.5</v>
      </c>
      <c r="I1328" t="n">
        <v>9</v>
      </c>
      <c r="J1328" t="n">
        <v>179.83</v>
      </c>
      <c r="K1328" t="n">
        <v>50.28</v>
      </c>
      <c r="L1328" t="n">
        <v>15.25</v>
      </c>
      <c r="M1328" t="n">
        <v>7</v>
      </c>
      <c r="N1328" t="n">
        <v>34.3</v>
      </c>
      <c r="O1328" t="n">
        <v>22413.29</v>
      </c>
      <c r="P1328" t="n">
        <v>162.86</v>
      </c>
      <c r="Q1328" t="n">
        <v>467.07</v>
      </c>
      <c r="R1328" t="n">
        <v>57.32</v>
      </c>
      <c r="S1328" t="n">
        <v>39.61</v>
      </c>
      <c r="T1328" t="n">
        <v>3904.53</v>
      </c>
      <c r="U1328" t="n">
        <v>0.6899999999999999</v>
      </c>
      <c r="V1328" t="n">
        <v>0.75</v>
      </c>
      <c r="W1328" t="n">
        <v>2.62</v>
      </c>
      <c r="X1328" t="n">
        <v>0.23</v>
      </c>
      <c r="Y1328" t="n">
        <v>1</v>
      </c>
      <c r="Z1328" t="n">
        <v>10</v>
      </c>
    </row>
    <row r="1329">
      <c r="A1329" t="n">
        <v>58</v>
      </c>
      <c r="B1329" t="n">
        <v>80</v>
      </c>
      <c r="C1329" t="inlineStr">
        <is>
          <t xml:space="preserve">CONCLUIDO	</t>
        </is>
      </c>
      <c r="D1329" t="n">
        <v>5.4995</v>
      </c>
      <c r="E1329" t="n">
        <v>18.18</v>
      </c>
      <c r="F1329" t="n">
        <v>15.57</v>
      </c>
      <c r="G1329" t="n">
        <v>103.79</v>
      </c>
      <c r="H1329" t="n">
        <v>1.53</v>
      </c>
      <c r="I1329" t="n">
        <v>9</v>
      </c>
      <c r="J1329" t="n">
        <v>180.2</v>
      </c>
      <c r="K1329" t="n">
        <v>50.28</v>
      </c>
      <c r="L1329" t="n">
        <v>15.5</v>
      </c>
      <c r="M1329" t="n">
        <v>7</v>
      </c>
      <c r="N1329" t="n">
        <v>34.43</v>
      </c>
      <c r="O1329" t="n">
        <v>22459.24</v>
      </c>
      <c r="P1329" t="n">
        <v>161.91</v>
      </c>
      <c r="Q1329" t="n">
        <v>467.07</v>
      </c>
      <c r="R1329" t="n">
        <v>57.54</v>
      </c>
      <c r="S1329" t="n">
        <v>39.61</v>
      </c>
      <c r="T1329" t="n">
        <v>4015.84</v>
      </c>
      <c r="U1329" t="n">
        <v>0.6899999999999999</v>
      </c>
      <c r="V1329" t="n">
        <v>0.75</v>
      </c>
      <c r="W1329" t="n">
        <v>2.63</v>
      </c>
      <c r="X1329" t="n">
        <v>0.24</v>
      </c>
      <c r="Y1329" t="n">
        <v>1</v>
      </c>
      <c r="Z1329" t="n">
        <v>10</v>
      </c>
    </row>
    <row r="1330">
      <c r="A1330" t="n">
        <v>59</v>
      </c>
      <c r="B1330" t="n">
        <v>80</v>
      </c>
      <c r="C1330" t="inlineStr">
        <is>
          <t xml:space="preserve">CONCLUIDO	</t>
        </is>
      </c>
      <c r="D1330" t="n">
        <v>5.5004</v>
      </c>
      <c r="E1330" t="n">
        <v>18.18</v>
      </c>
      <c r="F1330" t="n">
        <v>15.57</v>
      </c>
      <c r="G1330" t="n">
        <v>103.77</v>
      </c>
      <c r="H1330" t="n">
        <v>1.55</v>
      </c>
      <c r="I1330" t="n">
        <v>9</v>
      </c>
      <c r="J1330" t="n">
        <v>180.58</v>
      </c>
      <c r="K1330" t="n">
        <v>50.28</v>
      </c>
      <c r="L1330" t="n">
        <v>15.75</v>
      </c>
      <c r="M1330" t="n">
        <v>7</v>
      </c>
      <c r="N1330" t="n">
        <v>34.55</v>
      </c>
      <c r="O1330" t="n">
        <v>22505.24</v>
      </c>
      <c r="P1330" t="n">
        <v>161.33</v>
      </c>
      <c r="Q1330" t="n">
        <v>467.07</v>
      </c>
      <c r="R1330" t="n">
        <v>57.65</v>
      </c>
      <c r="S1330" t="n">
        <v>39.61</v>
      </c>
      <c r="T1330" t="n">
        <v>4070.85</v>
      </c>
      <c r="U1330" t="n">
        <v>0.6899999999999999</v>
      </c>
      <c r="V1330" t="n">
        <v>0.75</v>
      </c>
      <c r="W1330" t="n">
        <v>2.62</v>
      </c>
      <c r="X1330" t="n">
        <v>0.23</v>
      </c>
      <c r="Y1330" t="n">
        <v>1</v>
      </c>
      <c r="Z1330" t="n">
        <v>10</v>
      </c>
    </row>
    <row r="1331">
      <c r="A1331" t="n">
        <v>60</v>
      </c>
      <c r="B1331" t="n">
        <v>80</v>
      </c>
      <c r="C1331" t="inlineStr">
        <is>
          <t xml:space="preserve">CONCLUIDO	</t>
        </is>
      </c>
      <c r="D1331" t="n">
        <v>5.5005</v>
      </c>
      <c r="E1331" t="n">
        <v>18.18</v>
      </c>
      <c r="F1331" t="n">
        <v>15.57</v>
      </c>
      <c r="G1331" t="n">
        <v>103.77</v>
      </c>
      <c r="H1331" t="n">
        <v>1.57</v>
      </c>
      <c r="I1331" t="n">
        <v>9</v>
      </c>
      <c r="J1331" t="n">
        <v>180.95</v>
      </c>
      <c r="K1331" t="n">
        <v>50.28</v>
      </c>
      <c r="L1331" t="n">
        <v>16</v>
      </c>
      <c r="M1331" t="n">
        <v>7</v>
      </c>
      <c r="N1331" t="n">
        <v>34.67</v>
      </c>
      <c r="O1331" t="n">
        <v>22551.28</v>
      </c>
      <c r="P1331" t="n">
        <v>160.23</v>
      </c>
      <c r="Q1331" t="n">
        <v>467.07</v>
      </c>
      <c r="R1331" t="n">
        <v>57.57</v>
      </c>
      <c r="S1331" t="n">
        <v>39.61</v>
      </c>
      <c r="T1331" t="n">
        <v>4030.69</v>
      </c>
      <c r="U1331" t="n">
        <v>0.6899999999999999</v>
      </c>
      <c r="V1331" t="n">
        <v>0.75</v>
      </c>
      <c r="W1331" t="n">
        <v>2.62</v>
      </c>
      <c r="X1331" t="n">
        <v>0.23</v>
      </c>
      <c r="Y1331" t="n">
        <v>1</v>
      </c>
      <c r="Z1331" t="n">
        <v>10</v>
      </c>
    </row>
    <row r="1332">
      <c r="A1332" t="n">
        <v>61</v>
      </c>
      <c r="B1332" t="n">
        <v>80</v>
      </c>
      <c r="C1332" t="inlineStr">
        <is>
          <t xml:space="preserve">CONCLUIDO	</t>
        </is>
      </c>
      <c r="D1332" t="n">
        <v>5.5234</v>
      </c>
      <c r="E1332" t="n">
        <v>18.1</v>
      </c>
      <c r="F1332" t="n">
        <v>15.52</v>
      </c>
      <c r="G1332" t="n">
        <v>116.42</v>
      </c>
      <c r="H1332" t="n">
        <v>1.59</v>
      </c>
      <c r="I1332" t="n">
        <v>8</v>
      </c>
      <c r="J1332" t="n">
        <v>181.32</v>
      </c>
      <c r="K1332" t="n">
        <v>50.28</v>
      </c>
      <c r="L1332" t="n">
        <v>16.25</v>
      </c>
      <c r="M1332" t="n">
        <v>6</v>
      </c>
      <c r="N1332" t="n">
        <v>34.79</v>
      </c>
      <c r="O1332" t="n">
        <v>22597.36</v>
      </c>
      <c r="P1332" t="n">
        <v>158.57</v>
      </c>
      <c r="Q1332" t="n">
        <v>467.07</v>
      </c>
      <c r="R1332" t="n">
        <v>56.02</v>
      </c>
      <c r="S1332" t="n">
        <v>39.61</v>
      </c>
      <c r="T1332" t="n">
        <v>3259.1</v>
      </c>
      <c r="U1332" t="n">
        <v>0.71</v>
      </c>
      <c r="V1332" t="n">
        <v>0.75</v>
      </c>
      <c r="W1332" t="n">
        <v>2.62</v>
      </c>
      <c r="X1332" t="n">
        <v>0.19</v>
      </c>
      <c r="Y1332" t="n">
        <v>1</v>
      </c>
      <c r="Z1332" t="n">
        <v>10</v>
      </c>
    </row>
    <row r="1333">
      <c r="A1333" t="n">
        <v>62</v>
      </c>
      <c r="B1333" t="n">
        <v>80</v>
      </c>
      <c r="C1333" t="inlineStr">
        <is>
          <t xml:space="preserve">CONCLUIDO	</t>
        </is>
      </c>
      <c r="D1333" t="n">
        <v>5.5219</v>
      </c>
      <c r="E1333" t="n">
        <v>18.11</v>
      </c>
      <c r="F1333" t="n">
        <v>15.53</v>
      </c>
      <c r="G1333" t="n">
        <v>116.46</v>
      </c>
      <c r="H1333" t="n">
        <v>1.61</v>
      </c>
      <c r="I1333" t="n">
        <v>8</v>
      </c>
      <c r="J1333" t="n">
        <v>181.7</v>
      </c>
      <c r="K1333" t="n">
        <v>50.28</v>
      </c>
      <c r="L1333" t="n">
        <v>16.5</v>
      </c>
      <c r="M1333" t="n">
        <v>6</v>
      </c>
      <c r="N1333" t="n">
        <v>34.92</v>
      </c>
      <c r="O1333" t="n">
        <v>22643.61</v>
      </c>
      <c r="P1333" t="n">
        <v>158.25</v>
      </c>
      <c r="Q1333" t="n">
        <v>467.07</v>
      </c>
      <c r="R1333" t="n">
        <v>56.35</v>
      </c>
      <c r="S1333" t="n">
        <v>39.61</v>
      </c>
      <c r="T1333" t="n">
        <v>3424.86</v>
      </c>
      <c r="U1333" t="n">
        <v>0.7</v>
      </c>
      <c r="V1333" t="n">
        <v>0.75</v>
      </c>
      <c r="W1333" t="n">
        <v>2.62</v>
      </c>
      <c r="X1333" t="n">
        <v>0.19</v>
      </c>
      <c r="Y1333" t="n">
        <v>1</v>
      </c>
      <c r="Z1333" t="n">
        <v>10</v>
      </c>
    </row>
    <row r="1334">
      <c r="A1334" t="n">
        <v>63</v>
      </c>
      <c r="B1334" t="n">
        <v>80</v>
      </c>
      <c r="C1334" t="inlineStr">
        <is>
          <t xml:space="preserve">CONCLUIDO	</t>
        </is>
      </c>
      <c r="D1334" t="n">
        <v>5.5207</v>
      </c>
      <c r="E1334" t="n">
        <v>18.11</v>
      </c>
      <c r="F1334" t="n">
        <v>15.53</v>
      </c>
      <c r="G1334" t="n">
        <v>116.49</v>
      </c>
      <c r="H1334" t="n">
        <v>1.63</v>
      </c>
      <c r="I1334" t="n">
        <v>8</v>
      </c>
      <c r="J1334" t="n">
        <v>182.07</v>
      </c>
      <c r="K1334" t="n">
        <v>50.28</v>
      </c>
      <c r="L1334" t="n">
        <v>16.75</v>
      </c>
      <c r="M1334" t="n">
        <v>6</v>
      </c>
      <c r="N1334" t="n">
        <v>35.04</v>
      </c>
      <c r="O1334" t="n">
        <v>22689.77</v>
      </c>
      <c r="P1334" t="n">
        <v>158.04</v>
      </c>
      <c r="Q1334" t="n">
        <v>467.07</v>
      </c>
      <c r="R1334" t="n">
        <v>56.39</v>
      </c>
      <c r="S1334" t="n">
        <v>39.61</v>
      </c>
      <c r="T1334" t="n">
        <v>3444.23</v>
      </c>
      <c r="U1334" t="n">
        <v>0.7</v>
      </c>
      <c r="V1334" t="n">
        <v>0.75</v>
      </c>
      <c r="W1334" t="n">
        <v>2.62</v>
      </c>
      <c r="X1334" t="n">
        <v>0.2</v>
      </c>
      <c r="Y1334" t="n">
        <v>1</v>
      </c>
      <c r="Z1334" t="n">
        <v>10</v>
      </c>
    </row>
    <row r="1335">
      <c r="A1335" t="n">
        <v>64</v>
      </c>
      <c r="B1335" t="n">
        <v>80</v>
      </c>
      <c r="C1335" t="inlineStr">
        <is>
          <t xml:space="preserve">CONCLUIDO	</t>
        </is>
      </c>
      <c r="D1335" t="n">
        <v>5.5244</v>
      </c>
      <c r="E1335" t="n">
        <v>18.1</v>
      </c>
      <c r="F1335" t="n">
        <v>15.52</v>
      </c>
      <c r="G1335" t="n">
        <v>116.39</v>
      </c>
      <c r="H1335" t="n">
        <v>1.65</v>
      </c>
      <c r="I1335" t="n">
        <v>8</v>
      </c>
      <c r="J1335" t="n">
        <v>182.45</v>
      </c>
      <c r="K1335" t="n">
        <v>50.28</v>
      </c>
      <c r="L1335" t="n">
        <v>17</v>
      </c>
      <c r="M1335" t="n">
        <v>6</v>
      </c>
      <c r="N1335" t="n">
        <v>35.17</v>
      </c>
      <c r="O1335" t="n">
        <v>22735.98</v>
      </c>
      <c r="P1335" t="n">
        <v>157.73</v>
      </c>
      <c r="Q1335" t="n">
        <v>467.07</v>
      </c>
      <c r="R1335" t="n">
        <v>56.04</v>
      </c>
      <c r="S1335" t="n">
        <v>39.61</v>
      </c>
      <c r="T1335" t="n">
        <v>3269.28</v>
      </c>
      <c r="U1335" t="n">
        <v>0.71</v>
      </c>
      <c r="V1335" t="n">
        <v>0.75</v>
      </c>
      <c r="W1335" t="n">
        <v>2.62</v>
      </c>
      <c r="X1335" t="n">
        <v>0.19</v>
      </c>
      <c r="Y1335" t="n">
        <v>1</v>
      </c>
      <c r="Z1335" t="n">
        <v>10</v>
      </c>
    </row>
    <row r="1336">
      <c r="A1336" t="n">
        <v>65</v>
      </c>
      <c r="B1336" t="n">
        <v>80</v>
      </c>
      <c r="C1336" t="inlineStr">
        <is>
          <t xml:space="preserve">CONCLUIDO	</t>
        </is>
      </c>
      <c r="D1336" t="n">
        <v>5.52</v>
      </c>
      <c r="E1336" t="n">
        <v>18.12</v>
      </c>
      <c r="F1336" t="n">
        <v>15.53</v>
      </c>
      <c r="G1336" t="n">
        <v>116.5</v>
      </c>
      <c r="H1336" t="n">
        <v>1.67</v>
      </c>
      <c r="I1336" t="n">
        <v>8</v>
      </c>
      <c r="J1336" t="n">
        <v>182.82</v>
      </c>
      <c r="K1336" t="n">
        <v>50.28</v>
      </c>
      <c r="L1336" t="n">
        <v>17.25</v>
      </c>
      <c r="M1336" t="n">
        <v>6</v>
      </c>
      <c r="N1336" t="n">
        <v>35.29</v>
      </c>
      <c r="O1336" t="n">
        <v>22782.23</v>
      </c>
      <c r="P1336" t="n">
        <v>157.47</v>
      </c>
      <c r="Q1336" t="n">
        <v>467.07</v>
      </c>
      <c r="R1336" t="n">
        <v>56.51</v>
      </c>
      <c r="S1336" t="n">
        <v>39.61</v>
      </c>
      <c r="T1336" t="n">
        <v>3503.64</v>
      </c>
      <c r="U1336" t="n">
        <v>0.7</v>
      </c>
      <c r="V1336" t="n">
        <v>0.75</v>
      </c>
      <c r="W1336" t="n">
        <v>2.62</v>
      </c>
      <c r="X1336" t="n">
        <v>0.2</v>
      </c>
      <c r="Y1336" t="n">
        <v>1</v>
      </c>
      <c r="Z1336" t="n">
        <v>10</v>
      </c>
    </row>
    <row r="1337">
      <c r="A1337" t="n">
        <v>66</v>
      </c>
      <c r="B1337" t="n">
        <v>80</v>
      </c>
      <c r="C1337" t="inlineStr">
        <is>
          <t xml:space="preserve">CONCLUIDO	</t>
        </is>
      </c>
      <c r="D1337" t="n">
        <v>5.5208</v>
      </c>
      <c r="E1337" t="n">
        <v>18.11</v>
      </c>
      <c r="F1337" t="n">
        <v>15.53</v>
      </c>
      <c r="G1337" t="n">
        <v>116.48</v>
      </c>
      <c r="H1337" t="n">
        <v>1.69</v>
      </c>
      <c r="I1337" t="n">
        <v>8</v>
      </c>
      <c r="J1337" t="n">
        <v>183.2</v>
      </c>
      <c r="K1337" t="n">
        <v>50.28</v>
      </c>
      <c r="L1337" t="n">
        <v>17.5</v>
      </c>
      <c r="M1337" t="n">
        <v>5</v>
      </c>
      <c r="N1337" t="n">
        <v>35.42</v>
      </c>
      <c r="O1337" t="n">
        <v>22828.53</v>
      </c>
      <c r="P1337" t="n">
        <v>156.29</v>
      </c>
      <c r="Q1337" t="n">
        <v>467.09</v>
      </c>
      <c r="R1337" t="n">
        <v>56.36</v>
      </c>
      <c r="S1337" t="n">
        <v>39.61</v>
      </c>
      <c r="T1337" t="n">
        <v>3433.23</v>
      </c>
      <c r="U1337" t="n">
        <v>0.7</v>
      </c>
      <c r="V1337" t="n">
        <v>0.75</v>
      </c>
      <c r="W1337" t="n">
        <v>2.62</v>
      </c>
      <c r="X1337" t="n">
        <v>0.2</v>
      </c>
      <c r="Y1337" t="n">
        <v>1</v>
      </c>
      <c r="Z1337" t="n">
        <v>10</v>
      </c>
    </row>
    <row r="1338">
      <c r="A1338" t="n">
        <v>67</v>
      </c>
      <c r="B1338" t="n">
        <v>80</v>
      </c>
      <c r="C1338" t="inlineStr">
        <is>
          <t xml:space="preserve">CONCLUIDO	</t>
        </is>
      </c>
      <c r="D1338" t="n">
        <v>5.5179</v>
      </c>
      <c r="E1338" t="n">
        <v>18.12</v>
      </c>
      <c r="F1338" t="n">
        <v>15.54</v>
      </c>
      <c r="G1338" t="n">
        <v>116.55</v>
      </c>
      <c r="H1338" t="n">
        <v>1.72</v>
      </c>
      <c r="I1338" t="n">
        <v>8</v>
      </c>
      <c r="J1338" t="n">
        <v>183.57</v>
      </c>
      <c r="K1338" t="n">
        <v>50.28</v>
      </c>
      <c r="L1338" t="n">
        <v>17.75</v>
      </c>
      <c r="M1338" t="n">
        <v>5</v>
      </c>
      <c r="N1338" t="n">
        <v>35.54</v>
      </c>
      <c r="O1338" t="n">
        <v>22874.86</v>
      </c>
      <c r="P1338" t="n">
        <v>155.4</v>
      </c>
      <c r="Q1338" t="n">
        <v>467.09</v>
      </c>
      <c r="R1338" t="n">
        <v>56.63</v>
      </c>
      <c r="S1338" t="n">
        <v>39.61</v>
      </c>
      <c r="T1338" t="n">
        <v>3564.64</v>
      </c>
      <c r="U1338" t="n">
        <v>0.7</v>
      </c>
      <c r="V1338" t="n">
        <v>0.75</v>
      </c>
      <c r="W1338" t="n">
        <v>2.63</v>
      </c>
      <c r="X1338" t="n">
        <v>0.21</v>
      </c>
      <c r="Y1338" t="n">
        <v>1</v>
      </c>
      <c r="Z1338" t="n">
        <v>10</v>
      </c>
    </row>
    <row r="1339">
      <c r="A1339" t="n">
        <v>68</v>
      </c>
      <c r="B1339" t="n">
        <v>80</v>
      </c>
      <c r="C1339" t="inlineStr">
        <is>
          <t xml:space="preserve">CONCLUIDO	</t>
        </is>
      </c>
      <c r="D1339" t="n">
        <v>5.5193</v>
      </c>
      <c r="E1339" t="n">
        <v>18.12</v>
      </c>
      <c r="F1339" t="n">
        <v>15.54</v>
      </c>
      <c r="G1339" t="n">
        <v>116.52</v>
      </c>
      <c r="H1339" t="n">
        <v>1.74</v>
      </c>
      <c r="I1339" t="n">
        <v>8</v>
      </c>
      <c r="J1339" t="n">
        <v>183.95</v>
      </c>
      <c r="K1339" t="n">
        <v>50.28</v>
      </c>
      <c r="L1339" t="n">
        <v>18</v>
      </c>
      <c r="M1339" t="n">
        <v>5</v>
      </c>
      <c r="N1339" t="n">
        <v>35.67</v>
      </c>
      <c r="O1339" t="n">
        <v>22921.24</v>
      </c>
      <c r="P1339" t="n">
        <v>154.72</v>
      </c>
      <c r="Q1339" t="n">
        <v>467.09</v>
      </c>
      <c r="R1339" t="n">
        <v>56.48</v>
      </c>
      <c r="S1339" t="n">
        <v>39.61</v>
      </c>
      <c r="T1339" t="n">
        <v>3493.28</v>
      </c>
      <c r="U1339" t="n">
        <v>0.7</v>
      </c>
      <c r="V1339" t="n">
        <v>0.75</v>
      </c>
      <c r="W1339" t="n">
        <v>2.62</v>
      </c>
      <c r="X1339" t="n">
        <v>0.2</v>
      </c>
      <c r="Y1339" t="n">
        <v>1</v>
      </c>
      <c r="Z1339" t="n">
        <v>10</v>
      </c>
    </row>
    <row r="1340">
      <c r="A1340" t="n">
        <v>69</v>
      </c>
      <c r="B1340" t="n">
        <v>80</v>
      </c>
      <c r="C1340" t="inlineStr">
        <is>
          <t xml:space="preserve">CONCLUIDO	</t>
        </is>
      </c>
      <c r="D1340" t="n">
        <v>5.5179</v>
      </c>
      <c r="E1340" t="n">
        <v>18.12</v>
      </c>
      <c r="F1340" t="n">
        <v>15.54</v>
      </c>
      <c r="G1340" t="n">
        <v>116.55</v>
      </c>
      <c r="H1340" t="n">
        <v>1.76</v>
      </c>
      <c r="I1340" t="n">
        <v>8</v>
      </c>
      <c r="J1340" t="n">
        <v>184.33</v>
      </c>
      <c r="K1340" t="n">
        <v>50.28</v>
      </c>
      <c r="L1340" t="n">
        <v>18.25</v>
      </c>
      <c r="M1340" t="n">
        <v>5</v>
      </c>
      <c r="N1340" t="n">
        <v>35.8</v>
      </c>
      <c r="O1340" t="n">
        <v>22967.66</v>
      </c>
      <c r="P1340" t="n">
        <v>152.83</v>
      </c>
      <c r="Q1340" t="n">
        <v>467.11</v>
      </c>
      <c r="R1340" t="n">
        <v>56.72</v>
      </c>
      <c r="S1340" t="n">
        <v>39.61</v>
      </c>
      <c r="T1340" t="n">
        <v>3609.15</v>
      </c>
      <c r="U1340" t="n">
        <v>0.7</v>
      </c>
      <c r="V1340" t="n">
        <v>0.75</v>
      </c>
      <c r="W1340" t="n">
        <v>2.62</v>
      </c>
      <c r="X1340" t="n">
        <v>0.21</v>
      </c>
      <c r="Y1340" t="n">
        <v>1</v>
      </c>
      <c r="Z1340" t="n">
        <v>10</v>
      </c>
    </row>
    <row r="1341">
      <c r="A1341" t="n">
        <v>70</v>
      </c>
      <c r="B1341" t="n">
        <v>80</v>
      </c>
      <c r="C1341" t="inlineStr">
        <is>
          <t xml:space="preserve">CONCLUIDO	</t>
        </is>
      </c>
      <c r="D1341" t="n">
        <v>5.5344</v>
      </c>
      <c r="E1341" t="n">
        <v>18.07</v>
      </c>
      <c r="F1341" t="n">
        <v>15.52</v>
      </c>
      <c r="G1341" t="n">
        <v>133.02</v>
      </c>
      <c r="H1341" t="n">
        <v>1.78</v>
      </c>
      <c r="I1341" t="n">
        <v>7</v>
      </c>
      <c r="J1341" t="n">
        <v>184.7</v>
      </c>
      <c r="K1341" t="n">
        <v>50.28</v>
      </c>
      <c r="L1341" t="n">
        <v>18.5</v>
      </c>
      <c r="M1341" t="n">
        <v>3</v>
      </c>
      <c r="N1341" t="n">
        <v>35.92</v>
      </c>
      <c r="O1341" t="n">
        <v>23014.13</v>
      </c>
      <c r="P1341" t="n">
        <v>152.67</v>
      </c>
      <c r="Q1341" t="n">
        <v>467.09</v>
      </c>
      <c r="R1341" t="n">
        <v>55.93</v>
      </c>
      <c r="S1341" t="n">
        <v>39.61</v>
      </c>
      <c r="T1341" t="n">
        <v>3222.52</v>
      </c>
      <c r="U1341" t="n">
        <v>0.71</v>
      </c>
      <c r="V1341" t="n">
        <v>0.75</v>
      </c>
      <c r="W1341" t="n">
        <v>2.62</v>
      </c>
      <c r="X1341" t="n">
        <v>0.19</v>
      </c>
      <c r="Y1341" t="n">
        <v>1</v>
      </c>
      <c r="Z1341" t="n">
        <v>10</v>
      </c>
    </row>
    <row r="1342">
      <c r="A1342" t="n">
        <v>71</v>
      </c>
      <c r="B1342" t="n">
        <v>80</v>
      </c>
      <c r="C1342" t="inlineStr">
        <is>
          <t xml:space="preserve">CONCLUIDO	</t>
        </is>
      </c>
      <c r="D1342" t="n">
        <v>5.5349</v>
      </c>
      <c r="E1342" t="n">
        <v>18.07</v>
      </c>
      <c r="F1342" t="n">
        <v>15.52</v>
      </c>
      <c r="G1342" t="n">
        <v>133</v>
      </c>
      <c r="H1342" t="n">
        <v>1.8</v>
      </c>
      <c r="I1342" t="n">
        <v>7</v>
      </c>
      <c r="J1342" t="n">
        <v>185.08</v>
      </c>
      <c r="K1342" t="n">
        <v>50.28</v>
      </c>
      <c r="L1342" t="n">
        <v>18.75</v>
      </c>
      <c r="M1342" t="n">
        <v>2</v>
      </c>
      <c r="N1342" t="n">
        <v>36.05</v>
      </c>
      <c r="O1342" t="n">
        <v>23060.64</v>
      </c>
      <c r="P1342" t="n">
        <v>152.73</v>
      </c>
      <c r="Q1342" t="n">
        <v>467.09</v>
      </c>
      <c r="R1342" t="n">
        <v>55.77</v>
      </c>
      <c r="S1342" t="n">
        <v>39.61</v>
      </c>
      <c r="T1342" t="n">
        <v>3143.12</v>
      </c>
      <c r="U1342" t="n">
        <v>0.71</v>
      </c>
      <c r="V1342" t="n">
        <v>0.75</v>
      </c>
      <c r="W1342" t="n">
        <v>2.63</v>
      </c>
      <c r="X1342" t="n">
        <v>0.18</v>
      </c>
      <c r="Y1342" t="n">
        <v>1</v>
      </c>
      <c r="Z1342" t="n">
        <v>10</v>
      </c>
    </row>
    <row r="1343">
      <c r="A1343" t="n">
        <v>72</v>
      </c>
      <c r="B1343" t="n">
        <v>80</v>
      </c>
      <c r="C1343" t="inlineStr">
        <is>
          <t xml:space="preserve">CONCLUIDO	</t>
        </is>
      </c>
      <c r="D1343" t="n">
        <v>5.5356</v>
      </c>
      <c r="E1343" t="n">
        <v>18.07</v>
      </c>
      <c r="F1343" t="n">
        <v>15.52</v>
      </c>
      <c r="G1343" t="n">
        <v>132.99</v>
      </c>
      <c r="H1343" t="n">
        <v>1.82</v>
      </c>
      <c r="I1343" t="n">
        <v>7</v>
      </c>
      <c r="J1343" t="n">
        <v>185.46</v>
      </c>
      <c r="K1343" t="n">
        <v>50.28</v>
      </c>
      <c r="L1343" t="n">
        <v>19</v>
      </c>
      <c r="M1343" t="n">
        <v>2</v>
      </c>
      <c r="N1343" t="n">
        <v>36.18</v>
      </c>
      <c r="O1343" t="n">
        <v>23107.19</v>
      </c>
      <c r="P1343" t="n">
        <v>152.66</v>
      </c>
      <c r="Q1343" t="n">
        <v>467.09</v>
      </c>
      <c r="R1343" t="n">
        <v>55.71</v>
      </c>
      <c r="S1343" t="n">
        <v>39.61</v>
      </c>
      <c r="T1343" t="n">
        <v>3111.53</v>
      </c>
      <c r="U1343" t="n">
        <v>0.71</v>
      </c>
      <c r="V1343" t="n">
        <v>0.75</v>
      </c>
      <c r="W1343" t="n">
        <v>2.63</v>
      </c>
      <c r="X1343" t="n">
        <v>0.18</v>
      </c>
      <c r="Y1343" t="n">
        <v>1</v>
      </c>
      <c r="Z1343" t="n">
        <v>10</v>
      </c>
    </row>
    <row r="1344">
      <c r="A1344" t="n">
        <v>73</v>
      </c>
      <c r="B1344" t="n">
        <v>80</v>
      </c>
      <c r="C1344" t="inlineStr">
        <is>
          <t xml:space="preserve">CONCLUIDO	</t>
        </is>
      </c>
      <c r="D1344" t="n">
        <v>5.5333</v>
      </c>
      <c r="E1344" t="n">
        <v>18.07</v>
      </c>
      <c r="F1344" t="n">
        <v>15.52</v>
      </c>
      <c r="G1344" t="n">
        <v>133.05</v>
      </c>
      <c r="H1344" t="n">
        <v>1.84</v>
      </c>
      <c r="I1344" t="n">
        <v>7</v>
      </c>
      <c r="J1344" t="n">
        <v>185.84</v>
      </c>
      <c r="K1344" t="n">
        <v>50.28</v>
      </c>
      <c r="L1344" t="n">
        <v>19.25</v>
      </c>
      <c r="M1344" t="n">
        <v>0</v>
      </c>
      <c r="N1344" t="n">
        <v>36.31</v>
      </c>
      <c r="O1344" t="n">
        <v>23153.78</v>
      </c>
      <c r="P1344" t="n">
        <v>153.17</v>
      </c>
      <c r="Q1344" t="n">
        <v>467.09</v>
      </c>
      <c r="R1344" t="n">
        <v>55.8</v>
      </c>
      <c r="S1344" t="n">
        <v>39.61</v>
      </c>
      <c r="T1344" t="n">
        <v>3157.96</v>
      </c>
      <c r="U1344" t="n">
        <v>0.71</v>
      </c>
      <c r="V1344" t="n">
        <v>0.75</v>
      </c>
      <c r="W1344" t="n">
        <v>2.63</v>
      </c>
      <c r="X1344" t="n">
        <v>0.19</v>
      </c>
      <c r="Y1344" t="n">
        <v>1</v>
      </c>
      <c r="Z1344" t="n">
        <v>10</v>
      </c>
    </row>
    <row r="1345">
      <c r="A1345" t="n">
        <v>0</v>
      </c>
      <c r="B1345" t="n">
        <v>115</v>
      </c>
      <c r="C1345" t="inlineStr">
        <is>
          <t xml:space="preserve">CONCLUIDO	</t>
        </is>
      </c>
      <c r="D1345" t="n">
        <v>2.7138</v>
      </c>
      <c r="E1345" t="n">
        <v>36.85</v>
      </c>
      <c r="F1345" t="n">
        <v>23</v>
      </c>
      <c r="G1345" t="n">
        <v>5.41</v>
      </c>
      <c r="H1345" t="n">
        <v>0.08</v>
      </c>
      <c r="I1345" t="n">
        <v>255</v>
      </c>
      <c r="J1345" t="n">
        <v>222.93</v>
      </c>
      <c r="K1345" t="n">
        <v>56.94</v>
      </c>
      <c r="L1345" t="n">
        <v>1</v>
      </c>
      <c r="M1345" t="n">
        <v>253</v>
      </c>
      <c r="N1345" t="n">
        <v>49.99</v>
      </c>
      <c r="O1345" t="n">
        <v>27728.69</v>
      </c>
      <c r="P1345" t="n">
        <v>350.45</v>
      </c>
      <c r="Q1345" t="n">
        <v>467.26</v>
      </c>
      <c r="R1345" t="n">
        <v>300.28</v>
      </c>
      <c r="S1345" t="n">
        <v>39.61</v>
      </c>
      <c r="T1345" t="n">
        <v>124153.52</v>
      </c>
      <c r="U1345" t="n">
        <v>0.13</v>
      </c>
      <c r="V1345" t="n">
        <v>0.51</v>
      </c>
      <c r="W1345" t="n">
        <v>3.03</v>
      </c>
      <c r="X1345" t="n">
        <v>7.66</v>
      </c>
      <c r="Y1345" t="n">
        <v>1</v>
      </c>
      <c r="Z1345" t="n">
        <v>10</v>
      </c>
    </row>
    <row r="1346">
      <c r="A1346" t="n">
        <v>1</v>
      </c>
      <c r="B1346" t="n">
        <v>115</v>
      </c>
      <c r="C1346" t="inlineStr">
        <is>
          <t xml:space="preserve">CONCLUIDO	</t>
        </is>
      </c>
      <c r="D1346" t="n">
        <v>3.1745</v>
      </c>
      <c r="E1346" t="n">
        <v>31.5</v>
      </c>
      <c r="F1346" t="n">
        <v>20.77</v>
      </c>
      <c r="G1346" t="n">
        <v>6.77</v>
      </c>
      <c r="H1346" t="n">
        <v>0.1</v>
      </c>
      <c r="I1346" t="n">
        <v>184</v>
      </c>
      <c r="J1346" t="n">
        <v>223.35</v>
      </c>
      <c r="K1346" t="n">
        <v>56.94</v>
      </c>
      <c r="L1346" t="n">
        <v>1.25</v>
      </c>
      <c r="M1346" t="n">
        <v>182</v>
      </c>
      <c r="N1346" t="n">
        <v>50.15</v>
      </c>
      <c r="O1346" t="n">
        <v>27780.03</v>
      </c>
      <c r="P1346" t="n">
        <v>316.09</v>
      </c>
      <c r="Q1346" t="n">
        <v>467.25</v>
      </c>
      <c r="R1346" t="n">
        <v>227.82</v>
      </c>
      <c r="S1346" t="n">
        <v>39.61</v>
      </c>
      <c r="T1346" t="n">
        <v>88282.7</v>
      </c>
      <c r="U1346" t="n">
        <v>0.17</v>
      </c>
      <c r="V1346" t="n">
        <v>0.5600000000000001</v>
      </c>
      <c r="W1346" t="n">
        <v>2.89</v>
      </c>
      <c r="X1346" t="n">
        <v>5.43</v>
      </c>
      <c r="Y1346" t="n">
        <v>1</v>
      </c>
      <c r="Z1346" t="n">
        <v>10</v>
      </c>
    </row>
    <row r="1347">
      <c r="A1347" t="n">
        <v>2</v>
      </c>
      <c r="B1347" t="n">
        <v>115</v>
      </c>
      <c r="C1347" t="inlineStr">
        <is>
          <t xml:space="preserve">CONCLUIDO	</t>
        </is>
      </c>
      <c r="D1347" t="n">
        <v>3.505</v>
      </c>
      <c r="E1347" t="n">
        <v>28.53</v>
      </c>
      <c r="F1347" t="n">
        <v>19.55</v>
      </c>
      <c r="G1347" t="n">
        <v>8.15</v>
      </c>
      <c r="H1347" t="n">
        <v>0.12</v>
      </c>
      <c r="I1347" t="n">
        <v>144</v>
      </c>
      <c r="J1347" t="n">
        <v>223.76</v>
      </c>
      <c r="K1347" t="n">
        <v>56.94</v>
      </c>
      <c r="L1347" t="n">
        <v>1.5</v>
      </c>
      <c r="M1347" t="n">
        <v>142</v>
      </c>
      <c r="N1347" t="n">
        <v>50.32</v>
      </c>
      <c r="O1347" t="n">
        <v>27831.42</v>
      </c>
      <c r="P1347" t="n">
        <v>297.3</v>
      </c>
      <c r="Q1347" t="n">
        <v>467.2</v>
      </c>
      <c r="R1347" t="n">
        <v>187.62</v>
      </c>
      <c r="S1347" t="n">
        <v>39.61</v>
      </c>
      <c r="T1347" t="n">
        <v>68381.10000000001</v>
      </c>
      <c r="U1347" t="n">
        <v>0.21</v>
      </c>
      <c r="V1347" t="n">
        <v>0.6</v>
      </c>
      <c r="W1347" t="n">
        <v>2.84</v>
      </c>
      <c r="X1347" t="n">
        <v>4.21</v>
      </c>
      <c r="Y1347" t="n">
        <v>1</v>
      </c>
      <c r="Z1347" t="n">
        <v>10</v>
      </c>
    </row>
    <row r="1348">
      <c r="A1348" t="n">
        <v>3</v>
      </c>
      <c r="B1348" t="n">
        <v>115</v>
      </c>
      <c r="C1348" t="inlineStr">
        <is>
          <t xml:space="preserve">CONCLUIDO	</t>
        </is>
      </c>
      <c r="D1348" t="n">
        <v>3.7479</v>
      </c>
      <c r="E1348" t="n">
        <v>26.68</v>
      </c>
      <c r="F1348" t="n">
        <v>18.8</v>
      </c>
      <c r="G1348" t="n">
        <v>9.48</v>
      </c>
      <c r="H1348" t="n">
        <v>0.14</v>
      </c>
      <c r="I1348" t="n">
        <v>119</v>
      </c>
      <c r="J1348" t="n">
        <v>224.18</v>
      </c>
      <c r="K1348" t="n">
        <v>56.94</v>
      </c>
      <c r="L1348" t="n">
        <v>1.75</v>
      </c>
      <c r="M1348" t="n">
        <v>117</v>
      </c>
      <c r="N1348" t="n">
        <v>50.49</v>
      </c>
      <c r="O1348" t="n">
        <v>27882.87</v>
      </c>
      <c r="P1348" t="n">
        <v>285.56</v>
      </c>
      <c r="Q1348" t="n">
        <v>467.14</v>
      </c>
      <c r="R1348" t="n">
        <v>162.66</v>
      </c>
      <c r="S1348" t="n">
        <v>39.61</v>
      </c>
      <c r="T1348" t="n">
        <v>56026.17</v>
      </c>
      <c r="U1348" t="n">
        <v>0.24</v>
      </c>
      <c r="V1348" t="n">
        <v>0.62</v>
      </c>
      <c r="W1348" t="n">
        <v>2.81</v>
      </c>
      <c r="X1348" t="n">
        <v>3.46</v>
      </c>
      <c r="Y1348" t="n">
        <v>1</v>
      </c>
      <c r="Z1348" t="n">
        <v>10</v>
      </c>
    </row>
    <row r="1349">
      <c r="A1349" t="n">
        <v>4</v>
      </c>
      <c r="B1349" t="n">
        <v>115</v>
      </c>
      <c r="C1349" t="inlineStr">
        <is>
          <t xml:space="preserve">CONCLUIDO	</t>
        </is>
      </c>
      <c r="D1349" t="n">
        <v>3.9478</v>
      </c>
      <c r="E1349" t="n">
        <v>25.33</v>
      </c>
      <c r="F1349" t="n">
        <v>18.24</v>
      </c>
      <c r="G1349" t="n">
        <v>10.83</v>
      </c>
      <c r="H1349" t="n">
        <v>0.16</v>
      </c>
      <c r="I1349" t="n">
        <v>101</v>
      </c>
      <c r="J1349" t="n">
        <v>224.6</v>
      </c>
      <c r="K1349" t="n">
        <v>56.94</v>
      </c>
      <c r="L1349" t="n">
        <v>2</v>
      </c>
      <c r="M1349" t="n">
        <v>99</v>
      </c>
      <c r="N1349" t="n">
        <v>50.65</v>
      </c>
      <c r="O1349" t="n">
        <v>27934.37</v>
      </c>
      <c r="P1349" t="n">
        <v>276.74</v>
      </c>
      <c r="Q1349" t="n">
        <v>467.17</v>
      </c>
      <c r="R1349" t="n">
        <v>144.79</v>
      </c>
      <c r="S1349" t="n">
        <v>39.61</v>
      </c>
      <c r="T1349" t="n">
        <v>47180.37</v>
      </c>
      <c r="U1349" t="n">
        <v>0.27</v>
      </c>
      <c r="V1349" t="n">
        <v>0.64</v>
      </c>
      <c r="W1349" t="n">
        <v>2.77</v>
      </c>
      <c r="X1349" t="n">
        <v>2.9</v>
      </c>
      <c r="Y1349" t="n">
        <v>1</v>
      </c>
      <c r="Z1349" t="n">
        <v>10</v>
      </c>
    </row>
    <row r="1350">
      <c r="A1350" t="n">
        <v>5</v>
      </c>
      <c r="B1350" t="n">
        <v>115</v>
      </c>
      <c r="C1350" t="inlineStr">
        <is>
          <t xml:space="preserve">CONCLUIDO	</t>
        </is>
      </c>
      <c r="D1350" t="n">
        <v>4.0975</v>
      </c>
      <c r="E1350" t="n">
        <v>24.41</v>
      </c>
      <c r="F1350" t="n">
        <v>17.88</v>
      </c>
      <c r="G1350" t="n">
        <v>12.19</v>
      </c>
      <c r="H1350" t="n">
        <v>0.18</v>
      </c>
      <c r="I1350" t="n">
        <v>88</v>
      </c>
      <c r="J1350" t="n">
        <v>225.01</v>
      </c>
      <c r="K1350" t="n">
        <v>56.94</v>
      </c>
      <c r="L1350" t="n">
        <v>2.25</v>
      </c>
      <c r="M1350" t="n">
        <v>86</v>
      </c>
      <c r="N1350" t="n">
        <v>50.82</v>
      </c>
      <c r="O1350" t="n">
        <v>27985.94</v>
      </c>
      <c r="P1350" t="n">
        <v>271.06</v>
      </c>
      <c r="Q1350" t="n">
        <v>467.22</v>
      </c>
      <c r="R1350" t="n">
        <v>132.91</v>
      </c>
      <c r="S1350" t="n">
        <v>39.61</v>
      </c>
      <c r="T1350" t="n">
        <v>41304.22</v>
      </c>
      <c r="U1350" t="n">
        <v>0.3</v>
      </c>
      <c r="V1350" t="n">
        <v>0.65</v>
      </c>
      <c r="W1350" t="n">
        <v>2.76</v>
      </c>
      <c r="X1350" t="n">
        <v>2.55</v>
      </c>
      <c r="Y1350" t="n">
        <v>1</v>
      </c>
      <c r="Z1350" t="n">
        <v>10</v>
      </c>
    </row>
    <row r="1351">
      <c r="A1351" t="n">
        <v>6</v>
      </c>
      <c r="B1351" t="n">
        <v>115</v>
      </c>
      <c r="C1351" t="inlineStr">
        <is>
          <t xml:space="preserve">CONCLUIDO	</t>
        </is>
      </c>
      <c r="D1351" t="n">
        <v>4.2252</v>
      </c>
      <c r="E1351" t="n">
        <v>23.67</v>
      </c>
      <c r="F1351" t="n">
        <v>17.58</v>
      </c>
      <c r="G1351" t="n">
        <v>13.53</v>
      </c>
      <c r="H1351" t="n">
        <v>0.2</v>
      </c>
      <c r="I1351" t="n">
        <v>78</v>
      </c>
      <c r="J1351" t="n">
        <v>225.43</v>
      </c>
      <c r="K1351" t="n">
        <v>56.94</v>
      </c>
      <c r="L1351" t="n">
        <v>2.5</v>
      </c>
      <c r="M1351" t="n">
        <v>76</v>
      </c>
      <c r="N1351" t="n">
        <v>50.99</v>
      </c>
      <c r="O1351" t="n">
        <v>28037.57</v>
      </c>
      <c r="P1351" t="n">
        <v>266.26</v>
      </c>
      <c r="Q1351" t="n">
        <v>467.12</v>
      </c>
      <c r="R1351" t="n">
        <v>123.36</v>
      </c>
      <c r="S1351" t="n">
        <v>39.61</v>
      </c>
      <c r="T1351" t="n">
        <v>36578.85</v>
      </c>
      <c r="U1351" t="n">
        <v>0.32</v>
      </c>
      <c r="V1351" t="n">
        <v>0.66</v>
      </c>
      <c r="W1351" t="n">
        <v>2.73</v>
      </c>
      <c r="X1351" t="n">
        <v>2.25</v>
      </c>
      <c r="Y1351" t="n">
        <v>1</v>
      </c>
      <c r="Z1351" t="n">
        <v>10</v>
      </c>
    </row>
    <row r="1352">
      <c r="A1352" t="n">
        <v>7</v>
      </c>
      <c r="B1352" t="n">
        <v>115</v>
      </c>
      <c r="C1352" t="inlineStr">
        <is>
          <t xml:space="preserve">CONCLUIDO	</t>
        </is>
      </c>
      <c r="D1352" t="n">
        <v>4.3355</v>
      </c>
      <c r="E1352" t="n">
        <v>23.07</v>
      </c>
      <c r="F1352" t="n">
        <v>17.33</v>
      </c>
      <c r="G1352" t="n">
        <v>14.86</v>
      </c>
      <c r="H1352" t="n">
        <v>0.22</v>
      </c>
      <c r="I1352" t="n">
        <v>70</v>
      </c>
      <c r="J1352" t="n">
        <v>225.85</v>
      </c>
      <c r="K1352" t="n">
        <v>56.94</v>
      </c>
      <c r="L1352" t="n">
        <v>2.75</v>
      </c>
      <c r="M1352" t="n">
        <v>68</v>
      </c>
      <c r="N1352" t="n">
        <v>51.16</v>
      </c>
      <c r="O1352" t="n">
        <v>28089.25</v>
      </c>
      <c r="P1352" t="n">
        <v>262.21</v>
      </c>
      <c r="Q1352" t="n">
        <v>467.14</v>
      </c>
      <c r="R1352" t="n">
        <v>115.09</v>
      </c>
      <c r="S1352" t="n">
        <v>39.61</v>
      </c>
      <c r="T1352" t="n">
        <v>32487.43</v>
      </c>
      <c r="U1352" t="n">
        <v>0.34</v>
      </c>
      <c r="V1352" t="n">
        <v>0.67</v>
      </c>
      <c r="W1352" t="n">
        <v>2.72</v>
      </c>
      <c r="X1352" t="n">
        <v>2</v>
      </c>
      <c r="Y1352" t="n">
        <v>1</v>
      </c>
      <c r="Z1352" t="n">
        <v>10</v>
      </c>
    </row>
    <row r="1353">
      <c r="A1353" t="n">
        <v>8</v>
      </c>
      <c r="B1353" t="n">
        <v>115</v>
      </c>
      <c r="C1353" t="inlineStr">
        <is>
          <t xml:space="preserve">CONCLUIDO	</t>
        </is>
      </c>
      <c r="D1353" t="n">
        <v>4.4323</v>
      </c>
      <c r="E1353" t="n">
        <v>22.56</v>
      </c>
      <c r="F1353" t="n">
        <v>17.14</v>
      </c>
      <c r="G1353" t="n">
        <v>16.32</v>
      </c>
      <c r="H1353" t="n">
        <v>0.24</v>
      </c>
      <c r="I1353" t="n">
        <v>63</v>
      </c>
      <c r="J1353" t="n">
        <v>226.27</v>
      </c>
      <c r="K1353" t="n">
        <v>56.94</v>
      </c>
      <c r="L1353" t="n">
        <v>3</v>
      </c>
      <c r="M1353" t="n">
        <v>61</v>
      </c>
      <c r="N1353" t="n">
        <v>51.33</v>
      </c>
      <c r="O1353" t="n">
        <v>28140.99</v>
      </c>
      <c r="P1353" t="n">
        <v>258.9</v>
      </c>
      <c r="Q1353" t="n">
        <v>467.25</v>
      </c>
      <c r="R1353" t="n">
        <v>108.76</v>
      </c>
      <c r="S1353" t="n">
        <v>39.61</v>
      </c>
      <c r="T1353" t="n">
        <v>29355.18</v>
      </c>
      <c r="U1353" t="n">
        <v>0.36</v>
      </c>
      <c r="V1353" t="n">
        <v>0.68</v>
      </c>
      <c r="W1353" t="n">
        <v>2.71</v>
      </c>
      <c r="X1353" t="n">
        <v>1.8</v>
      </c>
      <c r="Y1353" t="n">
        <v>1</v>
      </c>
      <c r="Z1353" t="n">
        <v>10</v>
      </c>
    </row>
    <row r="1354">
      <c r="A1354" t="n">
        <v>9</v>
      </c>
      <c r="B1354" t="n">
        <v>115</v>
      </c>
      <c r="C1354" t="inlineStr">
        <is>
          <t xml:space="preserve">CONCLUIDO	</t>
        </is>
      </c>
      <c r="D1354" t="n">
        <v>4.5076</v>
      </c>
      <c r="E1354" t="n">
        <v>22.18</v>
      </c>
      <c r="F1354" t="n">
        <v>16.98</v>
      </c>
      <c r="G1354" t="n">
        <v>17.56</v>
      </c>
      <c r="H1354" t="n">
        <v>0.25</v>
      </c>
      <c r="I1354" t="n">
        <v>58</v>
      </c>
      <c r="J1354" t="n">
        <v>226.69</v>
      </c>
      <c r="K1354" t="n">
        <v>56.94</v>
      </c>
      <c r="L1354" t="n">
        <v>3.25</v>
      </c>
      <c r="M1354" t="n">
        <v>56</v>
      </c>
      <c r="N1354" t="n">
        <v>51.5</v>
      </c>
      <c r="O1354" t="n">
        <v>28192.8</v>
      </c>
      <c r="P1354" t="n">
        <v>256.25</v>
      </c>
      <c r="Q1354" t="n">
        <v>467.19</v>
      </c>
      <c r="R1354" t="n">
        <v>103.95</v>
      </c>
      <c r="S1354" t="n">
        <v>39.61</v>
      </c>
      <c r="T1354" t="n">
        <v>26977.49</v>
      </c>
      <c r="U1354" t="n">
        <v>0.38</v>
      </c>
      <c r="V1354" t="n">
        <v>0.6899999999999999</v>
      </c>
      <c r="W1354" t="n">
        <v>2.69</v>
      </c>
      <c r="X1354" t="n">
        <v>1.64</v>
      </c>
      <c r="Y1354" t="n">
        <v>1</v>
      </c>
      <c r="Z1354" t="n">
        <v>10</v>
      </c>
    </row>
    <row r="1355">
      <c r="A1355" t="n">
        <v>10</v>
      </c>
      <c r="B1355" t="n">
        <v>115</v>
      </c>
      <c r="C1355" t="inlineStr">
        <is>
          <t xml:space="preserve">CONCLUIDO	</t>
        </is>
      </c>
      <c r="D1355" t="n">
        <v>4.5813</v>
      </c>
      <c r="E1355" t="n">
        <v>21.83</v>
      </c>
      <c r="F1355" t="n">
        <v>16.84</v>
      </c>
      <c r="G1355" t="n">
        <v>19.07</v>
      </c>
      <c r="H1355" t="n">
        <v>0.27</v>
      </c>
      <c r="I1355" t="n">
        <v>53</v>
      </c>
      <c r="J1355" t="n">
        <v>227.11</v>
      </c>
      <c r="K1355" t="n">
        <v>56.94</v>
      </c>
      <c r="L1355" t="n">
        <v>3.5</v>
      </c>
      <c r="M1355" t="n">
        <v>51</v>
      </c>
      <c r="N1355" t="n">
        <v>51.67</v>
      </c>
      <c r="O1355" t="n">
        <v>28244.66</v>
      </c>
      <c r="P1355" t="n">
        <v>253.76</v>
      </c>
      <c r="Q1355" t="n">
        <v>467.11</v>
      </c>
      <c r="R1355" t="n">
        <v>99.37</v>
      </c>
      <c r="S1355" t="n">
        <v>39.61</v>
      </c>
      <c r="T1355" t="n">
        <v>24712.6</v>
      </c>
      <c r="U1355" t="n">
        <v>0.4</v>
      </c>
      <c r="V1355" t="n">
        <v>0.6899999999999999</v>
      </c>
      <c r="W1355" t="n">
        <v>2.69</v>
      </c>
      <c r="X1355" t="n">
        <v>1.51</v>
      </c>
      <c r="Y1355" t="n">
        <v>1</v>
      </c>
      <c r="Z1355" t="n">
        <v>10</v>
      </c>
    </row>
    <row r="1356">
      <c r="A1356" t="n">
        <v>11</v>
      </c>
      <c r="B1356" t="n">
        <v>115</v>
      </c>
      <c r="C1356" t="inlineStr">
        <is>
          <t xml:space="preserve">CONCLUIDO	</t>
        </is>
      </c>
      <c r="D1356" t="n">
        <v>4.6261</v>
      </c>
      <c r="E1356" t="n">
        <v>21.62</v>
      </c>
      <c r="F1356" t="n">
        <v>16.76</v>
      </c>
      <c r="G1356" t="n">
        <v>20.11</v>
      </c>
      <c r="H1356" t="n">
        <v>0.29</v>
      </c>
      <c r="I1356" t="n">
        <v>50</v>
      </c>
      <c r="J1356" t="n">
        <v>227.53</v>
      </c>
      <c r="K1356" t="n">
        <v>56.94</v>
      </c>
      <c r="L1356" t="n">
        <v>3.75</v>
      </c>
      <c r="M1356" t="n">
        <v>48</v>
      </c>
      <c r="N1356" t="n">
        <v>51.84</v>
      </c>
      <c r="O1356" t="n">
        <v>28296.58</v>
      </c>
      <c r="P1356" t="n">
        <v>252.37</v>
      </c>
      <c r="Q1356" t="n">
        <v>467.08</v>
      </c>
      <c r="R1356" t="n">
        <v>96.55</v>
      </c>
      <c r="S1356" t="n">
        <v>39.61</v>
      </c>
      <c r="T1356" t="n">
        <v>23315.43</v>
      </c>
      <c r="U1356" t="n">
        <v>0.41</v>
      </c>
      <c r="V1356" t="n">
        <v>0.7</v>
      </c>
      <c r="W1356" t="n">
        <v>2.69</v>
      </c>
      <c r="X1356" t="n">
        <v>1.43</v>
      </c>
      <c r="Y1356" t="n">
        <v>1</v>
      </c>
      <c r="Z1356" t="n">
        <v>10</v>
      </c>
    </row>
    <row r="1357">
      <c r="A1357" t="n">
        <v>12</v>
      </c>
      <c r="B1357" t="n">
        <v>115</v>
      </c>
      <c r="C1357" t="inlineStr">
        <is>
          <t xml:space="preserve">CONCLUIDO	</t>
        </is>
      </c>
      <c r="D1357" t="n">
        <v>4.6956</v>
      </c>
      <c r="E1357" t="n">
        <v>21.3</v>
      </c>
      <c r="F1357" t="n">
        <v>16.62</v>
      </c>
      <c r="G1357" t="n">
        <v>21.67</v>
      </c>
      <c r="H1357" t="n">
        <v>0.31</v>
      </c>
      <c r="I1357" t="n">
        <v>46</v>
      </c>
      <c r="J1357" t="n">
        <v>227.95</v>
      </c>
      <c r="K1357" t="n">
        <v>56.94</v>
      </c>
      <c r="L1357" t="n">
        <v>4</v>
      </c>
      <c r="M1357" t="n">
        <v>44</v>
      </c>
      <c r="N1357" t="n">
        <v>52.01</v>
      </c>
      <c r="O1357" t="n">
        <v>28348.56</v>
      </c>
      <c r="P1357" t="n">
        <v>249.82</v>
      </c>
      <c r="Q1357" t="n">
        <v>467.08</v>
      </c>
      <c r="R1357" t="n">
        <v>91.98</v>
      </c>
      <c r="S1357" t="n">
        <v>39.61</v>
      </c>
      <c r="T1357" t="n">
        <v>21050.27</v>
      </c>
      <c r="U1357" t="n">
        <v>0.43</v>
      </c>
      <c r="V1357" t="n">
        <v>0.7</v>
      </c>
      <c r="W1357" t="n">
        <v>2.68</v>
      </c>
      <c r="X1357" t="n">
        <v>1.28</v>
      </c>
      <c r="Y1357" t="n">
        <v>1</v>
      </c>
      <c r="Z1357" t="n">
        <v>10</v>
      </c>
    </row>
    <row r="1358">
      <c r="A1358" t="n">
        <v>13</v>
      </c>
      <c r="B1358" t="n">
        <v>115</v>
      </c>
      <c r="C1358" t="inlineStr">
        <is>
          <t xml:space="preserve">CONCLUIDO	</t>
        </is>
      </c>
      <c r="D1358" t="n">
        <v>4.7458</v>
      </c>
      <c r="E1358" t="n">
        <v>21.07</v>
      </c>
      <c r="F1358" t="n">
        <v>16.52</v>
      </c>
      <c r="G1358" t="n">
        <v>23.06</v>
      </c>
      <c r="H1358" t="n">
        <v>0.33</v>
      </c>
      <c r="I1358" t="n">
        <v>43</v>
      </c>
      <c r="J1358" t="n">
        <v>228.38</v>
      </c>
      <c r="K1358" t="n">
        <v>56.94</v>
      </c>
      <c r="L1358" t="n">
        <v>4.25</v>
      </c>
      <c r="M1358" t="n">
        <v>41</v>
      </c>
      <c r="N1358" t="n">
        <v>52.18</v>
      </c>
      <c r="O1358" t="n">
        <v>28400.61</v>
      </c>
      <c r="P1358" t="n">
        <v>248.2</v>
      </c>
      <c r="Q1358" t="n">
        <v>467.13</v>
      </c>
      <c r="R1358" t="n">
        <v>88.83</v>
      </c>
      <c r="S1358" t="n">
        <v>39.61</v>
      </c>
      <c r="T1358" t="n">
        <v>19488.95</v>
      </c>
      <c r="U1358" t="n">
        <v>0.45</v>
      </c>
      <c r="V1358" t="n">
        <v>0.71</v>
      </c>
      <c r="W1358" t="n">
        <v>2.67</v>
      </c>
      <c r="X1358" t="n">
        <v>1.19</v>
      </c>
      <c r="Y1358" t="n">
        <v>1</v>
      </c>
      <c r="Z1358" t="n">
        <v>10</v>
      </c>
    </row>
    <row r="1359">
      <c r="A1359" t="n">
        <v>14</v>
      </c>
      <c r="B1359" t="n">
        <v>115</v>
      </c>
      <c r="C1359" t="inlineStr">
        <is>
          <t xml:space="preserve">CONCLUIDO	</t>
        </is>
      </c>
      <c r="D1359" t="n">
        <v>4.7724</v>
      </c>
      <c r="E1359" t="n">
        <v>20.95</v>
      </c>
      <c r="F1359" t="n">
        <v>16.49</v>
      </c>
      <c r="G1359" t="n">
        <v>24.14</v>
      </c>
      <c r="H1359" t="n">
        <v>0.35</v>
      </c>
      <c r="I1359" t="n">
        <v>41</v>
      </c>
      <c r="J1359" t="n">
        <v>228.8</v>
      </c>
      <c r="K1359" t="n">
        <v>56.94</v>
      </c>
      <c r="L1359" t="n">
        <v>4.5</v>
      </c>
      <c r="M1359" t="n">
        <v>39</v>
      </c>
      <c r="N1359" t="n">
        <v>52.36</v>
      </c>
      <c r="O1359" t="n">
        <v>28452.71</v>
      </c>
      <c r="P1359" t="n">
        <v>247.55</v>
      </c>
      <c r="Q1359" t="n">
        <v>467.11</v>
      </c>
      <c r="R1359" t="n">
        <v>87.69</v>
      </c>
      <c r="S1359" t="n">
        <v>39.61</v>
      </c>
      <c r="T1359" t="n">
        <v>18930.96</v>
      </c>
      <c r="U1359" t="n">
        <v>0.45</v>
      </c>
      <c r="V1359" t="n">
        <v>0.71</v>
      </c>
      <c r="W1359" t="n">
        <v>2.68</v>
      </c>
      <c r="X1359" t="n">
        <v>1.16</v>
      </c>
      <c r="Y1359" t="n">
        <v>1</v>
      </c>
      <c r="Z1359" t="n">
        <v>10</v>
      </c>
    </row>
    <row r="1360">
      <c r="A1360" t="n">
        <v>15</v>
      </c>
      <c r="B1360" t="n">
        <v>115</v>
      </c>
      <c r="C1360" t="inlineStr">
        <is>
          <t xml:space="preserve">CONCLUIDO	</t>
        </is>
      </c>
      <c r="D1360" t="n">
        <v>4.8035</v>
      </c>
      <c r="E1360" t="n">
        <v>20.82</v>
      </c>
      <c r="F1360" t="n">
        <v>16.45</v>
      </c>
      <c r="G1360" t="n">
        <v>25.3</v>
      </c>
      <c r="H1360" t="n">
        <v>0.37</v>
      </c>
      <c r="I1360" t="n">
        <v>39</v>
      </c>
      <c r="J1360" t="n">
        <v>229.22</v>
      </c>
      <c r="K1360" t="n">
        <v>56.94</v>
      </c>
      <c r="L1360" t="n">
        <v>4.75</v>
      </c>
      <c r="M1360" t="n">
        <v>37</v>
      </c>
      <c r="N1360" t="n">
        <v>52.53</v>
      </c>
      <c r="O1360" t="n">
        <v>28504.87</v>
      </c>
      <c r="P1360" t="n">
        <v>246.37</v>
      </c>
      <c r="Q1360" t="n">
        <v>467.16</v>
      </c>
      <c r="R1360" t="n">
        <v>86.13</v>
      </c>
      <c r="S1360" t="n">
        <v>39.61</v>
      </c>
      <c r="T1360" t="n">
        <v>18158.5</v>
      </c>
      <c r="U1360" t="n">
        <v>0.46</v>
      </c>
      <c r="V1360" t="n">
        <v>0.71</v>
      </c>
      <c r="W1360" t="n">
        <v>2.67</v>
      </c>
      <c r="X1360" t="n">
        <v>1.11</v>
      </c>
      <c r="Y1360" t="n">
        <v>1</v>
      </c>
      <c r="Z1360" t="n">
        <v>10</v>
      </c>
    </row>
    <row r="1361">
      <c r="A1361" t="n">
        <v>16</v>
      </c>
      <c r="B1361" t="n">
        <v>115</v>
      </c>
      <c r="C1361" t="inlineStr">
        <is>
          <t xml:space="preserve">CONCLUIDO	</t>
        </is>
      </c>
      <c r="D1361" t="n">
        <v>4.8411</v>
      </c>
      <c r="E1361" t="n">
        <v>20.66</v>
      </c>
      <c r="F1361" t="n">
        <v>16.37</v>
      </c>
      <c r="G1361" t="n">
        <v>26.55</v>
      </c>
      <c r="H1361" t="n">
        <v>0.39</v>
      </c>
      <c r="I1361" t="n">
        <v>37</v>
      </c>
      <c r="J1361" t="n">
        <v>229.65</v>
      </c>
      <c r="K1361" t="n">
        <v>56.94</v>
      </c>
      <c r="L1361" t="n">
        <v>5</v>
      </c>
      <c r="M1361" t="n">
        <v>35</v>
      </c>
      <c r="N1361" t="n">
        <v>52.7</v>
      </c>
      <c r="O1361" t="n">
        <v>28557.1</v>
      </c>
      <c r="P1361" t="n">
        <v>245.06</v>
      </c>
      <c r="Q1361" t="n">
        <v>467.07</v>
      </c>
      <c r="R1361" t="n">
        <v>83.70999999999999</v>
      </c>
      <c r="S1361" t="n">
        <v>39.61</v>
      </c>
      <c r="T1361" t="n">
        <v>16961.32</v>
      </c>
      <c r="U1361" t="n">
        <v>0.47</v>
      </c>
      <c r="V1361" t="n">
        <v>0.71</v>
      </c>
      <c r="W1361" t="n">
        <v>2.67</v>
      </c>
      <c r="X1361" t="n">
        <v>1.04</v>
      </c>
      <c r="Y1361" t="n">
        <v>1</v>
      </c>
      <c r="Z1361" t="n">
        <v>10</v>
      </c>
    </row>
    <row r="1362">
      <c r="A1362" t="n">
        <v>17</v>
      </c>
      <c r="B1362" t="n">
        <v>115</v>
      </c>
      <c r="C1362" t="inlineStr">
        <is>
          <t xml:space="preserve">CONCLUIDO	</t>
        </is>
      </c>
      <c r="D1362" t="n">
        <v>4.869</v>
      </c>
      <c r="E1362" t="n">
        <v>20.54</v>
      </c>
      <c r="F1362" t="n">
        <v>16.34</v>
      </c>
      <c r="G1362" t="n">
        <v>28.01</v>
      </c>
      <c r="H1362" t="n">
        <v>0.41</v>
      </c>
      <c r="I1362" t="n">
        <v>35</v>
      </c>
      <c r="J1362" t="n">
        <v>230.07</v>
      </c>
      <c r="K1362" t="n">
        <v>56.94</v>
      </c>
      <c r="L1362" t="n">
        <v>5.25</v>
      </c>
      <c r="M1362" t="n">
        <v>33</v>
      </c>
      <c r="N1362" t="n">
        <v>52.88</v>
      </c>
      <c r="O1362" t="n">
        <v>28609.38</v>
      </c>
      <c r="P1362" t="n">
        <v>244.48</v>
      </c>
      <c r="Q1362" t="n">
        <v>467.23</v>
      </c>
      <c r="R1362" t="n">
        <v>82.76000000000001</v>
      </c>
      <c r="S1362" t="n">
        <v>39.61</v>
      </c>
      <c r="T1362" t="n">
        <v>16496.59</v>
      </c>
      <c r="U1362" t="n">
        <v>0.48</v>
      </c>
      <c r="V1362" t="n">
        <v>0.71</v>
      </c>
      <c r="W1362" t="n">
        <v>2.67</v>
      </c>
      <c r="X1362" t="n">
        <v>1.01</v>
      </c>
      <c r="Y1362" t="n">
        <v>1</v>
      </c>
      <c r="Z1362" t="n">
        <v>10</v>
      </c>
    </row>
    <row r="1363">
      <c r="A1363" t="n">
        <v>18</v>
      </c>
      <c r="B1363" t="n">
        <v>115</v>
      </c>
      <c r="C1363" t="inlineStr">
        <is>
          <t xml:space="preserve">CONCLUIDO	</t>
        </is>
      </c>
      <c r="D1363" t="n">
        <v>4.9069</v>
      </c>
      <c r="E1363" t="n">
        <v>20.38</v>
      </c>
      <c r="F1363" t="n">
        <v>16.27</v>
      </c>
      <c r="G1363" t="n">
        <v>29.58</v>
      </c>
      <c r="H1363" t="n">
        <v>0.42</v>
      </c>
      <c r="I1363" t="n">
        <v>33</v>
      </c>
      <c r="J1363" t="n">
        <v>230.49</v>
      </c>
      <c r="K1363" t="n">
        <v>56.94</v>
      </c>
      <c r="L1363" t="n">
        <v>5.5</v>
      </c>
      <c r="M1363" t="n">
        <v>31</v>
      </c>
      <c r="N1363" t="n">
        <v>53.05</v>
      </c>
      <c r="O1363" t="n">
        <v>28661.73</v>
      </c>
      <c r="P1363" t="n">
        <v>243.08</v>
      </c>
      <c r="Q1363" t="n">
        <v>467.11</v>
      </c>
      <c r="R1363" t="n">
        <v>80.06999999999999</v>
      </c>
      <c r="S1363" t="n">
        <v>39.61</v>
      </c>
      <c r="T1363" t="n">
        <v>15159.61</v>
      </c>
      <c r="U1363" t="n">
        <v>0.49</v>
      </c>
      <c r="V1363" t="n">
        <v>0.72</v>
      </c>
      <c r="W1363" t="n">
        <v>2.67</v>
      </c>
      <c r="X1363" t="n">
        <v>0.9399999999999999</v>
      </c>
      <c r="Y1363" t="n">
        <v>1</v>
      </c>
      <c r="Z1363" t="n">
        <v>10</v>
      </c>
    </row>
    <row r="1364">
      <c r="A1364" t="n">
        <v>19</v>
      </c>
      <c r="B1364" t="n">
        <v>115</v>
      </c>
      <c r="C1364" t="inlineStr">
        <is>
          <t xml:space="preserve">CONCLUIDO	</t>
        </is>
      </c>
      <c r="D1364" t="n">
        <v>4.9258</v>
      </c>
      <c r="E1364" t="n">
        <v>20.3</v>
      </c>
      <c r="F1364" t="n">
        <v>16.24</v>
      </c>
      <c r="G1364" t="n">
        <v>30.44</v>
      </c>
      <c r="H1364" t="n">
        <v>0.44</v>
      </c>
      <c r="I1364" t="n">
        <v>32</v>
      </c>
      <c r="J1364" t="n">
        <v>230.92</v>
      </c>
      <c r="K1364" t="n">
        <v>56.94</v>
      </c>
      <c r="L1364" t="n">
        <v>5.75</v>
      </c>
      <c r="M1364" t="n">
        <v>30</v>
      </c>
      <c r="N1364" t="n">
        <v>53.23</v>
      </c>
      <c r="O1364" t="n">
        <v>28714.14</v>
      </c>
      <c r="P1364" t="n">
        <v>242.42</v>
      </c>
      <c r="Q1364" t="n">
        <v>467.08</v>
      </c>
      <c r="R1364" t="n">
        <v>79.40000000000001</v>
      </c>
      <c r="S1364" t="n">
        <v>39.61</v>
      </c>
      <c r="T1364" t="n">
        <v>14833.28</v>
      </c>
      <c r="U1364" t="n">
        <v>0.5</v>
      </c>
      <c r="V1364" t="n">
        <v>0.72</v>
      </c>
      <c r="W1364" t="n">
        <v>2.66</v>
      </c>
      <c r="X1364" t="n">
        <v>0.9</v>
      </c>
      <c r="Y1364" t="n">
        <v>1</v>
      </c>
      <c r="Z1364" t="n">
        <v>10</v>
      </c>
    </row>
    <row r="1365">
      <c r="A1365" t="n">
        <v>20</v>
      </c>
      <c r="B1365" t="n">
        <v>115</v>
      </c>
      <c r="C1365" t="inlineStr">
        <is>
          <t xml:space="preserve">CONCLUIDO	</t>
        </is>
      </c>
      <c r="D1365" t="n">
        <v>4.9588</v>
      </c>
      <c r="E1365" t="n">
        <v>20.17</v>
      </c>
      <c r="F1365" t="n">
        <v>16.19</v>
      </c>
      <c r="G1365" t="n">
        <v>32.38</v>
      </c>
      <c r="H1365" t="n">
        <v>0.46</v>
      </c>
      <c r="I1365" t="n">
        <v>30</v>
      </c>
      <c r="J1365" t="n">
        <v>231.34</v>
      </c>
      <c r="K1365" t="n">
        <v>56.94</v>
      </c>
      <c r="L1365" t="n">
        <v>6</v>
      </c>
      <c r="M1365" t="n">
        <v>28</v>
      </c>
      <c r="N1365" t="n">
        <v>53.4</v>
      </c>
      <c r="O1365" t="n">
        <v>28766.61</v>
      </c>
      <c r="P1365" t="n">
        <v>241.3</v>
      </c>
      <c r="Q1365" t="n">
        <v>467.11</v>
      </c>
      <c r="R1365" t="n">
        <v>77.86</v>
      </c>
      <c r="S1365" t="n">
        <v>39.61</v>
      </c>
      <c r="T1365" t="n">
        <v>14070.35</v>
      </c>
      <c r="U1365" t="n">
        <v>0.51</v>
      </c>
      <c r="V1365" t="n">
        <v>0.72</v>
      </c>
      <c r="W1365" t="n">
        <v>2.66</v>
      </c>
      <c r="X1365" t="n">
        <v>0.85</v>
      </c>
      <c r="Y1365" t="n">
        <v>1</v>
      </c>
      <c r="Z1365" t="n">
        <v>10</v>
      </c>
    </row>
    <row r="1366">
      <c r="A1366" t="n">
        <v>21</v>
      </c>
      <c r="B1366" t="n">
        <v>115</v>
      </c>
      <c r="C1366" t="inlineStr">
        <is>
          <t xml:space="preserve">CONCLUIDO	</t>
        </is>
      </c>
      <c r="D1366" t="n">
        <v>4.9801</v>
      </c>
      <c r="E1366" t="n">
        <v>20.08</v>
      </c>
      <c r="F1366" t="n">
        <v>16.15</v>
      </c>
      <c r="G1366" t="n">
        <v>33.41</v>
      </c>
      <c r="H1366" t="n">
        <v>0.48</v>
      </c>
      <c r="I1366" t="n">
        <v>29</v>
      </c>
      <c r="J1366" t="n">
        <v>231.77</v>
      </c>
      <c r="K1366" t="n">
        <v>56.94</v>
      </c>
      <c r="L1366" t="n">
        <v>6.25</v>
      </c>
      <c r="M1366" t="n">
        <v>27</v>
      </c>
      <c r="N1366" t="n">
        <v>53.58</v>
      </c>
      <c r="O1366" t="n">
        <v>28819.14</v>
      </c>
      <c r="P1366" t="n">
        <v>240.27</v>
      </c>
      <c r="Q1366" t="n">
        <v>467.08</v>
      </c>
      <c r="R1366" t="n">
        <v>76.40000000000001</v>
      </c>
      <c r="S1366" t="n">
        <v>39.61</v>
      </c>
      <c r="T1366" t="n">
        <v>13344.9</v>
      </c>
      <c r="U1366" t="n">
        <v>0.52</v>
      </c>
      <c r="V1366" t="n">
        <v>0.72</v>
      </c>
      <c r="W1366" t="n">
        <v>2.66</v>
      </c>
      <c r="X1366" t="n">
        <v>0.8100000000000001</v>
      </c>
      <c r="Y1366" t="n">
        <v>1</v>
      </c>
      <c r="Z1366" t="n">
        <v>10</v>
      </c>
    </row>
    <row r="1367">
      <c r="A1367" t="n">
        <v>22</v>
      </c>
      <c r="B1367" t="n">
        <v>115</v>
      </c>
      <c r="C1367" t="inlineStr">
        <is>
          <t xml:space="preserve">CONCLUIDO	</t>
        </is>
      </c>
      <c r="D1367" t="n">
        <v>5.0019</v>
      </c>
      <c r="E1367" t="n">
        <v>19.99</v>
      </c>
      <c r="F1367" t="n">
        <v>16.1</v>
      </c>
      <c r="G1367" t="n">
        <v>34.51</v>
      </c>
      <c r="H1367" t="n">
        <v>0.5</v>
      </c>
      <c r="I1367" t="n">
        <v>28</v>
      </c>
      <c r="J1367" t="n">
        <v>232.2</v>
      </c>
      <c r="K1367" t="n">
        <v>56.94</v>
      </c>
      <c r="L1367" t="n">
        <v>6.5</v>
      </c>
      <c r="M1367" t="n">
        <v>26</v>
      </c>
      <c r="N1367" t="n">
        <v>53.75</v>
      </c>
      <c r="O1367" t="n">
        <v>28871.74</v>
      </c>
      <c r="P1367" t="n">
        <v>239.46</v>
      </c>
      <c r="Q1367" t="n">
        <v>467.1</v>
      </c>
      <c r="R1367" t="n">
        <v>74.89</v>
      </c>
      <c r="S1367" t="n">
        <v>39.61</v>
      </c>
      <c r="T1367" t="n">
        <v>12594.78</v>
      </c>
      <c r="U1367" t="n">
        <v>0.53</v>
      </c>
      <c r="V1367" t="n">
        <v>0.72</v>
      </c>
      <c r="W1367" t="n">
        <v>2.66</v>
      </c>
      <c r="X1367" t="n">
        <v>0.77</v>
      </c>
      <c r="Y1367" t="n">
        <v>1</v>
      </c>
      <c r="Z1367" t="n">
        <v>10</v>
      </c>
    </row>
    <row r="1368">
      <c r="A1368" t="n">
        <v>23</v>
      </c>
      <c r="B1368" t="n">
        <v>115</v>
      </c>
      <c r="C1368" t="inlineStr">
        <is>
          <t xml:space="preserve">CONCLUIDO	</t>
        </is>
      </c>
      <c r="D1368" t="n">
        <v>5.0162</v>
      </c>
      <c r="E1368" t="n">
        <v>19.94</v>
      </c>
      <c r="F1368" t="n">
        <v>16.09</v>
      </c>
      <c r="G1368" t="n">
        <v>35.75</v>
      </c>
      <c r="H1368" t="n">
        <v>0.52</v>
      </c>
      <c r="I1368" t="n">
        <v>27</v>
      </c>
      <c r="J1368" t="n">
        <v>232.62</v>
      </c>
      <c r="K1368" t="n">
        <v>56.94</v>
      </c>
      <c r="L1368" t="n">
        <v>6.75</v>
      </c>
      <c r="M1368" t="n">
        <v>25</v>
      </c>
      <c r="N1368" t="n">
        <v>53.93</v>
      </c>
      <c r="O1368" t="n">
        <v>28924.39</v>
      </c>
      <c r="P1368" t="n">
        <v>238.96</v>
      </c>
      <c r="Q1368" t="n">
        <v>467.08</v>
      </c>
      <c r="R1368" t="n">
        <v>74.42</v>
      </c>
      <c r="S1368" t="n">
        <v>39.61</v>
      </c>
      <c r="T1368" t="n">
        <v>12368.37</v>
      </c>
      <c r="U1368" t="n">
        <v>0.53</v>
      </c>
      <c r="V1368" t="n">
        <v>0.72</v>
      </c>
      <c r="W1368" t="n">
        <v>2.66</v>
      </c>
      <c r="X1368" t="n">
        <v>0.76</v>
      </c>
      <c r="Y1368" t="n">
        <v>1</v>
      </c>
      <c r="Z1368" t="n">
        <v>10</v>
      </c>
    </row>
    <row r="1369">
      <c r="A1369" t="n">
        <v>24</v>
      </c>
      <c r="B1369" t="n">
        <v>115</v>
      </c>
      <c r="C1369" t="inlineStr">
        <is>
          <t xml:space="preserve">CONCLUIDO	</t>
        </is>
      </c>
      <c r="D1369" t="n">
        <v>5.0376</v>
      </c>
      <c r="E1369" t="n">
        <v>19.85</v>
      </c>
      <c r="F1369" t="n">
        <v>16.05</v>
      </c>
      <c r="G1369" t="n">
        <v>37.04</v>
      </c>
      <c r="H1369" t="n">
        <v>0.53</v>
      </c>
      <c r="I1369" t="n">
        <v>26</v>
      </c>
      <c r="J1369" t="n">
        <v>233.05</v>
      </c>
      <c r="K1369" t="n">
        <v>56.94</v>
      </c>
      <c r="L1369" t="n">
        <v>7</v>
      </c>
      <c r="M1369" t="n">
        <v>24</v>
      </c>
      <c r="N1369" t="n">
        <v>54.11</v>
      </c>
      <c r="O1369" t="n">
        <v>28977.11</v>
      </c>
      <c r="P1369" t="n">
        <v>238.29</v>
      </c>
      <c r="Q1369" t="n">
        <v>467.12</v>
      </c>
      <c r="R1369" t="n">
        <v>73.11</v>
      </c>
      <c r="S1369" t="n">
        <v>39.61</v>
      </c>
      <c r="T1369" t="n">
        <v>11717.73</v>
      </c>
      <c r="U1369" t="n">
        <v>0.54</v>
      </c>
      <c r="V1369" t="n">
        <v>0.73</v>
      </c>
      <c r="W1369" t="n">
        <v>2.66</v>
      </c>
      <c r="X1369" t="n">
        <v>0.71</v>
      </c>
      <c r="Y1369" t="n">
        <v>1</v>
      </c>
      <c r="Z1369" t="n">
        <v>10</v>
      </c>
    </row>
    <row r="1370">
      <c r="A1370" t="n">
        <v>25</v>
      </c>
      <c r="B1370" t="n">
        <v>115</v>
      </c>
      <c r="C1370" t="inlineStr">
        <is>
          <t xml:space="preserve">CONCLUIDO	</t>
        </is>
      </c>
      <c r="D1370" t="n">
        <v>5.0499</v>
      </c>
      <c r="E1370" t="n">
        <v>19.8</v>
      </c>
      <c r="F1370" t="n">
        <v>16.04</v>
      </c>
      <c r="G1370" t="n">
        <v>38.51</v>
      </c>
      <c r="H1370" t="n">
        <v>0.55</v>
      </c>
      <c r="I1370" t="n">
        <v>25</v>
      </c>
      <c r="J1370" t="n">
        <v>233.48</v>
      </c>
      <c r="K1370" t="n">
        <v>56.94</v>
      </c>
      <c r="L1370" t="n">
        <v>7.25</v>
      </c>
      <c r="M1370" t="n">
        <v>23</v>
      </c>
      <c r="N1370" t="n">
        <v>54.29</v>
      </c>
      <c r="O1370" t="n">
        <v>29029.89</v>
      </c>
      <c r="P1370" t="n">
        <v>237.87</v>
      </c>
      <c r="Q1370" t="n">
        <v>467.07</v>
      </c>
      <c r="R1370" t="n">
        <v>72.97</v>
      </c>
      <c r="S1370" t="n">
        <v>39.61</v>
      </c>
      <c r="T1370" t="n">
        <v>11650.49</v>
      </c>
      <c r="U1370" t="n">
        <v>0.54</v>
      </c>
      <c r="V1370" t="n">
        <v>0.73</v>
      </c>
      <c r="W1370" t="n">
        <v>2.65</v>
      </c>
      <c r="X1370" t="n">
        <v>0.71</v>
      </c>
      <c r="Y1370" t="n">
        <v>1</v>
      </c>
      <c r="Z1370" t="n">
        <v>10</v>
      </c>
    </row>
    <row r="1371">
      <c r="A1371" t="n">
        <v>26</v>
      </c>
      <c r="B1371" t="n">
        <v>115</v>
      </c>
      <c r="C1371" t="inlineStr">
        <is>
          <t xml:space="preserve">CONCLUIDO	</t>
        </is>
      </c>
      <c r="D1371" t="n">
        <v>5.0741</v>
      </c>
      <c r="E1371" t="n">
        <v>19.71</v>
      </c>
      <c r="F1371" t="n">
        <v>15.99</v>
      </c>
      <c r="G1371" t="n">
        <v>39.98</v>
      </c>
      <c r="H1371" t="n">
        <v>0.57</v>
      </c>
      <c r="I1371" t="n">
        <v>24</v>
      </c>
      <c r="J1371" t="n">
        <v>233.91</v>
      </c>
      <c r="K1371" t="n">
        <v>56.94</v>
      </c>
      <c r="L1371" t="n">
        <v>7.5</v>
      </c>
      <c r="M1371" t="n">
        <v>22</v>
      </c>
      <c r="N1371" t="n">
        <v>54.46</v>
      </c>
      <c r="O1371" t="n">
        <v>29082.74</v>
      </c>
      <c r="P1371" t="n">
        <v>236.79</v>
      </c>
      <c r="Q1371" t="n">
        <v>467.07</v>
      </c>
      <c r="R1371" t="n">
        <v>71.34999999999999</v>
      </c>
      <c r="S1371" t="n">
        <v>39.61</v>
      </c>
      <c r="T1371" t="n">
        <v>10847.27</v>
      </c>
      <c r="U1371" t="n">
        <v>0.5600000000000001</v>
      </c>
      <c r="V1371" t="n">
        <v>0.73</v>
      </c>
      <c r="W1371" t="n">
        <v>2.65</v>
      </c>
      <c r="X1371" t="n">
        <v>0.66</v>
      </c>
      <c r="Y1371" t="n">
        <v>1</v>
      </c>
      <c r="Z1371" t="n">
        <v>10</v>
      </c>
    </row>
    <row r="1372">
      <c r="A1372" t="n">
        <v>27</v>
      </c>
      <c r="B1372" t="n">
        <v>115</v>
      </c>
      <c r="C1372" t="inlineStr">
        <is>
          <t xml:space="preserve">CONCLUIDO	</t>
        </is>
      </c>
      <c r="D1372" t="n">
        <v>5.0931</v>
      </c>
      <c r="E1372" t="n">
        <v>19.63</v>
      </c>
      <c r="F1372" t="n">
        <v>15.96</v>
      </c>
      <c r="G1372" t="n">
        <v>41.65</v>
      </c>
      <c r="H1372" t="n">
        <v>0.59</v>
      </c>
      <c r="I1372" t="n">
        <v>23</v>
      </c>
      <c r="J1372" t="n">
        <v>234.34</v>
      </c>
      <c r="K1372" t="n">
        <v>56.94</v>
      </c>
      <c r="L1372" t="n">
        <v>7.75</v>
      </c>
      <c r="M1372" t="n">
        <v>21</v>
      </c>
      <c r="N1372" t="n">
        <v>54.64</v>
      </c>
      <c r="O1372" t="n">
        <v>29135.65</v>
      </c>
      <c r="P1372" t="n">
        <v>235.98</v>
      </c>
      <c r="Q1372" t="n">
        <v>467.07</v>
      </c>
      <c r="R1372" t="n">
        <v>70.58</v>
      </c>
      <c r="S1372" t="n">
        <v>39.61</v>
      </c>
      <c r="T1372" t="n">
        <v>10466.71</v>
      </c>
      <c r="U1372" t="n">
        <v>0.5600000000000001</v>
      </c>
      <c r="V1372" t="n">
        <v>0.73</v>
      </c>
      <c r="W1372" t="n">
        <v>2.64</v>
      </c>
      <c r="X1372" t="n">
        <v>0.63</v>
      </c>
      <c r="Y1372" t="n">
        <v>1</v>
      </c>
      <c r="Z1372" t="n">
        <v>10</v>
      </c>
    </row>
    <row r="1373">
      <c r="A1373" t="n">
        <v>28</v>
      </c>
      <c r="B1373" t="n">
        <v>115</v>
      </c>
      <c r="C1373" t="inlineStr">
        <is>
          <t xml:space="preserve">CONCLUIDO	</t>
        </is>
      </c>
      <c r="D1373" t="n">
        <v>5.0953</v>
      </c>
      <c r="E1373" t="n">
        <v>19.63</v>
      </c>
      <c r="F1373" t="n">
        <v>15.96</v>
      </c>
      <c r="G1373" t="n">
        <v>41.62</v>
      </c>
      <c r="H1373" t="n">
        <v>0.61</v>
      </c>
      <c r="I1373" t="n">
        <v>23</v>
      </c>
      <c r="J1373" t="n">
        <v>234.77</v>
      </c>
      <c r="K1373" t="n">
        <v>56.94</v>
      </c>
      <c r="L1373" t="n">
        <v>8</v>
      </c>
      <c r="M1373" t="n">
        <v>21</v>
      </c>
      <c r="N1373" t="n">
        <v>54.82</v>
      </c>
      <c r="O1373" t="n">
        <v>29188.62</v>
      </c>
      <c r="P1373" t="n">
        <v>235.53</v>
      </c>
      <c r="Q1373" t="n">
        <v>467.1</v>
      </c>
      <c r="R1373" t="n">
        <v>70.36</v>
      </c>
      <c r="S1373" t="n">
        <v>39.61</v>
      </c>
      <c r="T1373" t="n">
        <v>10353.91</v>
      </c>
      <c r="U1373" t="n">
        <v>0.5600000000000001</v>
      </c>
      <c r="V1373" t="n">
        <v>0.73</v>
      </c>
      <c r="W1373" t="n">
        <v>2.64</v>
      </c>
      <c r="X1373" t="n">
        <v>0.62</v>
      </c>
      <c r="Y1373" t="n">
        <v>1</v>
      </c>
      <c r="Z1373" t="n">
        <v>10</v>
      </c>
    </row>
    <row r="1374">
      <c r="A1374" t="n">
        <v>29</v>
      </c>
      <c r="B1374" t="n">
        <v>115</v>
      </c>
      <c r="C1374" t="inlineStr">
        <is>
          <t xml:space="preserve">CONCLUIDO	</t>
        </is>
      </c>
      <c r="D1374" t="n">
        <v>5.1119</v>
      </c>
      <c r="E1374" t="n">
        <v>19.56</v>
      </c>
      <c r="F1374" t="n">
        <v>15.94</v>
      </c>
      <c r="G1374" t="n">
        <v>43.46</v>
      </c>
      <c r="H1374" t="n">
        <v>0.62</v>
      </c>
      <c r="I1374" t="n">
        <v>22</v>
      </c>
      <c r="J1374" t="n">
        <v>235.2</v>
      </c>
      <c r="K1374" t="n">
        <v>56.94</v>
      </c>
      <c r="L1374" t="n">
        <v>8.25</v>
      </c>
      <c r="M1374" t="n">
        <v>20</v>
      </c>
      <c r="N1374" t="n">
        <v>55</v>
      </c>
      <c r="O1374" t="n">
        <v>29241.66</v>
      </c>
      <c r="P1374" t="n">
        <v>234.98</v>
      </c>
      <c r="Q1374" t="n">
        <v>467.12</v>
      </c>
      <c r="R1374" t="n">
        <v>69.59999999999999</v>
      </c>
      <c r="S1374" t="n">
        <v>39.61</v>
      </c>
      <c r="T1374" t="n">
        <v>9981.85</v>
      </c>
      <c r="U1374" t="n">
        <v>0.57</v>
      </c>
      <c r="V1374" t="n">
        <v>0.73</v>
      </c>
      <c r="W1374" t="n">
        <v>2.64</v>
      </c>
      <c r="X1374" t="n">
        <v>0.6</v>
      </c>
      <c r="Y1374" t="n">
        <v>1</v>
      </c>
      <c r="Z1374" t="n">
        <v>10</v>
      </c>
    </row>
    <row r="1375">
      <c r="A1375" t="n">
        <v>30</v>
      </c>
      <c r="B1375" t="n">
        <v>115</v>
      </c>
      <c r="C1375" t="inlineStr">
        <is>
          <t xml:space="preserve">CONCLUIDO	</t>
        </is>
      </c>
      <c r="D1375" t="n">
        <v>5.1328</v>
      </c>
      <c r="E1375" t="n">
        <v>19.48</v>
      </c>
      <c r="F1375" t="n">
        <v>15.9</v>
      </c>
      <c r="G1375" t="n">
        <v>45.43</v>
      </c>
      <c r="H1375" t="n">
        <v>0.64</v>
      </c>
      <c r="I1375" t="n">
        <v>21</v>
      </c>
      <c r="J1375" t="n">
        <v>235.63</v>
      </c>
      <c r="K1375" t="n">
        <v>56.94</v>
      </c>
      <c r="L1375" t="n">
        <v>8.5</v>
      </c>
      <c r="M1375" t="n">
        <v>19</v>
      </c>
      <c r="N1375" t="n">
        <v>55.18</v>
      </c>
      <c r="O1375" t="n">
        <v>29294.76</v>
      </c>
      <c r="P1375" t="n">
        <v>234.16</v>
      </c>
      <c r="Q1375" t="n">
        <v>467.07</v>
      </c>
      <c r="R1375" t="n">
        <v>68.59999999999999</v>
      </c>
      <c r="S1375" t="n">
        <v>39.61</v>
      </c>
      <c r="T1375" t="n">
        <v>9486.43</v>
      </c>
      <c r="U1375" t="n">
        <v>0.58</v>
      </c>
      <c r="V1375" t="n">
        <v>0.73</v>
      </c>
      <c r="W1375" t="n">
        <v>2.64</v>
      </c>
      <c r="X1375" t="n">
        <v>0.57</v>
      </c>
      <c r="Y1375" t="n">
        <v>1</v>
      </c>
      <c r="Z1375" t="n">
        <v>10</v>
      </c>
    </row>
    <row r="1376">
      <c r="A1376" t="n">
        <v>31</v>
      </c>
      <c r="B1376" t="n">
        <v>115</v>
      </c>
      <c r="C1376" t="inlineStr">
        <is>
          <t xml:space="preserve">CONCLUIDO	</t>
        </is>
      </c>
      <c r="D1376" t="n">
        <v>5.1301</v>
      </c>
      <c r="E1376" t="n">
        <v>19.49</v>
      </c>
      <c r="F1376" t="n">
        <v>15.91</v>
      </c>
      <c r="G1376" t="n">
        <v>45.46</v>
      </c>
      <c r="H1376" t="n">
        <v>0.66</v>
      </c>
      <c r="I1376" t="n">
        <v>21</v>
      </c>
      <c r="J1376" t="n">
        <v>236.06</v>
      </c>
      <c r="K1376" t="n">
        <v>56.94</v>
      </c>
      <c r="L1376" t="n">
        <v>8.75</v>
      </c>
      <c r="M1376" t="n">
        <v>19</v>
      </c>
      <c r="N1376" t="n">
        <v>55.36</v>
      </c>
      <c r="O1376" t="n">
        <v>29347.92</v>
      </c>
      <c r="P1376" t="n">
        <v>233.6</v>
      </c>
      <c r="Q1376" t="n">
        <v>467.08</v>
      </c>
      <c r="R1376" t="n">
        <v>68.63</v>
      </c>
      <c r="S1376" t="n">
        <v>39.61</v>
      </c>
      <c r="T1376" t="n">
        <v>9500.41</v>
      </c>
      <c r="U1376" t="n">
        <v>0.58</v>
      </c>
      <c r="V1376" t="n">
        <v>0.73</v>
      </c>
      <c r="W1376" t="n">
        <v>2.65</v>
      </c>
      <c r="X1376" t="n">
        <v>0.58</v>
      </c>
      <c r="Y1376" t="n">
        <v>1</v>
      </c>
      <c r="Z1376" t="n">
        <v>10</v>
      </c>
    </row>
    <row r="1377">
      <c r="A1377" t="n">
        <v>32</v>
      </c>
      <c r="B1377" t="n">
        <v>115</v>
      </c>
      <c r="C1377" t="inlineStr">
        <is>
          <t xml:space="preserve">CONCLUIDO	</t>
        </is>
      </c>
      <c r="D1377" t="n">
        <v>5.1538</v>
      </c>
      <c r="E1377" t="n">
        <v>19.4</v>
      </c>
      <c r="F1377" t="n">
        <v>15.86</v>
      </c>
      <c r="G1377" t="n">
        <v>47.59</v>
      </c>
      <c r="H1377" t="n">
        <v>0.68</v>
      </c>
      <c r="I1377" t="n">
        <v>20</v>
      </c>
      <c r="J1377" t="n">
        <v>236.49</v>
      </c>
      <c r="K1377" t="n">
        <v>56.94</v>
      </c>
      <c r="L1377" t="n">
        <v>9</v>
      </c>
      <c r="M1377" t="n">
        <v>18</v>
      </c>
      <c r="N1377" t="n">
        <v>55.55</v>
      </c>
      <c r="O1377" t="n">
        <v>29401.15</v>
      </c>
      <c r="P1377" t="n">
        <v>233.46</v>
      </c>
      <c r="Q1377" t="n">
        <v>467.07</v>
      </c>
      <c r="R1377" t="n">
        <v>67.44</v>
      </c>
      <c r="S1377" t="n">
        <v>39.61</v>
      </c>
      <c r="T1377" t="n">
        <v>8908.51</v>
      </c>
      <c r="U1377" t="n">
        <v>0.59</v>
      </c>
      <c r="V1377" t="n">
        <v>0.74</v>
      </c>
      <c r="W1377" t="n">
        <v>2.64</v>
      </c>
      <c r="X1377" t="n">
        <v>0.53</v>
      </c>
      <c r="Y1377" t="n">
        <v>1</v>
      </c>
      <c r="Z1377" t="n">
        <v>10</v>
      </c>
    </row>
    <row r="1378">
      <c r="A1378" t="n">
        <v>33</v>
      </c>
      <c r="B1378" t="n">
        <v>115</v>
      </c>
      <c r="C1378" t="inlineStr">
        <is>
          <t xml:space="preserve">CONCLUIDO	</t>
        </is>
      </c>
      <c r="D1378" t="n">
        <v>5.1706</v>
      </c>
      <c r="E1378" t="n">
        <v>19.34</v>
      </c>
      <c r="F1378" t="n">
        <v>15.85</v>
      </c>
      <c r="G1378" t="n">
        <v>50.04</v>
      </c>
      <c r="H1378" t="n">
        <v>0.6899999999999999</v>
      </c>
      <c r="I1378" t="n">
        <v>19</v>
      </c>
      <c r="J1378" t="n">
        <v>236.92</v>
      </c>
      <c r="K1378" t="n">
        <v>56.94</v>
      </c>
      <c r="L1378" t="n">
        <v>9.25</v>
      </c>
      <c r="M1378" t="n">
        <v>17</v>
      </c>
      <c r="N1378" t="n">
        <v>55.73</v>
      </c>
      <c r="O1378" t="n">
        <v>29454.44</v>
      </c>
      <c r="P1378" t="n">
        <v>232.43</v>
      </c>
      <c r="Q1378" t="n">
        <v>467.07</v>
      </c>
      <c r="R1378" t="n">
        <v>66.63</v>
      </c>
      <c r="S1378" t="n">
        <v>39.61</v>
      </c>
      <c r="T1378" t="n">
        <v>8510.52</v>
      </c>
      <c r="U1378" t="n">
        <v>0.59</v>
      </c>
      <c r="V1378" t="n">
        <v>0.74</v>
      </c>
      <c r="W1378" t="n">
        <v>2.64</v>
      </c>
      <c r="X1378" t="n">
        <v>0.51</v>
      </c>
      <c r="Y1378" t="n">
        <v>1</v>
      </c>
      <c r="Z1378" t="n">
        <v>10</v>
      </c>
    </row>
    <row r="1379">
      <c r="A1379" t="n">
        <v>34</v>
      </c>
      <c r="B1379" t="n">
        <v>115</v>
      </c>
      <c r="C1379" t="inlineStr">
        <is>
          <t xml:space="preserve">CONCLUIDO	</t>
        </is>
      </c>
      <c r="D1379" t="n">
        <v>5.1675</v>
      </c>
      <c r="E1379" t="n">
        <v>19.35</v>
      </c>
      <c r="F1379" t="n">
        <v>15.86</v>
      </c>
      <c r="G1379" t="n">
        <v>50.07</v>
      </c>
      <c r="H1379" t="n">
        <v>0.71</v>
      </c>
      <c r="I1379" t="n">
        <v>19</v>
      </c>
      <c r="J1379" t="n">
        <v>237.35</v>
      </c>
      <c r="K1379" t="n">
        <v>56.94</v>
      </c>
      <c r="L1379" t="n">
        <v>9.5</v>
      </c>
      <c r="M1379" t="n">
        <v>17</v>
      </c>
      <c r="N1379" t="n">
        <v>55.91</v>
      </c>
      <c r="O1379" t="n">
        <v>29507.8</v>
      </c>
      <c r="P1379" t="n">
        <v>232.99</v>
      </c>
      <c r="Q1379" t="n">
        <v>467.07</v>
      </c>
      <c r="R1379" t="n">
        <v>67.08</v>
      </c>
      <c r="S1379" t="n">
        <v>39.61</v>
      </c>
      <c r="T1379" t="n">
        <v>8737.889999999999</v>
      </c>
      <c r="U1379" t="n">
        <v>0.59</v>
      </c>
      <c r="V1379" t="n">
        <v>0.74</v>
      </c>
      <c r="W1379" t="n">
        <v>2.64</v>
      </c>
      <c r="X1379" t="n">
        <v>0.52</v>
      </c>
      <c r="Y1379" t="n">
        <v>1</v>
      </c>
      <c r="Z1379" t="n">
        <v>10</v>
      </c>
    </row>
    <row r="1380">
      <c r="A1380" t="n">
        <v>35</v>
      </c>
      <c r="B1380" t="n">
        <v>115</v>
      </c>
      <c r="C1380" t="inlineStr">
        <is>
          <t xml:space="preserve">CONCLUIDO	</t>
        </is>
      </c>
      <c r="D1380" t="n">
        <v>5.1671</v>
      </c>
      <c r="E1380" t="n">
        <v>19.35</v>
      </c>
      <c r="F1380" t="n">
        <v>15.86</v>
      </c>
      <c r="G1380" t="n">
        <v>50.08</v>
      </c>
      <c r="H1380" t="n">
        <v>0.73</v>
      </c>
      <c r="I1380" t="n">
        <v>19</v>
      </c>
      <c r="J1380" t="n">
        <v>237.79</v>
      </c>
      <c r="K1380" t="n">
        <v>56.94</v>
      </c>
      <c r="L1380" t="n">
        <v>9.75</v>
      </c>
      <c r="M1380" t="n">
        <v>17</v>
      </c>
      <c r="N1380" t="n">
        <v>56.09</v>
      </c>
      <c r="O1380" t="n">
        <v>29561.22</v>
      </c>
      <c r="P1380" t="n">
        <v>232.6</v>
      </c>
      <c r="Q1380" t="n">
        <v>467.07</v>
      </c>
      <c r="R1380" t="n">
        <v>67.2</v>
      </c>
      <c r="S1380" t="n">
        <v>39.61</v>
      </c>
      <c r="T1380" t="n">
        <v>8793.92</v>
      </c>
      <c r="U1380" t="n">
        <v>0.59</v>
      </c>
      <c r="V1380" t="n">
        <v>0.74</v>
      </c>
      <c r="W1380" t="n">
        <v>2.64</v>
      </c>
      <c r="X1380" t="n">
        <v>0.52</v>
      </c>
      <c r="Y1380" t="n">
        <v>1</v>
      </c>
      <c r="Z1380" t="n">
        <v>10</v>
      </c>
    </row>
    <row r="1381">
      <c r="A1381" t="n">
        <v>36</v>
      </c>
      <c r="B1381" t="n">
        <v>115</v>
      </c>
      <c r="C1381" t="inlineStr">
        <is>
          <t xml:space="preserve">CONCLUIDO	</t>
        </is>
      </c>
      <c r="D1381" t="n">
        <v>5.1884</v>
      </c>
      <c r="E1381" t="n">
        <v>19.27</v>
      </c>
      <c r="F1381" t="n">
        <v>15.82</v>
      </c>
      <c r="G1381" t="n">
        <v>52.74</v>
      </c>
      <c r="H1381" t="n">
        <v>0.75</v>
      </c>
      <c r="I1381" t="n">
        <v>18</v>
      </c>
      <c r="J1381" t="n">
        <v>238.22</v>
      </c>
      <c r="K1381" t="n">
        <v>56.94</v>
      </c>
      <c r="L1381" t="n">
        <v>10</v>
      </c>
      <c r="M1381" t="n">
        <v>16</v>
      </c>
      <c r="N1381" t="n">
        <v>56.28</v>
      </c>
      <c r="O1381" t="n">
        <v>29614.71</v>
      </c>
      <c r="P1381" t="n">
        <v>231.74</v>
      </c>
      <c r="Q1381" t="n">
        <v>467.07</v>
      </c>
      <c r="R1381" t="n">
        <v>65.81</v>
      </c>
      <c r="S1381" t="n">
        <v>39.61</v>
      </c>
      <c r="T1381" t="n">
        <v>8104.19</v>
      </c>
      <c r="U1381" t="n">
        <v>0.6</v>
      </c>
      <c r="V1381" t="n">
        <v>0.74</v>
      </c>
      <c r="W1381" t="n">
        <v>2.64</v>
      </c>
      <c r="X1381" t="n">
        <v>0.49</v>
      </c>
      <c r="Y1381" t="n">
        <v>1</v>
      </c>
      <c r="Z1381" t="n">
        <v>10</v>
      </c>
    </row>
    <row r="1382">
      <c r="A1382" t="n">
        <v>37</v>
      </c>
      <c r="B1382" t="n">
        <v>115</v>
      </c>
      <c r="C1382" t="inlineStr">
        <is>
          <t xml:space="preserve">CONCLUIDO	</t>
        </is>
      </c>
      <c r="D1382" t="n">
        <v>5.1883</v>
      </c>
      <c r="E1382" t="n">
        <v>19.27</v>
      </c>
      <c r="F1382" t="n">
        <v>15.82</v>
      </c>
      <c r="G1382" t="n">
        <v>52.74</v>
      </c>
      <c r="H1382" t="n">
        <v>0.76</v>
      </c>
      <c r="I1382" t="n">
        <v>18</v>
      </c>
      <c r="J1382" t="n">
        <v>238.66</v>
      </c>
      <c r="K1382" t="n">
        <v>56.94</v>
      </c>
      <c r="L1382" t="n">
        <v>10.25</v>
      </c>
      <c r="M1382" t="n">
        <v>16</v>
      </c>
      <c r="N1382" t="n">
        <v>56.46</v>
      </c>
      <c r="O1382" t="n">
        <v>29668.27</v>
      </c>
      <c r="P1382" t="n">
        <v>230.99</v>
      </c>
      <c r="Q1382" t="n">
        <v>467.12</v>
      </c>
      <c r="R1382" t="n">
        <v>65.68000000000001</v>
      </c>
      <c r="S1382" t="n">
        <v>39.61</v>
      </c>
      <c r="T1382" t="n">
        <v>8040.81</v>
      </c>
      <c r="U1382" t="n">
        <v>0.6</v>
      </c>
      <c r="V1382" t="n">
        <v>0.74</v>
      </c>
      <c r="W1382" t="n">
        <v>2.64</v>
      </c>
      <c r="X1382" t="n">
        <v>0.49</v>
      </c>
      <c r="Y1382" t="n">
        <v>1</v>
      </c>
      <c r="Z1382" t="n">
        <v>10</v>
      </c>
    </row>
    <row r="1383">
      <c r="A1383" t="n">
        <v>38</v>
      </c>
      <c r="B1383" t="n">
        <v>115</v>
      </c>
      <c r="C1383" t="inlineStr">
        <is>
          <t xml:space="preserve">CONCLUIDO	</t>
        </is>
      </c>
      <c r="D1383" t="n">
        <v>5.2093</v>
      </c>
      <c r="E1383" t="n">
        <v>19.2</v>
      </c>
      <c r="F1383" t="n">
        <v>15.79</v>
      </c>
      <c r="G1383" t="n">
        <v>55.73</v>
      </c>
      <c r="H1383" t="n">
        <v>0.78</v>
      </c>
      <c r="I1383" t="n">
        <v>17</v>
      </c>
      <c r="J1383" t="n">
        <v>239.09</v>
      </c>
      <c r="K1383" t="n">
        <v>56.94</v>
      </c>
      <c r="L1383" t="n">
        <v>10.5</v>
      </c>
      <c r="M1383" t="n">
        <v>15</v>
      </c>
      <c r="N1383" t="n">
        <v>56.65</v>
      </c>
      <c r="O1383" t="n">
        <v>29721.89</v>
      </c>
      <c r="P1383" t="n">
        <v>230.36</v>
      </c>
      <c r="Q1383" t="n">
        <v>467.14</v>
      </c>
      <c r="R1383" t="n">
        <v>64.93000000000001</v>
      </c>
      <c r="S1383" t="n">
        <v>39.61</v>
      </c>
      <c r="T1383" t="n">
        <v>7671.44</v>
      </c>
      <c r="U1383" t="n">
        <v>0.61</v>
      </c>
      <c r="V1383" t="n">
        <v>0.74</v>
      </c>
      <c r="W1383" t="n">
        <v>2.63</v>
      </c>
      <c r="X1383" t="n">
        <v>0.46</v>
      </c>
      <c r="Y1383" t="n">
        <v>1</v>
      </c>
      <c r="Z1383" t="n">
        <v>10</v>
      </c>
    </row>
    <row r="1384">
      <c r="A1384" t="n">
        <v>39</v>
      </c>
      <c r="B1384" t="n">
        <v>115</v>
      </c>
      <c r="C1384" t="inlineStr">
        <is>
          <t xml:space="preserve">CONCLUIDO	</t>
        </is>
      </c>
      <c r="D1384" t="n">
        <v>5.209</v>
      </c>
      <c r="E1384" t="n">
        <v>19.2</v>
      </c>
      <c r="F1384" t="n">
        <v>15.79</v>
      </c>
      <c r="G1384" t="n">
        <v>55.73</v>
      </c>
      <c r="H1384" t="n">
        <v>0.8</v>
      </c>
      <c r="I1384" t="n">
        <v>17</v>
      </c>
      <c r="J1384" t="n">
        <v>239.53</v>
      </c>
      <c r="K1384" t="n">
        <v>56.94</v>
      </c>
      <c r="L1384" t="n">
        <v>10.75</v>
      </c>
      <c r="M1384" t="n">
        <v>15</v>
      </c>
      <c r="N1384" t="n">
        <v>56.83</v>
      </c>
      <c r="O1384" t="n">
        <v>29775.57</v>
      </c>
      <c r="P1384" t="n">
        <v>230.35</v>
      </c>
      <c r="Q1384" t="n">
        <v>467.07</v>
      </c>
      <c r="R1384" t="n">
        <v>64.75</v>
      </c>
      <c r="S1384" t="n">
        <v>39.61</v>
      </c>
      <c r="T1384" t="n">
        <v>7582.29</v>
      </c>
      <c r="U1384" t="n">
        <v>0.61</v>
      </c>
      <c r="V1384" t="n">
        <v>0.74</v>
      </c>
      <c r="W1384" t="n">
        <v>2.64</v>
      </c>
      <c r="X1384" t="n">
        <v>0.46</v>
      </c>
      <c r="Y1384" t="n">
        <v>1</v>
      </c>
      <c r="Z1384" t="n">
        <v>10</v>
      </c>
    </row>
    <row r="1385">
      <c r="A1385" t="n">
        <v>40</v>
      </c>
      <c r="B1385" t="n">
        <v>115</v>
      </c>
      <c r="C1385" t="inlineStr">
        <is>
          <t xml:space="preserve">CONCLUIDO	</t>
        </is>
      </c>
      <c r="D1385" t="n">
        <v>5.2259</v>
      </c>
      <c r="E1385" t="n">
        <v>19.14</v>
      </c>
      <c r="F1385" t="n">
        <v>15.77</v>
      </c>
      <c r="G1385" t="n">
        <v>59.15</v>
      </c>
      <c r="H1385" t="n">
        <v>0.82</v>
      </c>
      <c r="I1385" t="n">
        <v>16</v>
      </c>
      <c r="J1385" t="n">
        <v>239.96</v>
      </c>
      <c r="K1385" t="n">
        <v>56.94</v>
      </c>
      <c r="L1385" t="n">
        <v>11</v>
      </c>
      <c r="M1385" t="n">
        <v>14</v>
      </c>
      <c r="N1385" t="n">
        <v>57.02</v>
      </c>
      <c r="O1385" t="n">
        <v>29829.32</v>
      </c>
      <c r="P1385" t="n">
        <v>229.72</v>
      </c>
      <c r="Q1385" t="n">
        <v>467.1</v>
      </c>
      <c r="R1385" t="n">
        <v>64.31999999999999</v>
      </c>
      <c r="S1385" t="n">
        <v>39.61</v>
      </c>
      <c r="T1385" t="n">
        <v>7368.62</v>
      </c>
      <c r="U1385" t="n">
        <v>0.62</v>
      </c>
      <c r="V1385" t="n">
        <v>0.74</v>
      </c>
      <c r="W1385" t="n">
        <v>2.63</v>
      </c>
      <c r="X1385" t="n">
        <v>0.44</v>
      </c>
      <c r="Y1385" t="n">
        <v>1</v>
      </c>
      <c r="Z1385" t="n">
        <v>10</v>
      </c>
    </row>
    <row r="1386">
      <c r="A1386" t="n">
        <v>41</v>
      </c>
      <c r="B1386" t="n">
        <v>115</v>
      </c>
      <c r="C1386" t="inlineStr">
        <is>
          <t xml:space="preserve">CONCLUIDO	</t>
        </is>
      </c>
      <c r="D1386" t="n">
        <v>5.2313</v>
      </c>
      <c r="E1386" t="n">
        <v>19.12</v>
      </c>
      <c r="F1386" t="n">
        <v>15.75</v>
      </c>
      <c r="G1386" t="n">
        <v>59.07</v>
      </c>
      <c r="H1386" t="n">
        <v>0.83</v>
      </c>
      <c r="I1386" t="n">
        <v>16</v>
      </c>
      <c r="J1386" t="n">
        <v>240.4</v>
      </c>
      <c r="K1386" t="n">
        <v>56.94</v>
      </c>
      <c r="L1386" t="n">
        <v>11.25</v>
      </c>
      <c r="M1386" t="n">
        <v>14</v>
      </c>
      <c r="N1386" t="n">
        <v>57.21</v>
      </c>
      <c r="O1386" t="n">
        <v>29883.27</v>
      </c>
      <c r="P1386" t="n">
        <v>229.49</v>
      </c>
      <c r="Q1386" t="n">
        <v>467.07</v>
      </c>
      <c r="R1386" t="n">
        <v>63.82</v>
      </c>
      <c r="S1386" t="n">
        <v>39.61</v>
      </c>
      <c r="T1386" t="n">
        <v>7123.13</v>
      </c>
      <c r="U1386" t="n">
        <v>0.62</v>
      </c>
      <c r="V1386" t="n">
        <v>0.74</v>
      </c>
      <c r="W1386" t="n">
        <v>2.63</v>
      </c>
      <c r="X1386" t="n">
        <v>0.42</v>
      </c>
      <c r="Y1386" t="n">
        <v>1</v>
      </c>
      <c r="Z1386" t="n">
        <v>10</v>
      </c>
    </row>
    <row r="1387">
      <c r="A1387" t="n">
        <v>42</v>
      </c>
      <c r="B1387" t="n">
        <v>115</v>
      </c>
      <c r="C1387" t="inlineStr">
        <is>
          <t xml:space="preserve">CONCLUIDO	</t>
        </is>
      </c>
      <c r="D1387" t="n">
        <v>5.2269</v>
      </c>
      <c r="E1387" t="n">
        <v>19.13</v>
      </c>
      <c r="F1387" t="n">
        <v>15.77</v>
      </c>
      <c r="G1387" t="n">
        <v>59.13</v>
      </c>
      <c r="H1387" t="n">
        <v>0.85</v>
      </c>
      <c r="I1387" t="n">
        <v>16</v>
      </c>
      <c r="J1387" t="n">
        <v>240.84</v>
      </c>
      <c r="K1387" t="n">
        <v>56.94</v>
      </c>
      <c r="L1387" t="n">
        <v>11.5</v>
      </c>
      <c r="M1387" t="n">
        <v>14</v>
      </c>
      <c r="N1387" t="n">
        <v>57.39</v>
      </c>
      <c r="O1387" t="n">
        <v>29937.16</v>
      </c>
      <c r="P1387" t="n">
        <v>229.37</v>
      </c>
      <c r="Q1387" t="n">
        <v>467.07</v>
      </c>
      <c r="R1387" t="n">
        <v>64.22</v>
      </c>
      <c r="S1387" t="n">
        <v>39.61</v>
      </c>
      <c r="T1387" t="n">
        <v>7320.52</v>
      </c>
      <c r="U1387" t="n">
        <v>0.62</v>
      </c>
      <c r="V1387" t="n">
        <v>0.74</v>
      </c>
      <c r="W1387" t="n">
        <v>2.63</v>
      </c>
      <c r="X1387" t="n">
        <v>0.44</v>
      </c>
      <c r="Y1387" t="n">
        <v>1</v>
      </c>
      <c r="Z1387" t="n">
        <v>10</v>
      </c>
    </row>
    <row r="1388">
      <c r="A1388" t="n">
        <v>43</v>
      </c>
      <c r="B1388" t="n">
        <v>115</v>
      </c>
      <c r="C1388" t="inlineStr">
        <is>
          <t xml:space="preserve">CONCLUIDO	</t>
        </is>
      </c>
      <c r="D1388" t="n">
        <v>5.2536</v>
      </c>
      <c r="E1388" t="n">
        <v>19.03</v>
      </c>
      <c r="F1388" t="n">
        <v>15.72</v>
      </c>
      <c r="G1388" t="n">
        <v>62.86</v>
      </c>
      <c r="H1388" t="n">
        <v>0.87</v>
      </c>
      <c r="I1388" t="n">
        <v>15</v>
      </c>
      <c r="J1388" t="n">
        <v>241.27</v>
      </c>
      <c r="K1388" t="n">
        <v>56.94</v>
      </c>
      <c r="L1388" t="n">
        <v>11.75</v>
      </c>
      <c r="M1388" t="n">
        <v>13</v>
      </c>
      <c r="N1388" t="n">
        <v>57.58</v>
      </c>
      <c r="O1388" t="n">
        <v>29991.11</v>
      </c>
      <c r="P1388" t="n">
        <v>227.8</v>
      </c>
      <c r="Q1388" t="n">
        <v>467.1</v>
      </c>
      <c r="R1388" t="n">
        <v>62.2</v>
      </c>
      <c r="S1388" t="n">
        <v>39.61</v>
      </c>
      <c r="T1388" t="n">
        <v>6313.83</v>
      </c>
      <c r="U1388" t="n">
        <v>0.64</v>
      </c>
      <c r="V1388" t="n">
        <v>0.74</v>
      </c>
      <c r="W1388" t="n">
        <v>2.64</v>
      </c>
      <c r="X1388" t="n">
        <v>0.38</v>
      </c>
      <c r="Y1388" t="n">
        <v>1</v>
      </c>
      <c r="Z1388" t="n">
        <v>10</v>
      </c>
    </row>
    <row r="1389">
      <c r="A1389" t="n">
        <v>44</v>
      </c>
      <c r="B1389" t="n">
        <v>115</v>
      </c>
      <c r="C1389" t="inlineStr">
        <is>
          <t xml:space="preserve">CONCLUIDO	</t>
        </is>
      </c>
      <c r="D1389" t="n">
        <v>5.2498</v>
      </c>
      <c r="E1389" t="n">
        <v>19.05</v>
      </c>
      <c r="F1389" t="n">
        <v>15.73</v>
      </c>
      <c r="G1389" t="n">
        <v>62.92</v>
      </c>
      <c r="H1389" t="n">
        <v>0.88</v>
      </c>
      <c r="I1389" t="n">
        <v>15</v>
      </c>
      <c r="J1389" t="n">
        <v>241.71</v>
      </c>
      <c r="K1389" t="n">
        <v>56.94</v>
      </c>
      <c r="L1389" t="n">
        <v>12</v>
      </c>
      <c r="M1389" t="n">
        <v>13</v>
      </c>
      <c r="N1389" t="n">
        <v>57.77</v>
      </c>
      <c r="O1389" t="n">
        <v>30045.13</v>
      </c>
      <c r="P1389" t="n">
        <v>227.92</v>
      </c>
      <c r="Q1389" t="n">
        <v>467.07</v>
      </c>
      <c r="R1389" t="n">
        <v>62.76</v>
      </c>
      <c r="S1389" t="n">
        <v>39.61</v>
      </c>
      <c r="T1389" t="n">
        <v>6596.31</v>
      </c>
      <c r="U1389" t="n">
        <v>0.63</v>
      </c>
      <c r="V1389" t="n">
        <v>0.74</v>
      </c>
      <c r="W1389" t="n">
        <v>2.64</v>
      </c>
      <c r="X1389" t="n">
        <v>0.4</v>
      </c>
      <c r="Y1389" t="n">
        <v>1</v>
      </c>
      <c r="Z1389" t="n">
        <v>10</v>
      </c>
    </row>
    <row r="1390">
      <c r="A1390" t="n">
        <v>45</v>
      </c>
      <c r="B1390" t="n">
        <v>115</v>
      </c>
      <c r="C1390" t="inlineStr">
        <is>
          <t xml:space="preserve">CONCLUIDO	</t>
        </is>
      </c>
      <c r="D1390" t="n">
        <v>5.2473</v>
      </c>
      <c r="E1390" t="n">
        <v>19.06</v>
      </c>
      <c r="F1390" t="n">
        <v>15.74</v>
      </c>
      <c r="G1390" t="n">
        <v>62.95</v>
      </c>
      <c r="H1390" t="n">
        <v>0.9</v>
      </c>
      <c r="I1390" t="n">
        <v>15</v>
      </c>
      <c r="J1390" t="n">
        <v>242.15</v>
      </c>
      <c r="K1390" t="n">
        <v>56.94</v>
      </c>
      <c r="L1390" t="n">
        <v>12.25</v>
      </c>
      <c r="M1390" t="n">
        <v>13</v>
      </c>
      <c r="N1390" t="n">
        <v>57.96</v>
      </c>
      <c r="O1390" t="n">
        <v>30099.23</v>
      </c>
      <c r="P1390" t="n">
        <v>227.89</v>
      </c>
      <c r="Q1390" t="n">
        <v>467.1</v>
      </c>
      <c r="R1390" t="n">
        <v>63.09</v>
      </c>
      <c r="S1390" t="n">
        <v>39.61</v>
      </c>
      <c r="T1390" t="n">
        <v>6762.51</v>
      </c>
      <c r="U1390" t="n">
        <v>0.63</v>
      </c>
      <c r="V1390" t="n">
        <v>0.74</v>
      </c>
      <c r="W1390" t="n">
        <v>2.63</v>
      </c>
      <c r="X1390" t="n">
        <v>0.4</v>
      </c>
      <c r="Y1390" t="n">
        <v>1</v>
      </c>
      <c r="Z1390" t="n">
        <v>10</v>
      </c>
    </row>
    <row r="1391">
      <c r="A1391" t="n">
        <v>46</v>
      </c>
      <c r="B1391" t="n">
        <v>115</v>
      </c>
      <c r="C1391" t="inlineStr">
        <is>
          <t xml:space="preserve">CONCLUIDO	</t>
        </is>
      </c>
      <c r="D1391" t="n">
        <v>5.2487</v>
      </c>
      <c r="E1391" t="n">
        <v>19.05</v>
      </c>
      <c r="F1391" t="n">
        <v>15.73</v>
      </c>
      <c r="G1391" t="n">
        <v>62.93</v>
      </c>
      <c r="H1391" t="n">
        <v>0.92</v>
      </c>
      <c r="I1391" t="n">
        <v>15</v>
      </c>
      <c r="J1391" t="n">
        <v>242.59</v>
      </c>
      <c r="K1391" t="n">
        <v>56.94</v>
      </c>
      <c r="L1391" t="n">
        <v>12.5</v>
      </c>
      <c r="M1391" t="n">
        <v>13</v>
      </c>
      <c r="N1391" t="n">
        <v>58.15</v>
      </c>
      <c r="O1391" t="n">
        <v>30153.38</v>
      </c>
      <c r="P1391" t="n">
        <v>227.65</v>
      </c>
      <c r="Q1391" t="n">
        <v>467.07</v>
      </c>
      <c r="R1391" t="n">
        <v>63.05</v>
      </c>
      <c r="S1391" t="n">
        <v>39.61</v>
      </c>
      <c r="T1391" t="n">
        <v>6740.08</v>
      </c>
      <c r="U1391" t="n">
        <v>0.63</v>
      </c>
      <c r="V1391" t="n">
        <v>0.74</v>
      </c>
      <c r="W1391" t="n">
        <v>2.63</v>
      </c>
      <c r="X1391" t="n">
        <v>0.4</v>
      </c>
      <c r="Y1391" t="n">
        <v>1</v>
      </c>
      <c r="Z1391" t="n">
        <v>10</v>
      </c>
    </row>
    <row r="1392">
      <c r="A1392" t="n">
        <v>47</v>
      </c>
      <c r="B1392" t="n">
        <v>115</v>
      </c>
      <c r="C1392" t="inlineStr">
        <is>
          <t xml:space="preserve">CONCLUIDO	</t>
        </is>
      </c>
      <c r="D1392" t="n">
        <v>5.2685</v>
      </c>
      <c r="E1392" t="n">
        <v>18.98</v>
      </c>
      <c r="F1392" t="n">
        <v>15.71</v>
      </c>
      <c r="G1392" t="n">
        <v>67.31</v>
      </c>
      <c r="H1392" t="n">
        <v>0.93</v>
      </c>
      <c r="I1392" t="n">
        <v>14</v>
      </c>
      <c r="J1392" t="n">
        <v>243.03</v>
      </c>
      <c r="K1392" t="n">
        <v>56.94</v>
      </c>
      <c r="L1392" t="n">
        <v>12.75</v>
      </c>
      <c r="M1392" t="n">
        <v>12</v>
      </c>
      <c r="N1392" t="n">
        <v>58.34</v>
      </c>
      <c r="O1392" t="n">
        <v>30207.61</v>
      </c>
      <c r="P1392" t="n">
        <v>227.21</v>
      </c>
      <c r="Q1392" t="n">
        <v>467.07</v>
      </c>
      <c r="R1392" t="n">
        <v>61.96</v>
      </c>
      <c r="S1392" t="n">
        <v>39.61</v>
      </c>
      <c r="T1392" t="n">
        <v>6199.27</v>
      </c>
      <c r="U1392" t="n">
        <v>0.64</v>
      </c>
      <c r="V1392" t="n">
        <v>0.74</v>
      </c>
      <c r="W1392" t="n">
        <v>2.63</v>
      </c>
      <c r="X1392" t="n">
        <v>0.37</v>
      </c>
      <c r="Y1392" t="n">
        <v>1</v>
      </c>
      <c r="Z1392" t="n">
        <v>10</v>
      </c>
    </row>
    <row r="1393">
      <c r="A1393" t="n">
        <v>48</v>
      </c>
      <c r="B1393" t="n">
        <v>115</v>
      </c>
      <c r="C1393" t="inlineStr">
        <is>
          <t xml:space="preserve">CONCLUIDO	</t>
        </is>
      </c>
      <c r="D1393" t="n">
        <v>5.2688</v>
      </c>
      <c r="E1393" t="n">
        <v>18.98</v>
      </c>
      <c r="F1393" t="n">
        <v>15.7</v>
      </c>
      <c r="G1393" t="n">
        <v>67.3</v>
      </c>
      <c r="H1393" t="n">
        <v>0.95</v>
      </c>
      <c r="I1393" t="n">
        <v>14</v>
      </c>
      <c r="J1393" t="n">
        <v>243.47</v>
      </c>
      <c r="K1393" t="n">
        <v>56.94</v>
      </c>
      <c r="L1393" t="n">
        <v>13</v>
      </c>
      <c r="M1393" t="n">
        <v>12</v>
      </c>
      <c r="N1393" t="n">
        <v>58.53</v>
      </c>
      <c r="O1393" t="n">
        <v>30261.91</v>
      </c>
      <c r="P1393" t="n">
        <v>226.7</v>
      </c>
      <c r="Q1393" t="n">
        <v>467.07</v>
      </c>
      <c r="R1393" t="n">
        <v>62.1</v>
      </c>
      <c r="S1393" t="n">
        <v>39.61</v>
      </c>
      <c r="T1393" t="n">
        <v>6269.09</v>
      </c>
      <c r="U1393" t="n">
        <v>0.64</v>
      </c>
      <c r="V1393" t="n">
        <v>0.74</v>
      </c>
      <c r="W1393" t="n">
        <v>2.63</v>
      </c>
      <c r="X1393" t="n">
        <v>0.37</v>
      </c>
      <c r="Y1393" t="n">
        <v>1</v>
      </c>
      <c r="Z1393" t="n">
        <v>10</v>
      </c>
    </row>
    <row r="1394">
      <c r="A1394" t="n">
        <v>49</v>
      </c>
      <c r="B1394" t="n">
        <v>115</v>
      </c>
      <c r="C1394" t="inlineStr">
        <is>
          <t xml:space="preserve">CONCLUIDO	</t>
        </is>
      </c>
      <c r="D1394" t="n">
        <v>5.2711</v>
      </c>
      <c r="E1394" t="n">
        <v>18.97</v>
      </c>
      <c r="F1394" t="n">
        <v>15.7</v>
      </c>
      <c r="G1394" t="n">
        <v>67.27</v>
      </c>
      <c r="H1394" t="n">
        <v>0.97</v>
      </c>
      <c r="I1394" t="n">
        <v>14</v>
      </c>
      <c r="J1394" t="n">
        <v>243.91</v>
      </c>
      <c r="K1394" t="n">
        <v>56.94</v>
      </c>
      <c r="L1394" t="n">
        <v>13.25</v>
      </c>
      <c r="M1394" t="n">
        <v>12</v>
      </c>
      <c r="N1394" t="n">
        <v>58.72</v>
      </c>
      <c r="O1394" t="n">
        <v>30316.27</v>
      </c>
      <c r="P1394" t="n">
        <v>226.02</v>
      </c>
      <c r="Q1394" t="n">
        <v>467.17</v>
      </c>
      <c r="R1394" t="n">
        <v>61.75</v>
      </c>
      <c r="S1394" t="n">
        <v>39.61</v>
      </c>
      <c r="T1394" t="n">
        <v>6094.74</v>
      </c>
      <c r="U1394" t="n">
        <v>0.64</v>
      </c>
      <c r="V1394" t="n">
        <v>0.74</v>
      </c>
      <c r="W1394" t="n">
        <v>2.63</v>
      </c>
      <c r="X1394" t="n">
        <v>0.36</v>
      </c>
      <c r="Y1394" t="n">
        <v>1</v>
      </c>
      <c r="Z1394" t="n">
        <v>10</v>
      </c>
    </row>
    <row r="1395">
      <c r="A1395" t="n">
        <v>50</v>
      </c>
      <c r="B1395" t="n">
        <v>115</v>
      </c>
      <c r="C1395" t="inlineStr">
        <is>
          <t xml:space="preserve">CONCLUIDO	</t>
        </is>
      </c>
      <c r="D1395" t="n">
        <v>5.2848</v>
      </c>
      <c r="E1395" t="n">
        <v>18.92</v>
      </c>
      <c r="F1395" t="n">
        <v>15.69</v>
      </c>
      <c r="G1395" t="n">
        <v>72.42</v>
      </c>
      <c r="H1395" t="n">
        <v>0.98</v>
      </c>
      <c r="I1395" t="n">
        <v>13</v>
      </c>
      <c r="J1395" t="n">
        <v>244.35</v>
      </c>
      <c r="K1395" t="n">
        <v>56.94</v>
      </c>
      <c r="L1395" t="n">
        <v>13.5</v>
      </c>
      <c r="M1395" t="n">
        <v>11</v>
      </c>
      <c r="N1395" t="n">
        <v>58.91</v>
      </c>
      <c r="O1395" t="n">
        <v>30370.7</v>
      </c>
      <c r="P1395" t="n">
        <v>225.55</v>
      </c>
      <c r="Q1395" t="n">
        <v>467.08</v>
      </c>
      <c r="R1395" t="n">
        <v>61.59</v>
      </c>
      <c r="S1395" t="n">
        <v>39.61</v>
      </c>
      <c r="T1395" t="n">
        <v>6019.18</v>
      </c>
      <c r="U1395" t="n">
        <v>0.64</v>
      </c>
      <c r="V1395" t="n">
        <v>0.74</v>
      </c>
      <c r="W1395" t="n">
        <v>2.63</v>
      </c>
      <c r="X1395" t="n">
        <v>0.36</v>
      </c>
      <c r="Y1395" t="n">
        <v>1</v>
      </c>
      <c r="Z1395" t="n">
        <v>10</v>
      </c>
    </row>
    <row r="1396">
      <c r="A1396" t="n">
        <v>51</v>
      </c>
      <c r="B1396" t="n">
        <v>115</v>
      </c>
      <c r="C1396" t="inlineStr">
        <is>
          <t xml:space="preserve">CONCLUIDO	</t>
        </is>
      </c>
      <c r="D1396" t="n">
        <v>5.2874</v>
      </c>
      <c r="E1396" t="n">
        <v>18.91</v>
      </c>
      <c r="F1396" t="n">
        <v>15.68</v>
      </c>
      <c r="G1396" t="n">
        <v>72.38</v>
      </c>
      <c r="H1396" t="n">
        <v>1</v>
      </c>
      <c r="I1396" t="n">
        <v>13</v>
      </c>
      <c r="J1396" t="n">
        <v>244.79</v>
      </c>
      <c r="K1396" t="n">
        <v>56.94</v>
      </c>
      <c r="L1396" t="n">
        <v>13.75</v>
      </c>
      <c r="M1396" t="n">
        <v>11</v>
      </c>
      <c r="N1396" t="n">
        <v>59.1</v>
      </c>
      <c r="O1396" t="n">
        <v>30425.2</v>
      </c>
      <c r="P1396" t="n">
        <v>225.96</v>
      </c>
      <c r="Q1396" t="n">
        <v>467.07</v>
      </c>
      <c r="R1396" t="n">
        <v>61.47</v>
      </c>
      <c r="S1396" t="n">
        <v>39.61</v>
      </c>
      <c r="T1396" t="n">
        <v>5960.74</v>
      </c>
      <c r="U1396" t="n">
        <v>0.64</v>
      </c>
      <c r="V1396" t="n">
        <v>0.74</v>
      </c>
      <c r="W1396" t="n">
        <v>2.63</v>
      </c>
      <c r="X1396" t="n">
        <v>0.35</v>
      </c>
      <c r="Y1396" t="n">
        <v>1</v>
      </c>
      <c r="Z1396" t="n">
        <v>10</v>
      </c>
    </row>
    <row r="1397">
      <c r="A1397" t="n">
        <v>52</v>
      </c>
      <c r="B1397" t="n">
        <v>115</v>
      </c>
      <c r="C1397" t="inlineStr">
        <is>
          <t xml:space="preserve">CONCLUIDO	</t>
        </is>
      </c>
      <c r="D1397" t="n">
        <v>5.2877</v>
      </c>
      <c r="E1397" t="n">
        <v>18.91</v>
      </c>
      <c r="F1397" t="n">
        <v>15.68</v>
      </c>
      <c r="G1397" t="n">
        <v>72.37</v>
      </c>
      <c r="H1397" t="n">
        <v>1.02</v>
      </c>
      <c r="I1397" t="n">
        <v>13</v>
      </c>
      <c r="J1397" t="n">
        <v>245.23</v>
      </c>
      <c r="K1397" t="n">
        <v>56.94</v>
      </c>
      <c r="L1397" t="n">
        <v>14</v>
      </c>
      <c r="M1397" t="n">
        <v>11</v>
      </c>
      <c r="N1397" t="n">
        <v>59.29</v>
      </c>
      <c r="O1397" t="n">
        <v>30479.78</v>
      </c>
      <c r="P1397" t="n">
        <v>225.87</v>
      </c>
      <c r="Q1397" t="n">
        <v>467.07</v>
      </c>
      <c r="R1397" t="n">
        <v>61.24</v>
      </c>
      <c r="S1397" t="n">
        <v>39.61</v>
      </c>
      <c r="T1397" t="n">
        <v>5843.77</v>
      </c>
      <c r="U1397" t="n">
        <v>0.65</v>
      </c>
      <c r="V1397" t="n">
        <v>0.74</v>
      </c>
      <c r="W1397" t="n">
        <v>2.63</v>
      </c>
      <c r="X1397" t="n">
        <v>0.35</v>
      </c>
      <c r="Y1397" t="n">
        <v>1</v>
      </c>
      <c r="Z1397" t="n">
        <v>10</v>
      </c>
    </row>
    <row r="1398">
      <c r="A1398" t="n">
        <v>53</v>
      </c>
      <c r="B1398" t="n">
        <v>115</v>
      </c>
      <c r="C1398" t="inlineStr">
        <is>
          <t xml:space="preserve">CONCLUIDO	</t>
        </is>
      </c>
      <c r="D1398" t="n">
        <v>5.2873</v>
      </c>
      <c r="E1398" t="n">
        <v>18.91</v>
      </c>
      <c r="F1398" t="n">
        <v>15.68</v>
      </c>
      <c r="G1398" t="n">
        <v>72.38</v>
      </c>
      <c r="H1398" t="n">
        <v>1.03</v>
      </c>
      <c r="I1398" t="n">
        <v>13</v>
      </c>
      <c r="J1398" t="n">
        <v>245.68</v>
      </c>
      <c r="K1398" t="n">
        <v>56.94</v>
      </c>
      <c r="L1398" t="n">
        <v>14.25</v>
      </c>
      <c r="M1398" t="n">
        <v>11</v>
      </c>
      <c r="N1398" t="n">
        <v>59.48</v>
      </c>
      <c r="O1398" t="n">
        <v>30534.42</v>
      </c>
      <c r="P1398" t="n">
        <v>225.58</v>
      </c>
      <c r="Q1398" t="n">
        <v>467.07</v>
      </c>
      <c r="R1398" t="n">
        <v>61.22</v>
      </c>
      <c r="S1398" t="n">
        <v>39.61</v>
      </c>
      <c r="T1398" t="n">
        <v>5835.08</v>
      </c>
      <c r="U1398" t="n">
        <v>0.65</v>
      </c>
      <c r="V1398" t="n">
        <v>0.74</v>
      </c>
      <c r="W1398" t="n">
        <v>2.63</v>
      </c>
      <c r="X1398" t="n">
        <v>0.35</v>
      </c>
      <c r="Y1398" t="n">
        <v>1</v>
      </c>
      <c r="Z1398" t="n">
        <v>10</v>
      </c>
    </row>
    <row r="1399">
      <c r="A1399" t="n">
        <v>54</v>
      </c>
      <c r="B1399" t="n">
        <v>115</v>
      </c>
      <c r="C1399" t="inlineStr">
        <is>
          <t xml:space="preserve">CONCLUIDO	</t>
        </is>
      </c>
      <c r="D1399" t="n">
        <v>5.2863</v>
      </c>
      <c r="E1399" t="n">
        <v>18.92</v>
      </c>
      <c r="F1399" t="n">
        <v>15.69</v>
      </c>
      <c r="G1399" t="n">
        <v>72.39</v>
      </c>
      <c r="H1399" t="n">
        <v>1.05</v>
      </c>
      <c r="I1399" t="n">
        <v>13</v>
      </c>
      <c r="J1399" t="n">
        <v>246.12</v>
      </c>
      <c r="K1399" t="n">
        <v>56.94</v>
      </c>
      <c r="L1399" t="n">
        <v>14.5</v>
      </c>
      <c r="M1399" t="n">
        <v>11</v>
      </c>
      <c r="N1399" t="n">
        <v>59.68</v>
      </c>
      <c r="O1399" t="n">
        <v>30589.13</v>
      </c>
      <c r="P1399" t="n">
        <v>224.74</v>
      </c>
      <c r="Q1399" t="n">
        <v>467.19</v>
      </c>
      <c r="R1399" t="n">
        <v>61.39</v>
      </c>
      <c r="S1399" t="n">
        <v>39.61</v>
      </c>
      <c r="T1399" t="n">
        <v>5919.38</v>
      </c>
      <c r="U1399" t="n">
        <v>0.65</v>
      </c>
      <c r="V1399" t="n">
        <v>0.74</v>
      </c>
      <c r="W1399" t="n">
        <v>2.63</v>
      </c>
      <c r="X1399" t="n">
        <v>0.35</v>
      </c>
      <c r="Y1399" t="n">
        <v>1</v>
      </c>
      <c r="Z1399" t="n">
        <v>10</v>
      </c>
    </row>
    <row r="1400">
      <c r="A1400" t="n">
        <v>55</v>
      </c>
      <c r="B1400" t="n">
        <v>115</v>
      </c>
      <c r="C1400" t="inlineStr">
        <is>
          <t xml:space="preserve">CONCLUIDO	</t>
        </is>
      </c>
      <c r="D1400" t="n">
        <v>5.3093</v>
      </c>
      <c r="E1400" t="n">
        <v>18.84</v>
      </c>
      <c r="F1400" t="n">
        <v>15.65</v>
      </c>
      <c r="G1400" t="n">
        <v>78.23999999999999</v>
      </c>
      <c r="H1400" t="n">
        <v>1.06</v>
      </c>
      <c r="I1400" t="n">
        <v>12</v>
      </c>
      <c r="J1400" t="n">
        <v>246.57</v>
      </c>
      <c r="K1400" t="n">
        <v>56.94</v>
      </c>
      <c r="L1400" t="n">
        <v>14.75</v>
      </c>
      <c r="M1400" t="n">
        <v>10</v>
      </c>
      <c r="N1400" t="n">
        <v>59.87</v>
      </c>
      <c r="O1400" t="n">
        <v>30643.91</v>
      </c>
      <c r="P1400" t="n">
        <v>223.8</v>
      </c>
      <c r="Q1400" t="n">
        <v>467.07</v>
      </c>
      <c r="R1400" t="n">
        <v>60.14</v>
      </c>
      <c r="S1400" t="n">
        <v>39.61</v>
      </c>
      <c r="T1400" t="n">
        <v>5302.09</v>
      </c>
      <c r="U1400" t="n">
        <v>0.66</v>
      </c>
      <c r="V1400" t="n">
        <v>0.75</v>
      </c>
      <c r="W1400" t="n">
        <v>2.63</v>
      </c>
      <c r="X1400" t="n">
        <v>0.31</v>
      </c>
      <c r="Y1400" t="n">
        <v>1</v>
      </c>
      <c r="Z1400" t="n">
        <v>10</v>
      </c>
    </row>
    <row r="1401">
      <c r="A1401" t="n">
        <v>56</v>
      </c>
      <c r="B1401" t="n">
        <v>115</v>
      </c>
      <c r="C1401" t="inlineStr">
        <is>
          <t xml:space="preserve">CONCLUIDO	</t>
        </is>
      </c>
      <c r="D1401" t="n">
        <v>5.3099</v>
      </c>
      <c r="E1401" t="n">
        <v>18.83</v>
      </c>
      <c r="F1401" t="n">
        <v>15.65</v>
      </c>
      <c r="G1401" t="n">
        <v>78.23</v>
      </c>
      <c r="H1401" t="n">
        <v>1.08</v>
      </c>
      <c r="I1401" t="n">
        <v>12</v>
      </c>
      <c r="J1401" t="n">
        <v>247.01</v>
      </c>
      <c r="K1401" t="n">
        <v>56.94</v>
      </c>
      <c r="L1401" t="n">
        <v>15</v>
      </c>
      <c r="M1401" t="n">
        <v>10</v>
      </c>
      <c r="N1401" t="n">
        <v>60.07</v>
      </c>
      <c r="O1401" t="n">
        <v>30698.76</v>
      </c>
      <c r="P1401" t="n">
        <v>223.98</v>
      </c>
      <c r="Q1401" t="n">
        <v>467.07</v>
      </c>
      <c r="R1401" t="n">
        <v>60.24</v>
      </c>
      <c r="S1401" t="n">
        <v>39.61</v>
      </c>
      <c r="T1401" t="n">
        <v>5353.15</v>
      </c>
      <c r="U1401" t="n">
        <v>0.66</v>
      </c>
      <c r="V1401" t="n">
        <v>0.75</v>
      </c>
      <c r="W1401" t="n">
        <v>2.62</v>
      </c>
      <c r="X1401" t="n">
        <v>0.31</v>
      </c>
      <c r="Y1401" t="n">
        <v>1</v>
      </c>
      <c r="Z1401" t="n">
        <v>10</v>
      </c>
    </row>
    <row r="1402">
      <c r="A1402" t="n">
        <v>57</v>
      </c>
      <c r="B1402" t="n">
        <v>115</v>
      </c>
      <c r="C1402" t="inlineStr">
        <is>
          <t xml:space="preserve">CONCLUIDO	</t>
        </is>
      </c>
      <c r="D1402" t="n">
        <v>5.3122</v>
      </c>
      <c r="E1402" t="n">
        <v>18.82</v>
      </c>
      <c r="F1402" t="n">
        <v>15.64</v>
      </c>
      <c r="G1402" t="n">
        <v>78.18000000000001</v>
      </c>
      <c r="H1402" t="n">
        <v>1.1</v>
      </c>
      <c r="I1402" t="n">
        <v>12</v>
      </c>
      <c r="J1402" t="n">
        <v>247.46</v>
      </c>
      <c r="K1402" t="n">
        <v>56.94</v>
      </c>
      <c r="L1402" t="n">
        <v>15.25</v>
      </c>
      <c r="M1402" t="n">
        <v>10</v>
      </c>
      <c r="N1402" t="n">
        <v>60.26</v>
      </c>
      <c r="O1402" t="n">
        <v>30753.68</v>
      </c>
      <c r="P1402" t="n">
        <v>223.66</v>
      </c>
      <c r="Q1402" t="n">
        <v>467.07</v>
      </c>
      <c r="R1402" t="n">
        <v>59.89</v>
      </c>
      <c r="S1402" t="n">
        <v>39.61</v>
      </c>
      <c r="T1402" t="n">
        <v>5176.74</v>
      </c>
      <c r="U1402" t="n">
        <v>0.66</v>
      </c>
      <c r="V1402" t="n">
        <v>0.75</v>
      </c>
      <c r="W1402" t="n">
        <v>2.63</v>
      </c>
      <c r="X1402" t="n">
        <v>0.3</v>
      </c>
      <c r="Y1402" t="n">
        <v>1</v>
      </c>
      <c r="Z1402" t="n">
        <v>10</v>
      </c>
    </row>
    <row r="1403">
      <c r="A1403" t="n">
        <v>58</v>
      </c>
      <c r="B1403" t="n">
        <v>115</v>
      </c>
      <c r="C1403" t="inlineStr">
        <is>
          <t xml:space="preserve">CONCLUIDO	</t>
        </is>
      </c>
      <c r="D1403" t="n">
        <v>5.3078</v>
      </c>
      <c r="E1403" t="n">
        <v>18.84</v>
      </c>
      <c r="F1403" t="n">
        <v>15.65</v>
      </c>
      <c r="G1403" t="n">
        <v>78.26000000000001</v>
      </c>
      <c r="H1403" t="n">
        <v>1.11</v>
      </c>
      <c r="I1403" t="n">
        <v>12</v>
      </c>
      <c r="J1403" t="n">
        <v>247.9</v>
      </c>
      <c r="K1403" t="n">
        <v>56.94</v>
      </c>
      <c r="L1403" t="n">
        <v>15.5</v>
      </c>
      <c r="M1403" t="n">
        <v>10</v>
      </c>
      <c r="N1403" t="n">
        <v>60.46</v>
      </c>
      <c r="O1403" t="n">
        <v>30808.68</v>
      </c>
      <c r="P1403" t="n">
        <v>223.44</v>
      </c>
      <c r="Q1403" t="n">
        <v>467.08</v>
      </c>
      <c r="R1403" t="n">
        <v>60.25</v>
      </c>
      <c r="S1403" t="n">
        <v>39.61</v>
      </c>
      <c r="T1403" t="n">
        <v>5357.37</v>
      </c>
      <c r="U1403" t="n">
        <v>0.66</v>
      </c>
      <c r="V1403" t="n">
        <v>0.75</v>
      </c>
      <c r="W1403" t="n">
        <v>2.63</v>
      </c>
      <c r="X1403" t="n">
        <v>0.32</v>
      </c>
      <c r="Y1403" t="n">
        <v>1</v>
      </c>
      <c r="Z1403" t="n">
        <v>10</v>
      </c>
    </row>
    <row r="1404">
      <c r="A1404" t="n">
        <v>59</v>
      </c>
      <c r="B1404" t="n">
        <v>115</v>
      </c>
      <c r="C1404" t="inlineStr">
        <is>
          <t xml:space="preserve">CONCLUIDO	</t>
        </is>
      </c>
      <c r="D1404" t="n">
        <v>5.3109</v>
      </c>
      <c r="E1404" t="n">
        <v>18.83</v>
      </c>
      <c r="F1404" t="n">
        <v>15.64</v>
      </c>
      <c r="G1404" t="n">
        <v>78.20999999999999</v>
      </c>
      <c r="H1404" t="n">
        <v>1.13</v>
      </c>
      <c r="I1404" t="n">
        <v>12</v>
      </c>
      <c r="J1404" t="n">
        <v>248.35</v>
      </c>
      <c r="K1404" t="n">
        <v>56.94</v>
      </c>
      <c r="L1404" t="n">
        <v>15.75</v>
      </c>
      <c r="M1404" t="n">
        <v>10</v>
      </c>
      <c r="N1404" t="n">
        <v>60.66</v>
      </c>
      <c r="O1404" t="n">
        <v>30863.74</v>
      </c>
      <c r="P1404" t="n">
        <v>222.73</v>
      </c>
      <c r="Q1404" t="n">
        <v>467.08</v>
      </c>
      <c r="R1404" t="n">
        <v>60.05</v>
      </c>
      <c r="S1404" t="n">
        <v>39.61</v>
      </c>
      <c r="T1404" t="n">
        <v>5254.87</v>
      </c>
      <c r="U1404" t="n">
        <v>0.66</v>
      </c>
      <c r="V1404" t="n">
        <v>0.75</v>
      </c>
      <c r="W1404" t="n">
        <v>2.63</v>
      </c>
      <c r="X1404" t="n">
        <v>0.31</v>
      </c>
      <c r="Y1404" t="n">
        <v>1</v>
      </c>
      <c r="Z1404" t="n">
        <v>10</v>
      </c>
    </row>
    <row r="1405">
      <c r="A1405" t="n">
        <v>60</v>
      </c>
      <c r="B1405" t="n">
        <v>115</v>
      </c>
      <c r="C1405" t="inlineStr">
        <is>
          <t xml:space="preserve">CONCLUIDO	</t>
        </is>
      </c>
      <c r="D1405" t="n">
        <v>5.332</v>
      </c>
      <c r="E1405" t="n">
        <v>18.75</v>
      </c>
      <c r="F1405" t="n">
        <v>15.61</v>
      </c>
      <c r="G1405" t="n">
        <v>85.15000000000001</v>
      </c>
      <c r="H1405" t="n">
        <v>1.14</v>
      </c>
      <c r="I1405" t="n">
        <v>11</v>
      </c>
      <c r="J1405" t="n">
        <v>248.79</v>
      </c>
      <c r="K1405" t="n">
        <v>56.94</v>
      </c>
      <c r="L1405" t="n">
        <v>16</v>
      </c>
      <c r="M1405" t="n">
        <v>9</v>
      </c>
      <c r="N1405" t="n">
        <v>60.85</v>
      </c>
      <c r="O1405" t="n">
        <v>30918.88</v>
      </c>
      <c r="P1405" t="n">
        <v>222.01</v>
      </c>
      <c r="Q1405" t="n">
        <v>467.08</v>
      </c>
      <c r="R1405" t="n">
        <v>59.06</v>
      </c>
      <c r="S1405" t="n">
        <v>39.61</v>
      </c>
      <c r="T1405" t="n">
        <v>4764.25</v>
      </c>
      <c r="U1405" t="n">
        <v>0.67</v>
      </c>
      <c r="V1405" t="n">
        <v>0.75</v>
      </c>
      <c r="W1405" t="n">
        <v>2.62</v>
      </c>
      <c r="X1405" t="n">
        <v>0.28</v>
      </c>
      <c r="Y1405" t="n">
        <v>1</v>
      </c>
      <c r="Z1405" t="n">
        <v>10</v>
      </c>
    </row>
    <row r="1406">
      <c r="A1406" t="n">
        <v>61</v>
      </c>
      <c r="B1406" t="n">
        <v>115</v>
      </c>
      <c r="C1406" t="inlineStr">
        <is>
          <t xml:space="preserve">CONCLUIDO	</t>
        </is>
      </c>
      <c r="D1406" t="n">
        <v>5.3329</v>
      </c>
      <c r="E1406" t="n">
        <v>18.75</v>
      </c>
      <c r="F1406" t="n">
        <v>15.61</v>
      </c>
      <c r="G1406" t="n">
        <v>85.13</v>
      </c>
      <c r="H1406" t="n">
        <v>1.16</v>
      </c>
      <c r="I1406" t="n">
        <v>11</v>
      </c>
      <c r="J1406" t="n">
        <v>249.24</v>
      </c>
      <c r="K1406" t="n">
        <v>56.94</v>
      </c>
      <c r="L1406" t="n">
        <v>16.25</v>
      </c>
      <c r="M1406" t="n">
        <v>9</v>
      </c>
      <c r="N1406" t="n">
        <v>61.05</v>
      </c>
      <c r="O1406" t="n">
        <v>30974.09</v>
      </c>
      <c r="P1406" t="n">
        <v>221.96</v>
      </c>
      <c r="Q1406" t="n">
        <v>467.09</v>
      </c>
      <c r="R1406" t="n">
        <v>58.83</v>
      </c>
      <c r="S1406" t="n">
        <v>39.61</v>
      </c>
      <c r="T1406" t="n">
        <v>4648.87</v>
      </c>
      <c r="U1406" t="n">
        <v>0.67</v>
      </c>
      <c r="V1406" t="n">
        <v>0.75</v>
      </c>
      <c r="W1406" t="n">
        <v>2.63</v>
      </c>
      <c r="X1406" t="n">
        <v>0.27</v>
      </c>
      <c r="Y1406" t="n">
        <v>1</v>
      </c>
      <c r="Z1406" t="n">
        <v>10</v>
      </c>
    </row>
    <row r="1407">
      <c r="A1407" t="n">
        <v>62</v>
      </c>
      <c r="B1407" t="n">
        <v>115</v>
      </c>
      <c r="C1407" t="inlineStr">
        <is>
          <t xml:space="preserve">CONCLUIDO	</t>
        </is>
      </c>
      <c r="D1407" t="n">
        <v>5.3287</v>
      </c>
      <c r="E1407" t="n">
        <v>18.77</v>
      </c>
      <c r="F1407" t="n">
        <v>15.62</v>
      </c>
      <c r="G1407" t="n">
        <v>85.22</v>
      </c>
      <c r="H1407" t="n">
        <v>1.18</v>
      </c>
      <c r="I1407" t="n">
        <v>11</v>
      </c>
      <c r="J1407" t="n">
        <v>249.69</v>
      </c>
      <c r="K1407" t="n">
        <v>56.94</v>
      </c>
      <c r="L1407" t="n">
        <v>16.5</v>
      </c>
      <c r="M1407" t="n">
        <v>9</v>
      </c>
      <c r="N1407" t="n">
        <v>61.25</v>
      </c>
      <c r="O1407" t="n">
        <v>31029.37</v>
      </c>
      <c r="P1407" t="n">
        <v>221.87</v>
      </c>
      <c r="Q1407" t="n">
        <v>467.07</v>
      </c>
      <c r="R1407" t="n">
        <v>59.3</v>
      </c>
      <c r="S1407" t="n">
        <v>39.61</v>
      </c>
      <c r="T1407" t="n">
        <v>4886.9</v>
      </c>
      <c r="U1407" t="n">
        <v>0.67</v>
      </c>
      <c r="V1407" t="n">
        <v>0.75</v>
      </c>
      <c r="W1407" t="n">
        <v>2.63</v>
      </c>
      <c r="X1407" t="n">
        <v>0.29</v>
      </c>
      <c r="Y1407" t="n">
        <v>1</v>
      </c>
      <c r="Z1407" t="n">
        <v>10</v>
      </c>
    </row>
    <row r="1408">
      <c r="A1408" t="n">
        <v>63</v>
      </c>
      <c r="B1408" t="n">
        <v>115</v>
      </c>
      <c r="C1408" t="inlineStr">
        <is>
          <t xml:space="preserve">CONCLUIDO	</t>
        </is>
      </c>
      <c r="D1408" t="n">
        <v>5.3291</v>
      </c>
      <c r="E1408" t="n">
        <v>18.76</v>
      </c>
      <c r="F1408" t="n">
        <v>15.62</v>
      </c>
      <c r="G1408" t="n">
        <v>85.20999999999999</v>
      </c>
      <c r="H1408" t="n">
        <v>1.19</v>
      </c>
      <c r="I1408" t="n">
        <v>11</v>
      </c>
      <c r="J1408" t="n">
        <v>250.14</v>
      </c>
      <c r="K1408" t="n">
        <v>56.94</v>
      </c>
      <c r="L1408" t="n">
        <v>16.75</v>
      </c>
      <c r="M1408" t="n">
        <v>9</v>
      </c>
      <c r="N1408" t="n">
        <v>61.45</v>
      </c>
      <c r="O1408" t="n">
        <v>31084.72</v>
      </c>
      <c r="P1408" t="n">
        <v>221.72</v>
      </c>
      <c r="Q1408" t="n">
        <v>467.07</v>
      </c>
      <c r="R1408" t="n">
        <v>59.36</v>
      </c>
      <c r="S1408" t="n">
        <v>39.61</v>
      </c>
      <c r="T1408" t="n">
        <v>4913.93</v>
      </c>
      <c r="U1408" t="n">
        <v>0.67</v>
      </c>
      <c r="V1408" t="n">
        <v>0.75</v>
      </c>
      <c r="W1408" t="n">
        <v>2.63</v>
      </c>
      <c r="X1408" t="n">
        <v>0.29</v>
      </c>
      <c r="Y1408" t="n">
        <v>1</v>
      </c>
      <c r="Z1408" t="n">
        <v>10</v>
      </c>
    </row>
    <row r="1409">
      <c r="A1409" t="n">
        <v>64</v>
      </c>
      <c r="B1409" t="n">
        <v>115</v>
      </c>
      <c r="C1409" t="inlineStr">
        <is>
          <t xml:space="preserve">CONCLUIDO	</t>
        </is>
      </c>
      <c r="D1409" t="n">
        <v>5.3321</v>
      </c>
      <c r="E1409" t="n">
        <v>18.75</v>
      </c>
      <c r="F1409" t="n">
        <v>15.61</v>
      </c>
      <c r="G1409" t="n">
        <v>85.15000000000001</v>
      </c>
      <c r="H1409" t="n">
        <v>1.21</v>
      </c>
      <c r="I1409" t="n">
        <v>11</v>
      </c>
      <c r="J1409" t="n">
        <v>250.59</v>
      </c>
      <c r="K1409" t="n">
        <v>56.94</v>
      </c>
      <c r="L1409" t="n">
        <v>17</v>
      </c>
      <c r="M1409" t="n">
        <v>9</v>
      </c>
      <c r="N1409" t="n">
        <v>61.65</v>
      </c>
      <c r="O1409" t="n">
        <v>31140.15</v>
      </c>
      <c r="P1409" t="n">
        <v>221.78</v>
      </c>
      <c r="Q1409" t="n">
        <v>467.13</v>
      </c>
      <c r="R1409" t="n">
        <v>59</v>
      </c>
      <c r="S1409" t="n">
        <v>39.61</v>
      </c>
      <c r="T1409" t="n">
        <v>4738.03</v>
      </c>
      <c r="U1409" t="n">
        <v>0.67</v>
      </c>
      <c r="V1409" t="n">
        <v>0.75</v>
      </c>
      <c r="W1409" t="n">
        <v>2.63</v>
      </c>
      <c r="X1409" t="n">
        <v>0.28</v>
      </c>
      <c r="Y1409" t="n">
        <v>1</v>
      </c>
      <c r="Z1409" t="n">
        <v>10</v>
      </c>
    </row>
    <row r="1410">
      <c r="A1410" t="n">
        <v>65</v>
      </c>
      <c r="B1410" t="n">
        <v>115</v>
      </c>
      <c r="C1410" t="inlineStr">
        <is>
          <t xml:space="preserve">CONCLUIDO	</t>
        </is>
      </c>
      <c r="D1410" t="n">
        <v>5.3309</v>
      </c>
      <c r="E1410" t="n">
        <v>18.76</v>
      </c>
      <c r="F1410" t="n">
        <v>15.62</v>
      </c>
      <c r="G1410" t="n">
        <v>85.17</v>
      </c>
      <c r="H1410" t="n">
        <v>1.22</v>
      </c>
      <c r="I1410" t="n">
        <v>11</v>
      </c>
      <c r="J1410" t="n">
        <v>251.04</v>
      </c>
      <c r="K1410" t="n">
        <v>56.94</v>
      </c>
      <c r="L1410" t="n">
        <v>17.25</v>
      </c>
      <c r="M1410" t="n">
        <v>9</v>
      </c>
      <c r="N1410" t="n">
        <v>61.85</v>
      </c>
      <c r="O1410" t="n">
        <v>31195.65</v>
      </c>
      <c r="P1410" t="n">
        <v>221.06</v>
      </c>
      <c r="Q1410" t="n">
        <v>467.07</v>
      </c>
      <c r="R1410" t="n">
        <v>58.84</v>
      </c>
      <c r="S1410" t="n">
        <v>39.61</v>
      </c>
      <c r="T1410" t="n">
        <v>4658.13</v>
      </c>
      <c r="U1410" t="n">
        <v>0.67</v>
      </c>
      <c r="V1410" t="n">
        <v>0.75</v>
      </c>
      <c r="W1410" t="n">
        <v>2.63</v>
      </c>
      <c r="X1410" t="n">
        <v>0.28</v>
      </c>
      <c r="Y1410" t="n">
        <v>1</v>
      </c>
      <c r="Z1410" t="n">
        <v>10</v>
      </c>
    </row>
    <row r="1411">
      <c r="A1411" t="n">
        <v>66</v>
      </c>
      <c r="B1411" t="n">
        <v>115</v>
      </c>
      <c r="C1411" t="inlineStr">
        <is>
          <t xml:space="preserve">CONCLUIDO	</t>
        </is>
      </c>
      <c r="D1411" t="n">
        <v>5.352</v>
      </c>
      <c r="E1411" t="n">
        <v>18.68</v>
      </c>
      <c r="F1411" t="n">
        <v>15.58</v>
      </c>
      <c r="G1411" t="n">
        <v>93.51000000000001</v>
      </c>
      <c r="H1411" t="n">
        <v>1.24</v>
      </c>
      <c r="I1411" t="n">
        <v>10</v>
      </c>
      <c r="J1411" t="n">
        <v>251.49</v>
      </c>
      <c r="K1411" t="n">
        <v>56.94</v>
      </c>
      <c r="L1411" t="n">
        <v>17.5</v>
      </c>
      <c r="M1411" t="n">
        <v>8</v>
      </c>
      <c r="N1411" t="n">
        <v>62.05</v>
      </c>
      <c r="O1411" t="n">
        <v>31251.22</v>
      </c>
      <c r="P1411" t="n">
        <v>219.81</v>
      </c>
      <c r="Q1411" t="n">
        <v>467.07</v>
      </c>
      <c r="R1411" t="n">
        <v>58.23</v>
      </c>
      <c r="S1411" t="n">
        <v>39.61</v>
      </c>
      <c r="T1411" t="n">
        <v>4357.27</v>
      </c>
      <c r="U1411" t="n">
        <v>0.68</v>
      </c>
      <c r="V1411" t="n">
        <v>0.75</v>
      </c>
      <c r="W1411" t="n">
        <v>2.62</v>
      </c>
      <c r="X1411" t="n">
        <v>0.25</v>
      </c>
      <c r="Y1411" t="n">
        <v>1</v>
      </c>
      <c r="Z1411" t="n">
        <v>10</v>
      </c>
    </row>
    <row r="1412">
      <c r="A1412" t="n">
        <v>67</v>
      </c>
      <c r="B1412" t="n">
        <v>115</v>
      </c>
      <c r="C1412" t="inlineStr">
        <is>
          <t xml:space="preserve">CONCLUIDO	</t>
        </is>
      </c>
      <c r="D1412" t="n">
        <v>5.3498</v>
      </c>
      <c r="E1412" t="n">
        <v>18.69</v>
      </c>
      <c r="F1412" t="n">
        <v>15.59</v>
      </c>
      <c r="G1412" t="n">
        <v>93.56</v>
      </c>
      <c r="H1412" t="n">
        <v>1.25</v>
      </c>
      <c r="I1412" t="n">
        <v>10</v>
      </c>
      <c r="J1412" t="n">
        <v>251.94</v>
      </c>
      <c r="K1412" t="n">
        <v>56.94</v>
      </c>
      <c r="L1412" t="n">
        <v>17.75</v>
      </c>
      <c r="M1412" t="n">
        <v>8</v>
      </c>
      <c r="N1412" t="n">
        <v>62.25</v>
      </c>
      <c r="O1412" t="n">
        <v>31306.86</v>
      </c>
      <c r="P1412" t="n">
        <v>220.07</v>
      </c>
      <c r="Q1412" t="n">
        <v>467.1</v>
      </c>
      <c r="R1412" t="n">
        <v>58.41</v>
      </c>
      <c r="S1412" t="n">
        <v>39.61</v>
      </c>
      <c r="T1412" t="n">
        <v>4446.06</v>
      </c>
      <c r="U1412" t="n">
        <v>0.68</v>
      </c>
      <c r="V1412" t="n">
        <v>0.75</v>
      </c>
      <c r="W1412" t="n">
        <v>2.62</v>
      </c>
      <c r="X1412" t="n">
        <v>0.26</v>
      </c>
      <c r="Y1412" t="n">
        <v>1</v>
      </c>
      <c r="Z1412" t="n">
        <v>10</v>
      </c>
    </row>
    <row r="1413">
      <c r="A1413" t="n">
        <v>68</v>
      </c>
      <c r="B1413" t="n">
        <v>115</v>
      </c>
      <c r="C1413" t="inlineStr">
        <is>
          <t xml:space="preserve">CONCLUIDO	</t>
        </is>
      </c>
      <c r="D1413" t="n">
        <v>5.3506</v>
      </c>
      <c r="E1413" t="n">
        <v>18.69</v>
      </c>
      <c r="F1413" t="n">
        <v>15.59</v>
      </c>
      <c r="G1413" t="n">
        <v>93.54000000000001</v>
      </c>
      <c r="H1413" t="n">
        <v>1.27</v>
      </c>
      <c r="I1413" t="n">
        <v>10</v>
      </c>
      <c r="J1413" t="n">
        <v>252.39</v>
      </c>
      <c r="K1413" t="n">
        <v>56.94</v>
      </c>
      <c r="L1413" t="n">
        <v>18</v>
      </c>
      <c r="M1413" t="n">
        <v>8</v>
      </c>
      <c r="N1413" t="n">
        <v>62.45</v>
      </c>
      <c r="O1413" t="n">
        <v>31362.58</v>
      </c>
      <c r="P1413" t="n">
        <v>220.38</v>
      </c>
      <c r="Q1413" t="n">
        <v>467.07</v>
      </c>
      <c r="R1413" t="n">
        <v>58.37</v>
      </c>
      <c r="S1413" t="n">
        <v>39.61</v>
      </c>
      <c r="T1413" t="n">
        <v>4425.13</v>
      </c>
      <c r="U1413" t="n">
        <v>0.68</v>
      </c>
      <c r="V1413" t="n">
        <v>0.75</v>
      </c>
      <c r="W1413" t="n">
        <v>2.62</v>
      </c>
      <c r="X1413" t="n">
        <v>0.26</v>
      </c>
      <c r="Y1413" t="n">
        <v>1</v>
      </c>
      <c r="Z1413" t="n">
        <v>10</v>
      </c>
    </row>
    <row r="1414">
      <c r="A1414" t="n">
        <v>69</v>
      </c>
      <c r="B1414" t="n">
        <v>115</v>
      </c>
      <c r="C1414" t="inlineStr">
        <is>
          <t xml:space="preserve">CONCLUIDO	</t>
        </is>
      </c>
      <c r="D1414" t="n">
        <v>5.3478</v>
      </c>
      <c r="E1414" t="n">
        <v>18.7</v>
      </c>
      <c r="F1414" t="n">
        <v>15.6</v>
      </c>
      <c r="G1414" t="n">
        <v>93.59999999999999</v>
      </c>
      <c r="H1414" t="n">
        <v>1.28</v>
      </c>
      <c r="I1414" t="n">
        <v>10</v>
      </c>
      <c r="J1414" t="n">
        <v>252.84</v>
      </c>
      <c r="K1414" t="n">
        <v>56.94</v>
      </c>
      <c r="L1414" t="n">
        <v>18.25</v>
      </c>
      <c r="M1414" t="n">
        <v>8</v>
      </c>
      <c r="N1414" t="n">
        <v>62.65</v>
      </c>
      <c r="O1414" t="n">
        <v>31418.38</v>
      </c>
      <c r="P1414" t="n">
        <v>220.07</v>
      </c>
      <c r="Q1414" t="n">
        <v>467.08</v>
      </c>
      <c r="R1414" t="n">
        <v>58.63</v>
      </c>
      <c r="S1414" t="n">
        <v>39.61</v>
      </c>
      <c r="T1414" t="n">
        <v>4555.57</v>
      </c>
      <c r="U1414" t="n">
        <v>0.68</v>
      </c>
      <c r="V1414" t="n">
        <v>0.75</v>
      </c>
      <c r="W1414" t="n">
        <v>2.63</v>
      </c>
      <c r="X1414" t="n">
        <v>0.27</v>
      </c>
      <c r="Y1414" t="n">
        <v>1</v>
      </c>
      <c r="Z1414" t="n">
        <v>10</v>
      </c>
    </row>
    <row r="1415">
      <c r="A1415" t="n">
        <v>70</v>
      </c>
      <c r="B1415" t="n">
        <v>115</v>
      </c>
      <c r="C1415" t="inlineStr">
        <is>
          <t xml:space="preserve">CONCLUIDO	</t>
        </is>
      </c>
      <c r="D1415" t="n">
        <v>5.3499</v>
      </c>
      <c r="E1415" t="n">
        <v>18.69</v>
      </c>
      <c r="F1415" t="n">
        <v>15.59</v>
      </c>
      <c r="G1415" t="n">
        <v>93.55</v>
      </c>
      <c r="H1415" t="n">
        <v>1.3</v>
      </c>
      <c r="I1415" t="n">
        <v>10</v>
      </c>
      <c r="J1415" t="n">
        <v>253.3</v>
      </c>
      <c r="K1415" t="n">
        <v>56.94</v>
      </c>
      <c r="L1415" t="n">
        <v>18.5</v>
      </c>
      <c r="M1415" t="n">
        <v>8</v>
      </c>
      <c r="N1415" t="n">
        <v>62.86</v>
      </c>
      <c r="O1415" t="n">
        <v>31474.25</v>
      </c>
      <c r="P1415" t="n">
        <v>219.66</v>
      </c>
      <c r="Q1415" t="n">
        <v>467.07</v>
      </c>
      <c r="R1415" t="n">
        <v>58.43</v>
      </c>
      <c r="S1415" t="n">
        <v>39.61</v>
      </c>
      <c r="T1415" t="n">
        <v>4456.71</v>
      </c>
      <c r="U1415" t="n">
        <v>0.68</v>
      </c>
      <c r="V1415" t="n">
        <v>0.75</v>
      </c>
      <c r="W1415" t="n">
        <v>2.62</v>
      </c>
      <c r="X1415" t="n">
        <v>0.26</v>
      </c>
      <c r="Y1415" t="n">
        <v>1</v>
      </c>
      <c r="Z1415" t="n">
        <v>10</v>
      </c>
    </row>
    <row r="1416">
      <c r="A1416" t="n">
        <v>71</v>
      </c>
      <c r="B1416" t="n">
        <v>115</v>
      </c>
      <c r="C1416" t="inlineStr">
        <is>
          <t xml:space="preserve">CONCLUIDO	</t>
        </is>
      </c>
      <c r="D1416" t="n">
        <v>5.3512</v>
      </c>
      <c r="E1416" t="n">
        <v>18.69</v>
      </c>
      <c r="F1416" t="n">
        <v>15.59</v>
      </c>
      <c r="G1416" t="n">
        <v>93.53</v>
      </c>
      <c r="H1416" t="n">
        <v>1.31</v>
      </c>
      <c r="I1416" t="n">
        <v>10</v>
      </c>
      <c r="J1416" t="n">
        <v>253.75</v>
      </c>
      <c r="K1416" t="n">
        <v>56.94</v>
      </c>
      <c r="L1416" t="n">
        <v>18.75</v>
      </c>
      <c r="M1416" t="n">
        <v>8</v>
      </c>
      <c r="N1416" t="n">
        <v>63.06</v>
      </c>
      <c r="O1416" t="n">
        <v>31530.19</v>
      </c>
      <c r="P1416" t="n">
        <v>219.02</v>
      </c>
      <c r="Q1416" t="n">
        <v>467.07</v>
      </c>
      <c r="R1416" t="n">
        <v>58.31</v>
      </c>
      <c r="S1416" t="n">
        <v>39.61</v>
      </c>
      <c r="T1416" t="n">
        <v>4398.37</v>
      </c>
      <c r="U1416" t="n">
        <v>0.68</v>
      </c>
      <c r="V1416" t="n">
        <v>0.75</v>
      </c>
      <c r="W1416" t="n">
        <v>2.62</v>
      </c>
      <c r="X1416" t="n">
        <v>0.25</v>
      </c>
      <c r="Y1416" t="n">
        <v>1</v>
      </c>
      <c r="Z1416" t="n">
        <v>10</v>
      </c>
    </row>
    <row r="1417">
      <c r="A1417" t="n">
        <v>72</v>
      </c>
      <c r="B1417" t="n">
        <v>115</v>
      </c>
      <c r="C1417" t="inlineStr">
        <is>
          <t xml:space="preserve">CONCLUIDO	</t>
        </is>
      </c>
      <c r="D1417" t="n">
        <v>5.3513</v>
      </c>
      <c r="E1417" t="n">
        <v>18.69</v>
      </c>
      <c r="F1417" t="n">
        <v>15.59</v>
      </c>
      <c r="G1417" t="n">
        <v>93.53</v>
      </c>
      <c r="H1417" t="n">
        <v>1.33</v>
      </c>
      <c r="I1417" t="n">
        <v>10</v>
      </c>
      <c r="J1417" t="n">
        <v>254.21</v>
      </c>
      <c r="K1417" t="n">
        <v>56.94</v>
      </c>
      <c r="L1417" t="n">
        <v>19</v>
      </c>
      <c r="M1417" t="n">
        <v>8</v>
      </c>
      <c r="N1417" t="n">
        <v>63.26</v>
      </c>
      <c r="O1417" t="n">
        <v>31586.21</v>
      </c>
      <c r="P1417" t="n">
        <v>218.2</v>
      </c>
      <c r="Q1417" t="n">
        <v>467.09</v>
      </c>
      <c r="R1417" t="n">
        <v>58.22</v>
      </c>
      <c r="S1417" t="n">
        <v>39.61</v>
      </c>
      <c r="T1417" t="n">
        <v>4350.73</v>
      </c>
      <c r="U1417" t="n">
        <v>0.68</v>
      </c>
      <c r="V1417" t="n">
        <v>0.75</v>
      </c>
      <c r="W1417" t="n">
        <v>2.62</v>
      </c>
      <c r="X1417" t="n">
        <v>0.25</v>
      </c>
      <c r="Y1417" t="n">
        <v>1</v>
      </c>
      <c r="Z1417" t="n">
        <v>10</v>
      </c>
    </row>
    <row r="1418">
      <c r="A1418" t="n">
        <v>73</v>
      </c>
      <c r="B1418" t="n">
        <v>115</v>
      </c>
      <c r="C1418" t="inlineStr">
        <is>
          <t xml:space="preserve">CONCLUIDO	</t>
        </is>
      </c>
      <c r="D1418" t="n">
        <v>5.35</v>
      </c>
      <c r="E1418" t="n">
        <v>18.69</v>
      </c>
      <c r="F1418" t="n">
        <v>15.59</v>
      </c>
      <c r="G1418" t="n">
        <v>93.55</v>
      </c>
      <c r="H1418" t="n">
        <v>1.34</v>
      </c>
      <c r="I1418" t="n">
        <v>10</v>
      </c>
      <c r="J1418" t="n">
        <v>254.66</v>
      </c>
      <c r="K1418" t="n">
        <v>56.94</v>
      </c>
      <c r="L1418" t="n">
        <v>19.25</v>
      </c>
      <c r="M1418" t="n">
        <v>8</v>
      </c>
      <c r="N1418" t="n">
        <v>63.47</v>
      </c>
      <c r="O1418" t="n">
        <v>31642.3</v>
      </c>
      <c r="P1418" t="n">
        <v>217.26</v>
      </c>
      <c r="Q1418" t="n">
        <v>467.07</v>
      </c>
      <c r="R1418" t="n">
        <v>58.3</v>
      </c>
      <c r="S1418" t="n">
        <v>39.61</v>
      </c>
      <c r="T1418" t="n">
        <v>4389.1</v>
      </c>
      <c r="U1418" t="n">
        <v>0.68</v>
      </c>
      <c r="V1418" t="n">
        <v>0.75</v>
      </c>
      <c r="W1418" t="n">
        <v>2.63</v>
      </c>
      <c r="X1418" t="n">
        <v>0.26</v>
      </c>
      <c r="Y1418" t="n">
        <v>1</v>
      </c>
      <c r="Z1418" t="n">
        <v>10</v>
      </c>
    </row>
    <row r="1419">
      <c r="A1419" t="n">
        <v>74</v>
      </c>
      <c r="B1419" t="n">
        <v>115</v>
      </c>
      <c r="C1419" t="inlineStr">
        <is>
          <t xml:space="preserve">CONCLUIDO	</t>
        </is>
      </c>
      <c r="D1419" t="n">
        <v>5.3732</v>
      </c>
      <c r="E1419" t="n">
        <v>18.61</v>
      </c>
      <c r="F1419" t="n">
        <v>15.55</v>
      </c>
      <c r="G1419" t="n">
        <v>103.7</v>
      </c>
      <c r="H1419" t="n">
        <v>1.36</v>
      </c>
      <c r="I1419" t="n">
        <v>9</v>
      </c>
      <c r="J1419" t="n">
        <v>255.12</v>
      </c>
      <c r="K1419" t="n">
        <v>56.94</v>
      </c>
      <c r="L1419" t="n">
        <v>19.5</v>
      </c>
      <c r="M1419" t="n">
        <v>7</v>
      </c>
      <c r="N1419" t="n">
        <v>63.67</v>
      </c>
      <c r="O1419" t="n">
        <v>31698.47</v>
      </c>
      <c r="P1419" t="n">
        <v>216.68</v>
      </c>
      <c r="Q1419" t="n">
        <v>467.07</v>
      </c>
      <c r="R1419" t="n">
        <v>57.24</v>
      </c>
      <c r="S1419" t="n">
        <v>39.61</v>
      </c>
      <c r="T1419" t="n">
        <v>3866.3</v>
      </c>
      <c r="U1419" t="n">
        <v>0.6899999999999999</v>
      </c>
      <c r="V1419" t="n">
        <v>0.75</v>
      </c>
      <c r="W1419" t="n">
        <v>2.62</v>
      </c>
      <c r="X1419" t="n">
        <v>0.22</v>
      </c>
      <c r="Y1419" t="n">
        <v>1</v>
      </c>
      <c r="Z1419" t="n">
        <v>10</v>
      </c>
    </row>
    <row r="1420">
      <c r="A1420" t="n">
        <v>75</v>
      </c>
      <c r="B1420" t="n">
        <v>115</v>
      </c>
      <c r="C1420" t="inlineStr">
        <is>
          <t xml:space="preserve">CONCLUIDO	</t>
        </is>
      </c>
      <c r="D1420" t="n">
        <v>5.3715</v>
      </c>
      <c r="E1420" t="n">
        <v>18.62</v>
      </c>
      <c r="F1420" t="n">
        <v>15.56</v>
      </c>
      <c r="G1420" t="n">
        <v>103.74</v>
      </c>
      <c r="H1420" t="n">
        <v>1.37</v>
      </c>
      <c r="I1420" t="n">
        <v>9</v>
      </c>
      <c r="J1420" t="n">
        <v>255.57</v>
      </c>
      <c r="K1420" t="n">
        <v>56.94</v>
      </c>
      <c r="L1420" t="n">
        <v>19.75</v>
      </c>
      <c r="M1420" t="n">
        <v>7</v>
      </c>
      <c r="N1420" t="n">
        <v>63.88</v>
      </c>
      <c r="O1420" t="n">
        <v>31754.72</v>
      </c>
      <c r="P1420" t="n">
        <v>216.95</v>
      </c>
      <c r="Q1420" t="n">
        <v>467.07</v>
      </c>
      <c r="R1420" t="n">
        <v>57.32</v>
      </c>
      <c r="S1420" t="n">
        <v>39.61</v>
      </c>
      <c r="T1420" t="n">
        <v>3904.84</v>
      </c>
      <c r="U1420" t="n">
        <v>0.6899999999999999</v>
      </c>
      <c r="V1420" t="n">
        <v>0.75</v>
      </c>
      <c r="W1420" t="n">
        <v>2.62</v>
      </c>
      <c r="X1420" t="n">
        <v>0.23</v>
      </c>
      <c r="Y1420" t="n">
        <v>1</v>
      </c>
      <c r="Z1420" t="n">
        <v>10</v>
      </c>
    </row>
    <row r="1421">
      <c r="A1421" t="n">
        <v>76</v>
      </c>
      <c r="B1421" t="n">
        <v>115</v>
      </c>
      <c r="C1421" t="inlineStr">
        <is>
          <t xml:space="preserve">CONCLUIDO	</t>
        </is>
      </c>
      <c r="D1421" t="n">
        <v>5.3725</v>
      </c>
      <c r="E1421" t="n">
        <v>18.61</v>
      </c>
      <c r="F1421" t="n">
        <v>15.56</v>
      </c>
      <c r="G1421" t="n">
        <v>103.72</v>
      </c>
      <c r="H1421" t="n">
        <v>1.39</v>
      </c>
      <c r="I1421" t="n">
        <v>9</v>
      </c>
      <c r="J1421" t="n">
        <v>256.03</v>
      </c>
      <c r="K1421" t="n">
        <v>56.94</v>
      </c>
      <c r="L1421" t="n">
        <v>20</v>
      </c>
      <c r="M1421" t="n">
        <v>7</v>
      </c>
      <c r="N1421" t="n">
        <v>64.09</v>
      </c>
      <c r="O1421" t="n">
        <v>31811.04</v>
      </c>
      <c r="P1421" t="n">
        <v>217.24</v>
      </c>
      <c r="Q1421" t="n">
        <v>467.07</v>
      </c>
      <c r="R1421" t="n">
        <v>57.22</v>
      </c>
      <c r="S1421" t="n">
        <v>39.61</v>
      </c>
      <c r="T1421" t="n">
        <v>3858.16</v>
      </c>
      <c r="U1421" t="n">
        <v>0.6899999999999999</v>
      </c>
      <c r="V1421" t="n">
        <v>0.75</v>
      </c>
      <c r="W1421" t="n">
        <v>2.62</v>
      </c>
      <c r="X1421" t="n">
        <v>0.22</v>
      </c>
      <c r="Y1421" t="n">
        <v>1</v>
      </c>
      <c r="Z1421" t="n">
        <v>10</v>
      </c>
    </row>
    <row r="1422">
      <c r="A1422" t="n">
        <v>77</v>
      </c>
      <c r="B1422" t="n">
        <v>115</v>
      </c>
      <c r="C1422" t="inlineStr">
        <is>
          <t xml:space="preserve">CONCLUIDO	</t>
        </is>
      </c>
      <c r="D1422" t="n">
        <v>5.3731</v>
      </c>
      <c r="E1422" t="n">
        <v>18.61</v>
      </c>
      <c r="F1422" t="n">
        <v>15.56</v>
      </c>
      <c r="G1422" t="n">
        <v>103.7</v>
      </c>
      <c r="H1422" t="n">
        <v>1.4</v>
      </c>
      <c r="I1422" t="n">
        <v>9</v>
      </c>
      <c r="J1422" t="n">
        <v>256.49</v>
      </c>
      <c r="K1422" t="n">
        <v>56.94</v>
      </c>
      <c r="L1422" t="n">
        <v>20.25</v>
      </c>
      <c r="M1422" t="n">
        <v>7</v>
      </c>
      <c r="N1422" t="n">
        <v>64.29000000000001</v>
      </c>
      <c r="O1422" t="n">
        <v>31867.44</v>
      </c>
      <c r="P1422" t="n">
        <v>217.26</v>
      </c>
      <c r="Q1422" t="n">
        <v>467.07</v>
      </c>
      <c r="R1422" t="n">
        <v>57.13</v>
      </c>
      <c r="S1422" t="n">
        <v>39.61</v>
      </c>
      <c r="T1422" t="n">
        <v>3809</v>
      </c>
      <c r="U1422" t="n">
        <v>0.6899999999999999</v>
      </c>
      <c r="V1422" t="n">
        <v>0.75</v>
      </c>
      <c r="W1422" t="n">
        <v>2.62</v>
      </c>
      <c r="X1422" t="n">
        <v>0.22</v>
      </c>
      <c r="Y1422" t="n">
        <v>1</v>
      </c>
      <c r="Z1422" t="n">
        <v>10</v>
      </c>
    </row>
    <row r="1423">
      <c r="A1423" t="n">
        <v>78</v>
      </c>
      <c r="B1423" t="n">
        <v>115</v>
      </c>
      <c r="C1423" t="inlineStr">
        <is>
          <t xml:space="preserve">CONCLUIDO	</t>
        </is>
      </c>
      <c r="D1423" t="n">
        <v>5.3715</v>
      </c>
      <c r="E1423" t="n">
        <v>18.62</v>
      </c>
      <c r="F1423" t="n">
        <v>15.56</v>
      </c>
      <c r="G1423" t="n">
        <v>103.74</v>
      </c>
      <c r="H1423" t="n">
        <v>1.42</v>
      </c>
      <c r="I1423" t="n">
        <v>9</v>
      </c>
      <c r="J1423" t="n">
        <v>256.94</v>
      </c>
      <c r="K1423" t="n">
        <v>56.94</v>
      </c>
      <c r="L1423" t="n">
        <v>20.5</v>
      </c>
      <c r="M1423" t="n">
        <v>7</v>
      </c>
      <c r="N1423" t="n">
        <v>64.5</v>
      </c>
      <c r="O1423" t="n">
        <v>31924.04</v>
      </c>
      <c r="P1423" t="n">
        <v>217.51</v>
      </c>
      <c r="Q1423" t="n">
        <v>467.07</v>
      </c>
      <c r="R1423" t="n">
        <v>57.39</v>
      </c>
      <c r="S1423" t="n">
        <v>39.61</v>
      </c>
      <c r="T1423" t="n">
        <v>3938.84</v>
      </c>
      <c r="U1423" t="n">
        <v>0.6899999999999999</v>
      </c>
      <c r="V1423" t="n">
        <v>0.75</v>
      </c>
      <c r="W1423" t="n">
        <v>2.62</v>
      </c>
      <c r="X1423" t="n">
        <v>0.23</v>
      </c>
      <c r="Y1423" t="n">
        <v>1</v>
      </c>
      <c r="Z1423" t="n">
        <v>10</v>
      </c>
    </row>
    <row r="1424">
      <c r="A1424" t="n">
        <v>79</v>
      </c>
      <c r="B1424" t="n">
        <v>115</v>
      </c>
      <c r="C1424" t="inlineStr">
        <is>
          <t xml:space="preserve">CONCLUIDO	</t>
        </is>
      </c>
      <c r="D1424" t="n">
        <v>5.3696</v>
      </c>
      <c r="E1424" t="n">
        <v>18.62</v>
      </c>
      <c r="F1424" t="n">
        <v>15.57</v>
      </c>
      <c r="G1424" t="n">
        <v>103.78</v>
      </c>
      <c r="H1424" t="n">
        <v>1.43</v>
      </c>
      <c r="I1424" t="n">
        <v>9</v>
      </c>
      <c r="J1424" t="n">
        <v>257.4</v>
      </c>
      <c r="K1424" t="n">
        <v>56.94</v>
      </c>
      <c r="L1424" t="n">
        <v>20.75</v>
      </c>
      <c r="M1424" t="n">
        <v>7</v>
      </c>
      <c r="N1424" t="n">
        <v>64.70999999999999</v>
      </c>
      <c r="O1424" t="n">
        <v>31980.59</v>
      </c>
      <c r="P1424" t="n">
        <v>217.29</v>
      </c>
      <c r="Q1424" t="n">
        <v>467.08</v>
      </c>
      <c r="R1424" t="n">
        <v>57.62</v>
      </c>
      <c r="S1424" t="n">
        <v>39.61</v>
      </c>
      <c r="T1424" t="n">
        <v>4057.26</v>
      </c>
      <c r="U1424" t="n">
        <v>0.6899999999999999</v>
      </c>
      <c r="V1424" t="n">
        <v>0.75</v>
      </c>
      <c r="W1424" t="n">
        <v>2.62</v>
      </c>
      <c r="X1424" t="n">
        <v>0.23</v>
      </c>
      <c r="Y1424" t="n">
        <v>1</v>
      </c>
      <c r="Z1424" t="n">
        <v>10</v>
      </c>
    </row>
    <row r="1425">
      <c r="A1425" t="n">
        <v>80</v>
      </c>
      <c r="B1425" t="n">
        <v>115</v>
      </c>
      <c r="C1425" t="inlineStr">
        <is>
          <t xml:space="preserve">CONCLUIDO	</t>
        </is>
      </c>
      <c r="D1425" t="n">
        <v>5.3715</v>
      </c>
      <c r="E1425" t="n">
        <v>18.62</v>
      </c>
      <c r="F1425" t="n">
        <v>15.56</v>
      </c>
      <c r="G1425" t="n">
        <v>103.74</v>
      </c>
      <c r="H1425" t="n">
        <v>1.45</v>
      </c>
      <c r="I1425" t="n">
        <v>9</v>
      </c>
      <c r="J1425" t="n">
        <v>257.86</v>
      </c>
      <c r="K1425" t="n">
        <v>56.94</v>
      </c>
      <c r="L1425" t="n">
        <v>21</v>
      </c>
      <c r="M1425" t="n">
        <v>7</v>
      </c>
      <c r="N1425" t="n">
        <v>64.92</v>
      </c>
      <c r="O1425" t="n">
        <v>32037.22</v>
      </c>
      <c r="P1425" t="n">
        <v>216.44</v>
      </c>
      <c r="Q1425" t="n">
        <v>467.07</v>
      </c>
      <c r="R1425" t="n">
        <v>57.41</v>
      </c>
      <c r="S1425" t="n">
        <v>39.61</v>
      </c>
      <c r="T1425" t="n">
        <v>3949.12</v>
      </c>
      <c r="U1425" t="n">
        <v>0.6899999999999999</v>
      </c>
      <c r="V1425" t="n">
        <v>0.75</v>
      </c>
      <c r="W1425" t="n">
        <v>2.62</v>
      </c>
      <c r="X1425" t="n">
        <v>0.23</v>
      </c>
      <c r="Y1425" t="n">
        <v>1</v>
      </c>
      <c r="Z1425" t="n">
        <v>10</v>
      </c>
    </row>
    <row r="1426">
      <c r="A1426" t="n">
        <v>81</v>
      </c>
      <c r="B1426" t="n">
        <v>115</v>
      </c>
      <c r="C1426" t="inlineStr">
        <is>
          <t xml:space="preserve">CONCLUIDO	</t>
        </is>
      </c>
      <c r="D1426" t="n">
        <v>5.3694</v>
      </c>
      <c r="E1426" t="n">
        <v>18.62</v>
      </c>
      <c r="F1426" t="n">
        <v>15.57</v>
      </c>
      <c r="G1426" t="n">
        <v>103.79</v>
      </c>
      <c r="H1426" t="n">
        <v>1.46</v>
      </c>
      <c r="I1426" t="n">
        <v>9</v>
      </c>
      <c r="J1426" t="n">
        <v>258.32</v>
      </c>
      <c r="K1426" t="n">
        <v>56.94</v>
      </c>
      <c r="L1426" t="n">
        <v>21.25</v>
      </c>
      <c r="M1426" t="n">
        <v>7</v>
      </c>
      <c r="N1426" t="n">
        <v>65.13</v>
      </c>
      <c r="O1426" t="n">
        <v>32093.94</v>
      </c>
      <c r="P1426" t="n">
        <v>216.04</v>
      </c>
      <c r="Q1426" t="n">
        <v>467.07</v>
      </c>
      <c r="R1426" t="n">
        <v>57.67</v>
      </c>
      <c r="S1426" t="n">
        <v>39.61</v>
      </c>
      <c r="T1426" t="n">
        <v>4078.8</v>
      </c>
      <c r="U1426" t="n">
        <v>0.6899999999999999</v>
      </c>
      <c r="V1426" t="n">
        <v>0.75</v>
      </c>
      <c r="W1426" t="n">
        <v>2.62</v>
      </c>
      <c r="X1426" t="n">
        <v>0.24</v>
      </c>
      <c r="Y1426" t="n">
        <v>1</v>
      </c>
      <c r="Z1426" t="n">
        <v>10</v>
      </c>
    </row>
    <row r="1427">
      <c r="A1427" t="n">
        <v>82</v>
      </c>
      <c r="B1427" t="n">
        <v>115</v>
      </c>
      <c r="C1427" t="inlineStr">
        <is>
          <t xml:space="preserve">CONCLUIDO	</t>
        </is>
      </c>
      <c r="D1427" t="n">
        <v>5.3663</v>
      </c>
      <c r="E1427" t="n">
        <v>18.63</v>
      </c>
      <c r="F1427" t="n">
        <v>15.58</v>
      </c>
      <c r="G1427" t="n">
        <v>103.86</v>
      </c>
      <c r="H1427" t="n">
        <v>1.48</v>
      </c>
      <c r="I1427" t="n">
        <v>9</v>
      </c>
      <c r="J1427" t="n">
        <v>258.78</v>
      </c>
      <c r="K1427" t="n">
        <v>56.94</v>
      </c>
      <c r="L1427" t="n">
        <v>21.5</v>
      </c>
      <c r="M1427" t="n">
        <v>7</v>
      </c>
      <c r="N1427" t="n">
        <v>65.34</v>
      </c>
      <c r="O1427" t="n">
        <v>32150.72</v>
      </c>
      <c r="P1427" t="n">
        <v>216.01</v>
      </c>
      <c r="Q1427" t="n">
        <v>467.07</v>
      </c>
      <c r="R1427" t="n">
        <v>57.88</v>
      </c>
      <c r="S1427" t="n">
        <v>39.61</v>
      </c>
      <c r="T1427" t="n">
        <v>4185.88</v>
      </c>
      <c r="U1427" t="n">
        <v>0.68</v>
      </c>
      <c r="V1427" t="n">
        <v>0.75</v>
      </c>
      <c r="W1427" t="n">
        <v>2.63</v>
      </c>
      <c r="X1427" t="n">
        <v>0.25</v>
      </c>
      <c r="Y1427" t="n">
        <v>1</v>
      </c>
      <c r="Z1427" t="n">
        <v>10</v>
      </c>
    </row>
    <row r="1428">
      <c r="A1428" t="n">
        <v>83</v>
      </c>
      <c r="B1428" t="n">
        <v>115</v>
      </c>
      <c r="C1428" t="inlineStr">
        <is>
          <t xml:space="preserve">CONCLUIDO	</t>
        </is>
      </c>
      <c r="D1428" t="n">
        <v>5.3699</v>
      </c>
      <c r="E1428" t="n">
        <v>18.62</v>
      </c>
      <c r="F1428" t="n">
        <v>15.57</v>
      </c>
      <c r="G1428" t="n">
        <v>103.78</v>
      </c>
      <c r="H1428" t="n">
        <v>1.49</v>
      </c>
      <c r="I1428" t="n">
        <v>9</v>
      </c>
      <c r="J1428" t="n">
        <v>259.24</v>
      </c>
      <c r="K1428" t="n">
        <v>56.94</v>
      </c>
      <c r="L1428" t="n">
        <v>21.75</v>
      </c>
      <c r="M1428" t="n">
        <v>7</v>
      </c>
      <c r="N1428" t="n">
        <v>65.55</v>
      </c>
      <c r="O1428" t="n">
        <v>32207.59</v>
      </c>
      <c r="P1428" t="n">
        <v>215.2</v>
      </c>
      <c r="Q1428" t="n">
        <v>467.07</v>
      </c>
      <c r="R1428" t="n">
        <v>57.6</v>
      </c>
      <c r="S1428" t="n">
        <v>39.61</v>
      </c>
      <c r="T1428" t="n">
        <v>4046.04</v>
      </c>
      <c r="U1428" t="n">
        <v>0.6899999999999999</v>
      </c>
      <c r="V1428" t="n">
        <v>0.75</v>
      </c>
      <c r="W1428" t="n">
        <v>2.62</v>
      </c>
      <c r="X1428" t="n">
        <v>0.23</v>
      </c>
      <c r="Y1428" t="n">
        <v>1</v>
      </c>
      <c r="Z1428" t="n">
        <v>10</v>
      </c>
    </row>
    <row r="1429">
      <c r="A1429" t="n">
        <v>84</v>
      </c>
      <c r="B1429" t="n">
        <v>115</v>
      </c>
      <c r="C1429" t="inlineStr">
        <is>
          <t xml:space="preserve">CONCLUIDO	</t>
        </is>
      </c>
      <c r="D1429" t="n">
        <v>5.3952</v>
      </c>
      <c r="E1429" t="n">
        <v>18.54</v>
      </c>
      <c r="F1429" t="n">
        <v>15.52</v>
      </c>
      <c r="G1429" t="n">
        <v>116.42</v>
      </c>
      <c r="H1429" t="n">
        <v>1.51</v>
      </c>
      <c r="I1429" t="n">
        <v>8</v>
      </c>
      <c r="J1429" t="n">
        <v>259.71</v>
      </c>
      <c r="K1429" t="n">
        <v>56.94</v>
      </c>
      <c r="L1429" t="n">
        <v>22</v>
      </c>
      <c r="M1429" t="n">
        <v>6</v>
      </c>
      <c r="N1429" t="n">
        <v>65.76000000000001</v>
      </c>
      <c r="O1429" t="n">
        <v>32264.54</v>
      </c>
      <c r="P1429" t="n">
        <v>213.85</v>
      </c>
      <c r="Q1429" t="n">
        <v>467.07</v>
      </c>
      <c r="R1429" t="n">
        <v>56.01</v>
      </c>
      <c r="S1429" t="n">
        <v>39.61</v>
      </c>
      <c r="T1429" t="n">
        <v>3257.77</v>
      </c>
      <c r="U1429" t="n">
        <v>0.71</v>
      </c>
      <c r="V1429" t="n">
        <v>0.75</v>
      </c>
      <c r="W1429" t="n">
        <v>2.62</v>
      </c>
      <c r="X1429" t="n">
        <v>0.19</v>
      </c>
      <c r="Y1429" t="n">
        <v>1</v>
      </c>
      <c r="Z1429" t="n">
        <v>10</v>
      </c>
    </row>
    <row r="1430">
      <c r="A1430" t="n">
        <v>85</v>
      </c>
      <c r="B1430" t="n">
        <v>115</v>
      </c>
      <c r="C1430" t="inlineStr">
        <is>
          <t xml:space="preserve">CONCLUIDO	</t>
        </is>
      </c>
      <c r="D1430" t="n">
        <v>5.3929</v>
      </c>
      <c r="E1430" t="n">
        <v>18.54</v>
      </c>
      <c r="F1430" t="n">
        <v>15.53</v>
      </c>
      <c r="G1430" t="n">
        <v>116.48</v>
      </c>
      <c r="H1430" t="n">
        <v>1.52</v>
      </c>
      <c r="I1430" t="n">
        <v>8</v>
      </c>
      <c r="J1430" t="n">
        <v>260.17</v>
      </c>
      <c r="K1430" t="n">
        <v>56.94</v>
      </c>
      <c r="L1430" t="n">
        <v>22.25</v>
      </c>
      <c r="M1430" t="n">
        <v>6</v>
      </c>
      <c r="N1430" t="n">
        <v>65.98</v>
      </c>
      <c r="O1430" t="n">
        <v>32321.56</v>
      </c>
      <c r="P1430" t="n">
        <v>214.1</v>
      </c>
      <c r="Q1430" t="n">
        <v>467.07</v>
      </c>
      <c r="R1430" t="n">
        <v>56.35</v>
      </c>
      <c r="S1430" t="n">
        <v>39.61</v>
      </c>
      <c r="T1430" t="n">
        <v>3427.69</v>
      </c>
      <c r="U1430" t="n">
        <v>0.7</v>
      </c>
      <c r="V1430" t="n">
        <v>0.75</v>
      </c>
      <c r="W1430" t="n">
        <v>2.62</v>
      </c>
      <c r="X1430" t="n">
        <v>0.2</v>
      </c>
      <c r="Y1430" t="n">
        <v>1</v>
      </c>
      <c r="Z1430" t="n">
        <v>10</v>
      </c>
    </row>
    <row r="1431">
      <c r="A1431" t="n">
        <v>86</v>
      </c>
      <c r="B1431" t="n">
        <v>115</v>
      </c>
      <c r="C1431" t="inlineStr">
        <is>
          <t xml:space="preserve">CONCLUIDO	</t>
        </is>
      </c>
      <c r="D1431" t="n">
        <v>5.395</v>
      </c>
      <c r="E1431" t="n">
        <v>18.54</v>
      </c>
      <c r="F1431" t="n">
        <v>15.52</v>
      </c>
      <c r="G1431" t="n">
        <v>116.43</v>
      </c>
      <c r="H1431" t="n">
        <v>1.54</v>
      </c>
      <c r="I1431" t="n">
        <v>8</v>
      </c>
      <c r="J1431" t="n">
        <v>260.63</v>
      </c>
      <c r="K1431" t="n">
        <v>56.94</v>
      </c>
      <c r="L1431" t="n">
        <v>22.5</v>
      </c>
      <c r="M1431" t="n">
        <v>6</v>
      </c>
      <c r="N1431" t="n">
        <v>66.19</v>
      </c>
      <c r="O1431" t="n">
        <v>32378.67</v>
      </c>
      <c r="P1431" t="n">
        <v>213.75</v>
      </c>
      <c r="Q1431" t="n">
        <v>467.07</v>
      </c>
      <c r="R1431" t="n">
        <v>56.11</v>
      </c>
      <c r="S1431" t="n">
        <v>39.61</v>
      </c>
      <c r="T1431" t="n">
        <v>3306.87</v>
      </c>
      <c r="U1431" t="n">
        <v>0.71</v>
      </c>
      <c r="V1431" t="n">
        <v>0.75</v>
      </c>
      <c r="W1431" t="n">
        <v>2.62</v>
      </c>
      <c r="X1431" t="n">
        <v>0.19</v>
      </c>
      <c r="Y1431" t="n">
        <v>1</v>
      </c>
      <c r="Z1431" t="n">
        <v>10</v>
      </c>
    </row>
    <row r="1432">
      <c r="A1432" t="n">
        <v>87</v>
      </c>
      <c r="B1432" t="n">
        <v>115</v>
      </c>
      <c r="C1432" t="inlineStr">
        <is>
          <t xml:space="preserve">CONCLUIDO	</t>
        </is>
      </c>
      <c r="D1432" t="n">
        <v>5.392</v>
      </c>
      <c r="E1432" t="n">
        <v>18.55</v>
      </c>
      <c r="F1432" t="n">
        <v>15.53</v>
      </c>
      <c r="G1432" t="n">
        <v>116.51</v>
      </c>
      <c r="H1432" t="n">
        <v>1.55</v>
      </c>
      <c r="I1432" t="n">
        <v>8</v>
      </c>
      <c r="J1432" t="n">
        <v>261.09</v>
      </c>
      <c r="K1432" t="n">
        <v>56.94</v>
      </c>
      <c r="L1432" t="n">
        <v>22.75</v>
      </c>
      <c r="M1432" t="n">
        <v>6</v>
      </c>
      <c r="N1432" t="n">
        <v>66.40000000000001</v>
      </c>
      <c r="O1432" t="n">
        <v>32435.86</v>
      </c>
      <c r="P1432" t="n">
        <v>214.13</v>
      </c>
      <c r="Q1432" t="n">
        <v>467.07</v>
      </c>
      <c r="R1432" t="n">
        <v>56.49</v>
      </c>
      <c r="S1432" t="n">
        <v>39.61</v>
      </c>
      <c r="T1432" t="n">
        <v>3498.11</v>
      </c>
      <c r="U1432" t="n">
        <v>0.7</v>
      </c>
      <c r="V1432" t="n">
        <v>0.75</v>
      </c>
      <c r="W1432" t="n">
        <v>2.62</v>
      </c>
      <c r="X1432" t="n">
        <v>0.2</v>
      </c>
      <c r="Y1432" t="n">
        <v>1</v>
      </c>
      <c r="Z1432" t="n">
        <v>10</v>
      </c>
    </row>
    <row r="1433">
      <c r="A1433" t="n">
        <v>88</v>
      </c>
      <c r="B1433" t="n">
        <v>115</v>
      </c>
      <c r="C1433" t="inlineStr">
        <is>
          <t xml:space="preserve">CONCLUIDO	</t>
        </is>
      </c>
      <c r="D1433" t="n">
        <v>5.3954</v>
      </c>
      <c r="E1433" t="n">
        <v>18.53</v>
      </c>
      <c r="F1433" t="n">
        <v>15.52</v>
      </c>
      <c r="G1433" t="n">
        <v>116.42</v>
      </c>
      <c r="H1433" t="n">
        <v>1.56</v>
      </c>
      <c r="I1433" t="n">
        <v>8</v>
      </c>
      <c r="J1433" t="n">
        <v>261.56</v>
      </c>
      <c r="K1433" t="n">
        <v>56.94</v>
      </c>
      <c r="L1433" t="n">
        <v>23</v>
      </c>
      <c r="M1433" t="n">
        <v>6</v>
      </c>
      <c r="N1433" t="n">
        <v>66.62</v>
      </c>
      <c r="O1433" t="n">
        <v>32493.12</v>
      </c>
      <c r="P1433" t="n">
        <v>213.98</v>
      </c>
      <c r="Q1433" t="n">
        <v>467.09</v>
      </c>
      <c r="R1433" t="n">
        <v>56.11</v>
      </c>
      <c r="S1433" t="n">
        <v>39.61</v>
      </c>
      <c r="T1433" t="n">
        <v>3306.05</v>
      </c>
      <c r="U1433" t="n">
        <v>0.71</v>
      </c>
      <c r="V1433" t="n">
        <v>0.75</v>
      </c>
      <c r="W1433" t="n">
        <v>2.62</v>
      </c>
      <c r="X1433" t="n">
        <v>0.19</v>
      </c>
      <c r="Y1433" t="n">
        <v>1</v>
      </c>
      <c r="Z1433" t="n">
        <v>10</v>
      </c>
    </row>
    <row r="1434">
      <c r="A1434" t="n">
        <v>89</v>
      </c>
      <c r="B1434" t="n">
        <v>115</v>
      </c>
      <c r="C1434" t="inlineStr">
        <is>
          <t xml:space="preserve">CONCLUIDO	</t>
        </is>
      </c>
      <c r="D1434" t="n">
        <v>5.3942</v>
      </c>
      <c r="E1434" t="n">
        <v>18.54</v>
      </c>
      <c r="F1434" t="n">
        <v>15.53</v>
      </c>
      <c r="G1434" t="n">
        <v>116.45</v>
      </c>
      <c r="H1434" t="n">
        <v>1.58</v>
      </c>
      <c r="I1434" t="n">
        <v>8</v>
      </c>
      <c r="J1434" t="n">
        <v>262.02</v>
      </c>
      <c r="K1434" t="n">
        <v>56.94</v>
      </c>
      <c r="L1434" t="n">
        <v>23.25</v>
      </c>
      <c r="M1434" t="n">
        <v>6</v>
      </c>
      <c r="N1434" t="n">
        <v>66.83</v>
      </c>
      <c r="O1434" t="n">
        <v>32550.47</v>
      </c>
      <c r="P1434" t="n">
        <v>214.17</v>
      </c>
      <c r="Q1434" t="n">
        <v>467.07</v>
      </c>
      <c r="R1434" t="n">
        <v>56.2</v>
      </c>
      <c r="S1434" t="n">
        <v>39.61</v>
      </c>
      <c r="T1434" t="n">
        <v>3349.75</v>
      </c>
      <c r="U1434" t="n">
        <v>0.7</v>
      </c>
      <c r="V1434" t="n">
        <v>0.75</v>
      </c>
      <c r="W1434" t="n">
        <v>2.62</v>
      </c>
      <c r="X1434" t="n">
        <v>0.19</v>
      </c>
      <c r="Y1434" t="n">
        <v>1</v>
      </c>
      <c r="Z1434" t="n">
        <v>10</v>
      </c>
    </row>
    <row r="1435">
      <c r="A1435" t="n">
        <v>90</v>
      </c>
      <c r="B1435" t="n">
        <v>115</v>
      </c>
      <c r="C1435" t="inlineStr">
        <is>
          <t xml:space="preserve">CONCLUIDO	</t>
        </is>
      </c>
      <c r="D1435" t="n">
        <v>5.3934</v>
      </c>
      <c r="E1435" t="n">
        <v>18.54</v>
      </c>
      <c r="F1435" t="n">
        <v>15.53</v>
      </c>
      <c r="G1435" t="n">
        <v>116.47</v>
      </c>
      <c r="H1435" t="n">
        <v>1.59</v>
      </c>
      <c r="I1435" t="n">
        <v>8</v>
      </c>
      <c r="J1435" t="n">
        <v>262.49</v>
      </c>
      <c r="K1435" t="n">
        <v>56.94</v>
      </c>
      <c r="L1435" t="n">
        <v>23.5</v>
      </c>
      <c r="M1435" t="n">
        <v>6</v>
      </c>
      <c r="N1435" t="n">
        <v>67.05</v>
      </c>
      <c r="O1435" t="n">
        <v>32607.89</v>
      </c>
      <c r="P1435" t="n">
        <v>213.79</v>
      </c>
      <c r="Q1435" t="n">
        <v>467.07</v>
      </c>
      <c r="R1435" t="n">
        <v>56.38</v>
      </c>
      <c r="S1435" t="n">
        <v>39.61</v>
      </c>
      <c r="T1435" t="n">
        <v>3442.11</v>
      </c>
      <c r="U1435" t="n">
        <v>0.7</v>
      </c>
      <c r="V1435" t="n">
        <v>0.75</v>
      </c>
      <c r="W1435" t="n">
        <v>2.62</v>
      </c>
      <c r="X1435" t="n">
        <v>0.2</v>
      </c>
      <c r="Y1435" t="n">
        <v>1</v>
      </c>
      <c r="Z1435" t="n">
        <v>10</v>
      </c>
    </row>
    <row r="1436">
      <c r="A1436" t="n">
        <v>91</v>
      </c>
      <c r="B1436" t="n">
        <v>115</v>
      </c>
      <c r="C1436" t="inlineStr">
        <is>
          <t xml:space="preserve">CONCLUIDO	</t>
        </is>
      </c>
      <c r="D1436" t="n">
        <v>5.393</v>
      </c>
      <c r="E1436" t="n">
        <v>18.54</v>
      </c>
      <c r="F1436" t="n">
        <v>15.53</v>
      </c>
      <c r="G1436" t="n">
        <v>116.48</v>
      </c>
      <c r="H1436" t="n">
        <v>1.61</v>
      </c>
      <c r="I1436" t="n">
        <v>8</v>
      </c>
      <c r="J1436" t="n">
        <v>262.96</v>
      </c>
      <c r="K1436" t="n">
        <v>56.94</v>
      </c>
      <c r="L1436" t="n">
        <v>23.75</v>
      </c>
      <c r="M1436" t="n">
        <v>6</v>
      </c>
      <c r="N1436" t="n">
        <v>67.26000000000001</v>
      </c>
      <c r="O1436" t="n">
        <v>32665.4</v>
      </c>
      <c r="P1436" t="n">
        <v>213.24</v>
      </c>
      <c r="Q1436" t="n">
        <v>467.07</v>
      </c>
      <c r="R1436" t="n">
        <v>56.47</v>
      </c>
      <c r="S1436" t="n">
        <v>39.61</v>
      </c>
      <c r="T1436" t="n">
        <v>3486.75</v>
      </c>
      <c r="U1436" t="n">
        <v>0.7</v>
      </c>
      <c r="V1436" t="n">
        <v>0.75</v>
      </c>
      <c r="W1436" t="n">
        <v>2.62</v>
      </c>
      <c r="X1436" t="n">
        <v>0.2</v>
      </c>
      <c r="Y1436" t="n">
        <v>1</v>
      </c>
      <c r="Z1436" t="n">
        <v>10</v>
      </c>
    </row>
    <row r="1437">
      <c r="A1437" t="n">
        <v>92</v>
      </c>
      <c r="B1437" t="n">
        <v>115</v>
      </c>
      <c r="C1437" t="inlineStr">
        <is>
          <t xml:space="preserve">CONCLUIDO	</t>
        </is>
      </c>
      <c r="D1437" t="n">
        <v>5.3916</v>
      </c>
      <c r="E1437" t="n">
        <v>18.55</v>
      </c>
      <c r="F1437" t="n">
        <v>15.54</v>
      </c>
      <c r="G1437" t="n">
        <v>116.51</v>
      </c>
      <c r="H1437" t="n">
        <v>1.62</v>
      </c>
      <c r="I1437" t="n">
        <v>8</v>
      </c>
      <c r="J1437" t="n">
        <v>263.42</v>
      </c>
      <c r="K1437" t="n">
        <v>56.94</v>
      </c>
      <c r="L1437" t="n">
        <v>24</v>
      </c>
      <c r="M1437" t="n">
        <v>6</v>
      </c>
      <c r="N1437" t="n">
        <v>67.48</v>
      </c>
      <c r="O1437" t="n">
        <v>32722.99</v>
      </c>
      <c r="P1437" t="n">
        <v>212.38</v>
      </c>
      <c r="Q1437" t="n">
        <v>467.07</v>
      </c>
      <c r="R1437" t="n">
        <v>56.63</v>
      </c>
      <c r="S1437" t="n">
        <v>39.61</v>
      </c>
      <c r="T1437" t="n">
        <v>3567.56</v>
      </c>
      <c r="U1437" t="n">
        <v>0.7</v>
      </c>
      <c r="V1437" t="n">
        <v>0.75</v>
      </c>
      <c r="W1437" t="n">
        <v>2.62</v>
      </c>
      <c r="X1437" t="n">
        <v>0.2</v>
      </c>
      <c r="Y1437" t="n">
        <v>1</v>
      </c>
      <c r="Z1437" t="n">
        <v>10</v>
      </c>
    </row>
    <row r="1438">
      <c r="A1438" t="n">
        <v>93</v>
      </c>
      <c r="B1438" t="n">
        <v>115</v>
      </c>
      <c r="C1438" t="inlineStr">
        <is>
          <t xml:space="preserve">CONCLUIDO	</t>
        </is>
      </c>
      <c r="D1438" t="n">
        <v>5.392</v>
      </c>
      <c r="E1438" t="n">
        <v>18.55</v>
      </c>
      <c r="F1438" t="n">
        <v>15.53</v>
      </c>
      <c r="G1438" t="n">
        <v>116.51</v>
      </c>
      <c r="H1438" t="n">
        <v>1.64</v>
      </c>
      <c r="I1438" t="n">
        <v>8</v>
      </c>
      <c r="J1438" t="n">
        <v>263.89</v>
      </c>
      <c r="K1438" t="n">
        <v>56.94</v>
      </c>
      <c r="L1438" t="n">
        <v>24.25</v>
      </c>
      <c r="M1438" t="n">
        <v>6</v>
      </c>
      <c r="N1438" t="n">
        <v>67.7</v>
      </c>
      <c r="O1438" t="n">
        <v>32780.66</v>
      </c>
      <c r="P1438" t="n">
        <v>211.96</v>
      </c>
      <c r="Q1438" t="n">
        <v>467.07</v>
      </c>
      <c r="R1438" t="n">
        <v>56.55</v>
      </c>
      <c r="S1438" t="n">
        <v>39.61</v>
      </c>
      <c r="T1438" t="n">
        <v>3525.35</v>
      </c>
      <c r="U1438" t="n">
        <v>0.7</v>
      </c>
      <c r="V1438" t="n">
        <v>0.75</v>
      </c>
      <c r="W1438" t="n">
        <v>2.62</v>
      </c>
      <c r="X1438" t="n">
        <v>0.2</v>
      </c>
      <c r="Y1438" t="n">
        <v>1</v>
      </c>
      <c r="Z1438" t="n">
        <v>10</v>
      </c>
    </row>
    <row r="1439">
      <c r="A1439" t="n">
        <v>94</v>
      </c>
      <c r="B1439" t="n">
        <v>115</v>
      </c>
      <c r="C1439" t="inlineStr">
        <is>
          <t xml:space="preserve">CONCLUIDO	</t>
        </is>
      </c>
      <c r="D1439" t="n">
        <v>5.3929</v>
      </c>
      <c r="E1439" t="n">
        <v>18.54</v>
      </c>
      <c r="F1439" t="n">
        <v>15.53</v>
      </c>
      <c r="G1439" t="n">
        <v>116.48</v>
      </c>
      <c r="H1439" t="n">
        <v>1.65</v>
      </c>
      <c r="I1439" t="n">
        <v>8</v>
      </c>
      <c r="J1439" t="n">
        <v>264.36</v>
      </c>
      <c r="K1439" t="n">
        <v>56.94</v>
      </c>
      <c r="L1439" t="n">
        <v>24.5</v>
      </c>
      <c r="M1439" t="n">
        <v>6</v>
      </c>
      <c r="N1439" t="n">
        <v>67.92</v>
      </c>
      <c r="O1439" t="n">
        <v>32838.42</v>
      </c>
      <c r="P1439" t="n">
        <v>212.04</v>
      </c>
      <c r="Q1439" t="n">
        <v>467.07</v>
      </c>
      <c r="R1439" t="n">
        <v>56.37</v>
      </c>
      <c r="S1439" t="n">
        <v>39.61</v>
      </c>
      <c r="T1439" t="n">
        <v>3434.97</v>
      </c>
      <c r="U1439" t="n">
        <v>0.7</v>
      </c>
      <c r="V1439" t="n">
        <v>0.75</v>
      </c>
      <c r="W1439" t="n">
        <v>2.62</v>
      </c>
      <c r="X1439" t="n">
        <v>0.2</v>
      </c>
      <c r="Y1439" t="n">
        <v>1</v>
      </c>
      <c r="Z1439" t="n">
        <v>10</v>
      </c>
    </row>
    <row r="1440">
      <c r="A1440" t="n">
        <v>95</v>
      </c>
      <c r="B1440" t="n">
        <v>115</v>
      </c>
      <c r="C1440" t="inlineStr">
        <is>
          <t xml:space="preserve">CONCLUIDO	</t>
        </is>
      </c>
      <c r="D1440" t="n">
        <v>5.3917</v>
      </c>
      <c r="E1440" t="n">
        <v>18.55</v>
      </c>
      <c r="F1440" t="n">
        <v>15.54</v>
      </c>
      <c r="G1440" t="n">
        <v>116.51</v>
      </c>
      <c r="H1440" t="n">
        <v>1.66</v>
      </c>
      <c r="I1440" t="n">
        <v>8</v>
      </c>
      <c r="J1440" t="n">
        <v>264.83</v>
      </c>
      <c r="K1440" t="n">
        <v>56.94</v>
      </c>
      <c r="L1440" t="n">
        <v>24.75</v>
      </c>
      <c r="M1440" t="n">
        <v>6</v>
      </c>
      <c r="N1440" t="n">
        <v>68.13</v>
      </c>
      <c r="O1440" t="n">
        <v>32896.26</v>
      </c>
      <c r="P1440" t="n">
        <v>211.19</v>
      </c>
      <c r="Q1440" t="n">
        <v>467.07</v>
      </c>
      <c r="R1440" t="n">
        <v>56.55</v>
      </c>
      <c r="S1440" t="n">
        <v>39.61</v>
      </c>
      <c r="T1440" t="n">
        <v>3524.66</v>
      </c>
      <c r="U1440" t="n">
        <v>0.7</v>
      </c>
      <c r="V1440" t="n">
        <v>0.75</v>
      </c>
      <c r="W1440" t="n">
        <v>2.62</v>
      </c>
      <c r="X1440" t="n">
        <v>0.2</v>
      </c>
      <c r="Y1440" t="n">
        <v>1</v>
      </c>
      <c r="Z1440" t="n">
        <v>10</v>
      </c>
    </row>
    <row r="1441">
      <c r="A1441" t="n">
        <v>96</v>
      </c>
      <c r="B1441" t="n">
        <v>115</v>
      </c>
      <c r="C1441" t="inlineStr">
        <is>
          <t xml:space="preserve">CONCLUIDO	</t>
        </is>
      </c>
      <c r="D1441" t="n">
        <v>5.4104</v>
      </c>
      <c r="E1441" t="n">
        <v>18.48</v>
      </c>
      <c r="F1441" t="n">
        <v>15.52</v>
      </c>
      <c r="G1441" t="n">
        <v>132.99</v>
      </c>
      <c r="H1441" t="n">
        <v>1.68</v>
      </c>
      <c r="I1441" t="n">
        <v>7</v>
      </c>
      <c r="J1441" t="n">
        <v>265.3</v>
      </c>
      <c r="K1441" t="n">
        <v>56.94</v>
      </c>
      <c r="L1441" t="n">
        <v>25</v>
      </c>
      <c r="M1441" t="n">
        <v>5</v>
      </c>
      <c r="N1441" t="n">
        <v>68.34999999999999</v>
      </c>
      <c r="O1441" t="n">
        <v>32954.18</v>
      </c>
      <c r="P1441" t="n">
        <v>209.64</v>
      </c>
      <c r="Q1441" t="n">
        <v>467.07</v>
      </c>
      <c r="R1441" t="n">
        <v>55.84</v>
      </c>
      <c r="S1441" t="n">
        <v>39.61</v>
      </c>
      <c r="T1441" t="n">
        <v>3173.78</v>
      </c>
      <c r="U1441" t="n">
        <v>0.71</v>
      </c>
      <c r="V1441" t="n">
        <v>0.75</v>
      </c>
      <c r="W1441" t="n">
        <v>2.62</v>
      </c>
      <c r="X1441" t="n">
        <v>0.18</v>
      </c>
      <c r="Y1441" t="n">
        <v>1</v>
      </c>
      <c r="Z1441" t="n">
        <v>10</v>
      </c>
    </row>
    <row r="1442">
      <c r="A1442" t="n">
        <v>97</v>
      </c>
      <c r="B1442" t="n">
        <v>115</v>
      </c>
      <c r="C1442" t="inlineStr">
        <is>
          <t xml:space="preserve">CONCLUIDO	</t>
        </is>
      </c>
      <c r="D1442" t="n">
        <v>5.4098</v>
      </c>
      <c r="E1442" t="n">
        <v>18.48</v>
      </c>
      <c r="F1442" t="n">
        <v>15.52</v>
      </c>
      <c r="G1442" t="n">
        <v>133</v>
      </c>
      <c r="H1442" t="n">
        <v>1.69</v>
      </c>
      <c r="I1442" t="n">
        <v>7</v>
      </c>
      <c r="J1442" t="n">
        <v>265.77</v>
      </c>
      <c r="K1442" t="n">
        <v>56.94</v>
      </c>
      <c r="L1442" t="n">
        <v>25.25</v>
      </c>
      <c r="M1442" t="n">
        <v>5</v>
      </c>
      <c r="N1442" t="n">
        <v>68.56999999999999</v>
      </c>
      <c r="O1442" t="n">
        <v>33012.18</v>
      </c>
      <c r="P1442" t="n">
        <v>210.08</v>
      </c>
      <c r="Q1442" t="n">
        <v>467.07</v>
      </c>
      <c r="R1442" t="n">
        <v>55.92</v>
      </c>
      <c r="S1442" t="n">
        <v>39.61</v>
      </c>
      <c r="T1442" t="n">
        <v>3215.08</v>
      </c>
      <c r="U1442" t="n">
        <v>0.71</v>
      </c>
      <c r="V1442" t="n">
        <v>0.75</v>
      </c>
      <c r="W1442" t="n">
        <v>2.62</v>
      </c>
      <c r="X1442" t="n">
        <v>0.18</v>
      </c>
      <c r="Y1442" t="n">
        <v>1</v>
      </c>
      <c r="Z1442" t="n">
        <v>10</v>
      </c>
    </row>
    <row r="1443">
      <c r="A1443" t="n">
        <v>98</v>
      </c>
      <c r="B1443" t="n">
        <v>115</v>
      </c>
      <c r="C1443" t="inlineStr">
        <is>
          <t xml:space="preserve">CONCLUIDO	</t>
        </is>
      </c>
      <c r="D1443" t="n">
        <v>5.4101</v>
      </c>
      <c r="E1443" t="n">
        <v>18.48</v>
      </c>
      <c r="F1443" t="n">
        <v>15.52</v>
      </c>
      <c r="G1443" t="n">
        <v>132.99</v>
      </c>
      <c r="H1443" t="n">
        <v>1.7</v>
      </c>
      <c r="I1443" t="n">
        <v>7</v>
      </c>
      <c r="J1443" t="n">
        <v>266.24</v>
      </c>
      <c r="K1443" t="n">
        <v>56.94</v>
      </c>
      <c r="L1443" t="n">
        <v>25.5</v>
      </c>
      <c r="M1443" t="n">
        <v>5</v>
      </c>
      <c r="N1443" t="n">
        <v>68.8</v>
      </c>
      <c r="O1443" t="n">
        <v>33070.26</v>
      </c>
      <c r="P1443" t="n">
        <v>210.51</v>
      </c>
      <c r="Q1443" t="n">
        <v>467.07</v>
      </c>
      <c r="R1443" t="n">
        <v>56.03</v>
      </c>
      <c r="S1443" t="n">
        <v>39.61</v>
      </c>
      <c r="T1443" t="n">
        <v>3270.69</v>
      </c>
      <c r="U1443" t="n">
        <v>0.71</v>
      </c>
      <c r="V1443" t="n">
        <v>0.75</v>
      </c>
      <c r="W1443" t="n">
        <v>2.62</v>
      </c>
      <c r="X1443" t="n">
        <v>0.18</v>
      </c>
      <c r="Y1443" t="n">
        <v>1</v>
      </c>
      <c r="Z1443" t="n">
        <v>10</v>
      </c>
    </row>
    <row r="1444">
      <c r="A1444" t="n">
        <v>99</v>
      </c>
      <c r="B1444" t="n">
        <v>115</v>
      </c>
      <c r="C1444" t="inlineStr">
        <is>
          <t xml:space="preserve">CONCLUIDO	</t>
        </is>
      </c>
      <c r="D1444" t="n">
        <v>5.4121</v>
      </c>
      <c r="E1444" t="n">
        <v>18.48</v>
      </c>
      <c r="F1444" t="n">
        <v>15.51</v>
      </c>
      <c r="G1444" t="n">
        <v>132.94</v>
      </c>
      <c r="H1444" t="n">
        <v>1.72</v>
      </c>
      <c r="I1444" t="n">
        <v>7</v>
      </c>
      <c r="J1444" t="n">
        <v>266.71</v>
      </c>
      <c r="K1444" t="n">
        <v>56.94</v>
      </c>
      <c r="L1444" t="n">
        <v>25.75</v>
      </c>
      <c r="M1444" t="n">
        <v>5</v>
      </c>
      <c r="N1444" t="n">
        <v>69.02</v>
      </c>
      <c r="O1444" t="n">
        <v>33128.44</v>
      </c>
      <c r="P1444" t="n">
        <v>210.96</v>
      </c>
      <c r="Q1444" t="n">
        <v>467.09</v>
      </c>
      <c r="R1444" t="n">
        <v>55.82</v>
      </c>
      <c r="S1444" t="n">
        <v>39.61</v>
      </c>
      <c r="T1444" t="n">
        <v>3167.27</v>
      </c>
      <c r="U1444" t="n">
        <v>0.71</v>
      </c>
      <c r="V1444" t="n">
        <v>0.75</v>
      </c>
      <c r="W1444" t="n">
        <v>2.62</v>
      </c>
      <c r="X1444" t="n">
        <v>0.18</v>
      </c>
      <c r="Y1444" t="n">
        <v>1</v>
      </c>
      <c r="Z1444" t="n">
        <v>10</v>
      </c>
    </row>
    <row r="1445">
      <c r="A1445" t="n">
        <v>100</v>
      </c>
      <c r="B1445" t="n">
        <v>115</v>
      </c>
      <c r="C1445" t="inlineStr">
        <is>
          <t xml:space="preserve">CONCLUIDO	</t>
        </is>
      </c>
      <c r="D1445" t="n">
        <v>5.4123</v>
      </c>
      <c r="E1445" t="n">
        <v>18.48</v>
      </c>
      <c r="F1445" t="n">
        <v>15.51</v>
      </c>
      <c r="G1445" t="n">
        <v>132.93</v>
      </c>
      <c r="H1445" t="n">
        <v>1.73</v>
      </c>
      <c r="I1445" t="n">
        <v>7</v>
      </c>
      <c r="J1445" t="n">
        <v>267.18</v>
      </c>
      <c r="K1445" t="n">
        <v>56.94</v>
      </c>
      <c r="L1445" t="n">
        <v>26</v>
      </c>
      <c r="M1445" t="n">
        <v>5</v>
      </c>
      <c r="N1445" t="n">
        <v>69.23999999999999</v>
      </c>
      <c r="O1445" t="n">
        <v>33186.69</v>
      </c>
      <c r="P1445" t="n">
        <v>210.76</v>
      </c>
      <c r="Q1445" t="n">
        <v>467.07</v>
      </c>
      <c r="R1445" t="n">
        <v>55.68</v>
      </c>
      <c r="S1445" t="n">
        <v>39.61</v>
      </c>
      <c r="T1445" t="n">
        <v>3097.09</v>
      </c>
      <c r="U1445" t="n">
        <v>0.71</v>
      </c>
      <c r="V1445" t="n">
        <v>0.75</v>
      </c>
      <c r="W1445" t="n">
        <v>2.62</v>
      </c>
      <c r="X1445" t="n">
        <v>0.18</v>
      </c>
      <c r="Y1445" t="n">
        <v>1</v>
      </c>
      <c r="Z1445" t="n">
        <v>10</v>
      </c>
    </row>
    <row r="1446">
      <c r="A1446" t="n">
        <v>101</v>
      </c>
      <c r="B1446" t="n">
        <v>115</v>
      </c>
      <c r="C1446" t="inlineStr">
        <is>
          <t xml:space="preserve">CONCLUIDO	</t>
        </is>
      </c>
      <c r="D1446" t="n">
        <v>5.412</v>
      </c>
      <c r="E1446" t="n">
        <v>18.48</v>
      </c>
      <c r="F1446" t="n">
        <v>15.51</v>
      </c>
      <c r="G1446" t="n">
        <v>132.94</v>
      </c>
      <c r="H1446" t="n">
        <v>1.75</v>
      </c>
      <c r="I1446" t="n">
        <v>7</v>
      </c>
      <c r="J1446" t="n">
        <v>267.66</v>
      </c>
      <c r="K1446" t="n">
        <v>56.94</v>
      </c>
      <c r="L1446" t="n">
        <v>26.25</v>
      </c>
      <c r="M1446" t="n">
        <v>5</v>
      </c>
      <c r="N1446" t="n">
        <v>69.45999999999999</v>
      </c>
      <c r="O1446" t="n">
        <v>33245.03</v>
      </c>
      <c r="P1446" t="n">
        <v>211.31</v>
      </c>
      <c r="Q1446" t="n">
        <v>467.07</v>
      </c>
      <c r="R1446" t="n">
        <v>55.8</v>
      </c>
      <c r="S1446" t="n">
        <v>39.61</v>
      </c>
      <c r="T1446" t="n">
        <v>3154.13</v>
      </c>
      <c r="U1446" t="n">
        <v>0.71</v>
      </c>
      <c r="V1446" t="n">
        <v>0.75</v>
      </c>
      <c r="W1446" t="n">
        <v>2.62</v>
      </c>
      <c r="X1446" t="n">
        <v>0.18</v>
      </c>
      <c r="Y1446" t="n">
        <v>1</v>
      </c>
      <c r="Z1446" t="n">
        <v>10</v>
      </c>
    </row>
    <row r="1447">
      <c r="A1447" t="n">
        <v>102</v>
      </c>
      <c r="B1447" t="n">
        <v>115</v>
      </c>
      <c r="C1447" t="inlineStr">
        <is>
          <t xml:space="preserve">CONCLUIDO	</t>
        </is>
      </c>
      <c r="D1447" t="n">
        <v>5.4129</v>
      </c>
      <c r="E1447" t="n">
        <v>18.47</v>
      </c>
      <c r="F1447" t="n">
        <v>15.51</v>
      </c>
      <c r="G1447" t="n">
        <v>132.91</v>
      </c>
      <c r="H1447" t="n">
        <v>1.76</v>
      </c>
      <c r="I1447" t="n">
        <v>7</v>
      </c>
      <c r="J1447" t="n">
        <v>268.13</v>
      </c>
      <c r="K1447" t="n">
        <v>56.94</v>
      </c>
      <c r="L1447" t="n">
        <v>26.5</v>
      </c>
      <c r="M1447" t="n">
        <v>5</v>
      </c>
      <c r="N1447" t="n">
        <v>69.69</v>
      </c>
      <c r="O1447" t="n">
        <v>33303.46</v>
      </c>
      <c r="P1447" t="n">
        <v>211.19</v>
      </c>
      <c r="Q1447" t="n">
        <v>467.07</v>
      </c>
      <c r="R1447" t="n">
        <v>55.52</v>
      </c>
      <c r="S1447" t="n">
        <v>39.61</v>
      </c>
      <c r="T1447" t="n">
        <v>3018.35</v>
      </c>
      <c r="U1447" t="n">
        <v>0.71</v>
      </c>
      <c r="V1447" t="n">
        <v>0.75</v>
      </c>
      <c r="W1447" t="n">
        <v>2.62</v>
      </c>
      <c r="X1447" t="n">
        <v>0.17</v>
      </c>
      <c r="Y1447" t="n">
        <v>1</v>
      </c>
      <c r="Z1447" t="n">
        <v>10</v>
      </c>
    </row>
    <row r="1448">
      <c r="A1448" t="n">
        <v>103</v>
      </c>
      <c r="B1448" t="n">
        <v>115</v>
      </c>
      <c r="C1448" t="inlineStr">
        <is>
          <t xml:space="preserve">CONCLUIDO	</t>
        </is>
      </c>
      <c r="D1448" t="n">
        <v>5.4135</v>
      </c>
      <c r="E1448" t="n">
        <v>18.47</v>
      </c>
      <c r="F1448" t="n">
        <v>15.5</v>
      </c>
      <c r="G1448" t="n">
        <v>132.9</v>
      </c>
      <c r="H1448" t="n">
        <v>1.77</v>
      </c>
      <c r="I1448" t="n">
        <v>7</v>
      </c>
      <c r="J1448" t="n">
        <v>268.6</v>
      </c>
      <c r="K1448" t="n">
        <v>56.94</v>
      </c>
      <c r="L1448" t="n">
        <v>26.75</v>
      </c>
      <c r="M1448" t="n">
        <v>5</v>
      </c>
      <c r="N1448" t="n">
        <v>69.91</v>
      </c>
      <c r="O1448" t="n">
        <v>33361.97</v>
      </c>
      <c r="P1448" t="n">
        <v>211.08</v>
      </c>
      <c r="Q1448" t="n">
        <v>467.07</v>
      </c>
      <c r="R1448" t="n">
        <v>55.57</v>
      </c>
      <c r="S1448" t="n">
        <v>39.61</v>
      </c>
      <c r="T1448" t="n">
        <v>3042.32</v>
      </c>
      <c r="U1448" t="n">
        <v>0.71</v>
      </c>
      <c r="V1448" t="n">
        <v>0.75</v>
      </c>
      <c r="W1448" t="n">
        <v>2.62</v>
      </c>
      <c r="X1448" t="n">
        <v>0.17</v>
      </c>
      <c r="Y1448" t="n">
        <v>1</v>
      </c>
      <c r="Z1448" t="n">
        <v>10</v>
      </c>
    </row>
    <row r="1449">
      <c r="A1449" t="n">
        <v>104</v>
      </c>
      <c r="B1449" t="n">
        <v>115</v>
      </c>
      <c r="C1449" t="inlineStr">
        <is>
          <t xml:space="preserve">CONCLUIDO	</t>
        </is>
      </c>
      <c r="D1449" t="n">
        <v>5.4148</v>
      </c>
      <c r="E1449" t="n">
        <v>18.47</v>
      </c>
      <c r="F1449" t="n">
        <v>15.5</v>
      </c>
      <c r="G1449" t="n">
        <v>132.85</v>
      </c>
      <c r="H1449" t="n">
        <v>1.79</v>
      </c>
      <c r="I1449" t="n">
        <v>7</v>
      </c>
      <c r="J1449" t="n">
        <v>269.08</v>
      </c>
      <c r="K1449" t="n">
        <v>56.94</v>
      </c>
      <c r="L1449" t="n">
        <v>27</v>
      </c>
      <c r="M1449" t="n">
        <v>5</v>
      </c>
      <c r="N1449" t="n">
        <v>70.14</v>
      </c>
      <c r="O1449" t="n">
        <v>33420.56</v>
      </c>
      <c r="P1449" t="n">
        <v>210.26</v>
      </c>
      <c r="Q1449" t="n">
        <v>467.07</v>
      </c>
      <c r="R1449" t="n">
        <v>55.48</v>
      </c>
      <c r="S1449" t="n">
        <v>39.61</v>
      </c>
      <c r="T1449" t="n">
        <v>2995.23</v>
      </c>
      <c r="U1449" t="n">
        <v>0.71</v>
      </c>
      <c r="V1449" t="n">
        <v>0.75</v>
      </c>
      <c r="W1449" t="n">
        <v>2.62</v>
      </c>
      <c r="X1449" t="n">
        <v>0.17</v>
      </c>
      <c r="Y1449" t="n">
        <v>1</v>
      </c>
      <c r="Z1449" t="n">
        <v>10</v>
      </c>
    </row>
    <row r="1450">
      <c r="A1450" t="n">
        <v>105</v>
      </c>
      <c r="B1450" t="n">
        <v>115</v>
      </c>
      <c r="C1450" t="inlineStr">
        <is>
          <t xml:space="preserve">CONCLUIDO	</t>
        </is>
      </c>
      <c r="D1450" t="n">
        <v>5.4159</v>
      </c>
      <c r="E1450" t="n">
        <v>18.46</v>
      </c>
      <c r="F1450" t="n">
        <v>15.5</v>
      </c>
      <c r="G1450" t="n">
        <v>132.82</v>
      </c>
      <c r="H1450" t="n">
        <v>1.8</v>
      </c>
      <c r="I1450" t="n">
        <v>7</v>
      </c>
      <c r="J1450" t="n">
        <v>269.55</v>
      </c>
      <c r="K1450" t="n">
        <v>56.94</v>
      </c>
      <c r="L1450" t="n">
        <v>27.25</v>
      </c>
      <c r="M1450" t="n">
        <v>5</v>
      </c>
      <c r="N1450" t="n">
        <v>70.36</v>
      </c>
      <c r="O1450" t="n">
        <v>33479.25</v>
      </c>
      <c r="P1450" t="n">
        <v>209.94</v>
      </c>
      <c r="Q1450" t="n">
        <v>467.07</v>
      </c>
      <c r="R1450" t="n">
        <v>55.29</v>
      </c>
      <c r="S1450" t="n">
        <v>39.61</v>
      </c>
      <c r="T1450" t="n">
        <v>2902.04</v>
      </c>
      <c r="U1450" t="n">
        <v>0.72</v>
      </c>
      <c r="V1450" t="n">
        <v>0.75</v>
      </c>
      <c r="W1450" t="n">
        <v>2.62</v>
      </c>
      <c r="X1450" t="n">
        <v>0.16</v>
      </c>
      <c r="Y1450" t="n">
        <v>1</v>
      </c>
      <c r="Z1450" t="n">
        <v>10</v>
      </c>
    </row>
    <row r="1451">
      <c r="A1451" t="n">
        <v>106</v>
      </c>
      <c r="B1451" t="n">
        <v>115</v>
      </c>
      <c r="C1451" t="inlineStr">
        <is>
          <t xml:space="preserve">CONCLUIDO	</t>
        </is>
      </c>
      <c r="D1451" t="n">
        <v>5.4152</v>
      </c>
      <c r="E1451" t="n">
        <v>18.47</v>
      </c>
      <c r="F1451" t="n">
        <v>15.5</v>
      </c>
      <c r="G1451" t="n">
        <v>132.85</v>
      </c>
      <c r="H1451" t="n">
        <v>1.81</v>
      </c>
      <c r="I1451" t="n">
        <v>7</v>
      </c>
      <c r="J1451" t="n">
        <v>270.03</v>
      </c>
      <c r="K1451" t="n">
        <v>56.94</v>
      </c>
      <c r="L1451" t="n">
        <v>27.5</v>
      </c>
      <c r="M1451" t="n">
        <v>5</v>
      </c>
      <c r="N1451" t="n">
        <v>70.59</v>
      </c>
      <c r="O1451" t="n">
        <v>33538.02</v>
      </c>
      <c r="P1451" t="n">
        <v>209.72</v>
      </c>
      <c r="Q1451" t="n">
        <v>467.07</v>
      </c>
      <c r="R1451" t="n">
        <v>55.32</v>
      </c>
      <c r="S1451" t="n">
        <v>39.61</v>
      </c>
      <c r="T1451" t="n">
        <v>2915.77</v>
      </c>
      <c r="U1451" t="n">
        <v>0.72</v>
      </c>
      <c r="V1451" t="n">
        <v>0.75</v>
      </c>
      <c r="W1451" t="n">
        <v>2.62</v>
      </c>
      <c r="X1451" t="n">
        <v>0.17</v>
      </c>
      <c r="Y1451" t="n">
        <v>1</v>
      </c>
      <c r="Z1451" t="n">
        <v>10</v>
      </c>
    </row>
    <row r="1452">
      <c r="A1452" t="n">
        <v>107</v>
      </c>
      <c r="B1452" t="n">
        <v>115</v>
      </c>
      <c r="C1452" t="inlineStr">
        <is>
          <t xml:space="preserve">CONCLUIDO	</t>
        </is>
      </c>
      <c r="D1452" t="n">
        <v>5.4147</v>
      </c>
      <c r="E1452" t="n">
        <v>18.47</v>
      </c>
      <c r="F1452" t="n">
        <v>15.5</v>
      </c>
      <c r="G1452" t="n">
        <v>132.86</v>
      </c>
      <c r="H1452" t="n">
        <v>1.83</v>
      </c>
      <c r="I1452" t="n">
        <v>7</v>
      </c>
      <c r="J1452" t="n">
        <v>270.51</v>
      </c>
      <c r="K1452" t="n">
        <v>56.94</v>
      </c>
      <c r="L1452" t="n">
        <v>27.75</v>
      </c>
      <c r="M1452" t="n">
        <v>5</v>
      </c>
      <c r="N1452" t="n">
        <v>70.81999999999999</v>
      </c>
      <c r="O1452" t="n">
        <v>33596.87</v>
      </c>
      <c r="P1452" t="n">
        <v>209.3</v>
      </c>
      <c r="Q1452" t="n">
        <v>467.07</v>
      </c>
      <c r="R1452" t="n">
        <v>55.45</v>
      </c>
      <c r="S1452" t="n">
        <v>39.61</v>
      </c>
      <c r="T1452" t="n">
        <v>2980.21</v>
      </c>
      <c r="U1452" t="n">
        <v>0.71</v>
      </c>
      <c r="V1452" t="n">
        <v>0.75</v>
      </c>
      <c r="W1452" t="n">
        <v>2.62</v>
      </c>
      <c r="X1452" t="n">
        <v>0.17</v>
      </c>
      <c r="Y1452" t="n">
        <v>1</v>
      </c>
      <c r="Z1452" t="n">
        <v>10</v>
      </c>
    </row>
    <row r="1453">
      <c r="A1453" t="n">
        <v>108</v>
      </c>
      <c r="B1453" t="n">
        <v>115</v>
      </c>
      <c r="C1453" t="inlineStr">
        <is>
          <t xml:space="preserve">CONCLUIDO	</t>
        </is>
      </c>
      <c r="D1453" t="n">
        <v>5.4175</v>
      </c>
      <c r="E1453" t="n">
        <v>18.46</v>
      </c>
      <c r="F1453" t="n">
        <v>15.49</v>
      </c>
      <c r="G1453" t="n">
        <v>132.78</v>
      </c>
      <c r="H1453" t="n">
        <v>1.84</v>
      </c>
      <c r="I1453" t="n">
        <v>7</v>
      </c>
      <c r="J1453" t="n">
        <v>270.99</v>
      </c>
      <c r="K1453" t="n">
        <v>56.94</v>
      </c>
      <c r="L1453" t="n">
        <v>28</v>
      </c>
      <c r="M1453" t="n">
        <v>5</v>
      </c>
      <c r="N1453" t="n">
        <v>71.04000000000001</v>
      </c>
      <c r="O1453" t="n">
        <v>33655.82</v>
      </c>
      <c r="P1453" t="n">
        <v>208.76</v>
      </c>
      <c r="Q1453" t="n">
        <v>467.1</v>
      </c>
      <c r="R1453" t="n">
        <v>55.13</v>
      </c>
      <c r="S1453" t="n">
        <v>39.61</v>
      </c>
      <c r="T1453" t="n">
        <v>2820.42</v>
      </c>
      <c r="U1453" t="n">
        <v>0.72</v>
      </c>
      <c r="V1453" t="n">
        <v>0.75</v>
      </c>
      <c r="W1453" t="n">
        <v>2.62</v>
      </c>
      <c r="X1453" t="n">
        <v>0.16</v>
      </c>
      <c r="Y1453" t="n">
        <v>1</v>
      </c>
      <c r="Z1453" t="n">
        <v>10</v>
      </c>
    </row>
    <row r="1454">
      <c r="A1454" t="n">
        <v>109</v>
      </c>
      <c r="B1454" t="n">
        <v>115</v>
      </c>
      <c r="C1454" t="inlineStr">
        <is>
          <t xml:space="preserve">CONCLUIDO	</t>
        </is>
      </c>
      <c r="D1454" t="n">
        <v>5.417</v>
      </c>
      <c r="E1454" t="n">
        <v>18.46</v>
      </c>
      <c r="F1454" t="n">
        <v>15.49</v>
      </c>
      <c r="G1454" t="n">
        <v>132.79</v>
      </c>
      <c r="H1454" t="n">
        <v>1.85</v>
      </c>
      <c r="I1454" t="n">
        <v>7</v>
      </c>
      <c r="J1454" t="n">
        <v>271.46</v>
      </c>
      <c r="K1454" t="n">
        <v>56.94</v>
      </c>
      <c r="L1454" t="n">
        <v>28.25</v>
      </c>
      <c r="M1454" t="n">
        <v>5</v>
      </c>
      <c r="N1454" t="n">
        <v>71.27</v>
      </c>
      <c r="O1454" t="n">
        <v>33714.85</v>
      </c>
      <c r="P1454" t="n">
        <v>208.43</v>
      </c>
      <c r="Q1454" t="n">
        <v>467.07</v>
      </c>
      <c r="R1454" t="n">
        <v>55.08</v>
      </c>
      <c r="S1454" t="n">
        <v>39.61</v>
      </c>
      <c r="T1454" t="n">
        <v>2798.06</v>
      </c>
      <c r="U1454" t="n">
        <v>0.72</v>
      </c>
      <c r="V1454" t="n">
        <v>0.75</v>
      </c>
      <c r="W1454" t="n">
        <v>2.62</v>
      </c>
      <c r="X1454" t="n">
        <v>0.16</v>
      </c>
      <c r="Y1454" t="n">
        <v>1</v>
      </c>
      <c r="Z1454" t="n">
        <v>10</v>
      </c>
    </row>
    <row r="1455">
      <c r="A1455" t="n">
        <v>110</v>
      </c>
      <c r="B1455" t="n">
        <v>115</v>
      </c>
      <c r="C1455" t="inlineStr">
        <is>
          <t xml:space="preserve">CONCLUIDO	</t>
        </is>
      </c>
      <c r="D1455" t="n">
        <v>5.4148</v>
      </c>
      <c r="E1455" t="n">
        <v>18.47</v>
      </c>
      <c r="F1455" t="n">
        <v>15.5</v>
      </c>
      <c r="G1455" t="n">
        <v>132.85</v>
      </c>
      <c r="H1455" t="n">
        <v>1.87</v>
      </c>
      <c r="I1455" t="n">
        <v>7</v>
      </c>
      <c r="J1455" t="n">
        <v>271.94</v>
      </c>
      <c r="K1455" t="n">
        <v>56.94</v>
      </c>
      <c r="L1455" t="n">
        <v>28.5</v>
      </c>
      <c r="M1455" t="n">
        <v>5</v>
      </c>
      <c r="N1455" t="n">
        <v>71.5</v>
      </c>
      <c r="O1455" t="n">
        <v>33773.97</v>
      </c>
      <c r="P1455" t="n">
        <v>208.33</v>
      </c>
      <c r="Q1455" t="n">
        <v>467.07</v>
      </c>
      <c r="R1455" t="n">
        <v>55.38</v>
      </c>
      <c r="S1455" t="n">
        <v>39.61</v>
      </c>
      <c r="T1455" t="n">
        <v>2944.48</v>
      </c>
      <c r="U1455" t="n">
        <v>0.72</v>
      </c>
      <c r="V1455" t="n">
        <v>0.75</v>
      </c>
      <c r="W1455" t="n">
        <v>2.62</v>
      </c>
      <c r="X1455" t="n">
        <v>0.17</v>
      </c>
      <c r="Y1455" t="n">
        <v>1</v>
      </c>
      <c r="Z1455" t="n">
        <v>10</v>
      </c>
    </row>
    <row r="1456">
      <c r="A1456" t="n">
        <v>111</v>
      </c>
      <c r="B1456" t="n">
        <v>115</v>
      </c>
      <c r="C1456" t="inlineStr">
        <is>
          <t xml:space="preserve">CONCLUIDO	</t>
        </is>
      </c>
      <c r="D1456" t="n">
        <v>5.4133</v>
      </c>
      <c r="E1456" t="n">
        <v>18.47</v>
      </c>
      <c r="F1456" t="n">
        <v>15.51</v>
      </c>
      <c r="G1456" t="n">
        <v>132.9</v>
      </c>
      <c r="H1456" t="n">
        <v>1.88</v>
      </c>
      <c r="I1456" t="n">
        <v>7</v>
      </c>
      <c r="J1456" t="n">
        <v>272.43</v>
      </c>
      <c r="K1456" t="n">
        <v>56.94</v>
      </c>
      <c r="L1456" t="n">
        <v>28.75</v>
      </c>
      <c r="M1456" t="n">
        <v>5</v>
      </c>
      <c r="N1456" t="n">
        <v>71.73</v>
      </c>
      <c r="O1456" t="n">
        <v>33833.3</v>
      </c>
      <c r="P1456" t="n">
        <v>208.03</v>
      </c>
      <c r="Q1456" t="n">
        <v>467.07</v>
      </c>
      <c r="R1456" t="n">
        <v>55.63</v>
      </c>
      <c r="S1456" t="n">
        <v>39.61</v>
      </c>
      <c r="T1456" t="n">
        <v>3073.35</v>
      </c>
      <c r="U1456" t="n">
        <v>0.71</v>
      </c>
      <c r="V1456" t="n">
        <v>0.75</v>
      </c>
      <c r="W1456" t="n">
        <v>2.62</v>
      </c>
      <c r="X1456" t="n">
        <v>0.17</v>
      </c>
      <c r="Y1456" t="n">
        <v>1</v>
      </c>
      <c r="Z1456" t="n">
        <v>10</v>
      </c>
    </row>
    <row r="1457">
      <c r="A1457" t="n">
        <v>112</v>
      </c>
      <c r="B1457" t="n">
        <v>115</v>
      </c>
      <c r="C1457" t="inlineStr">
        <is>
          <t xml:space="preserve">CONCLUIDO	</t>
        </is>
      </c>
      <c r="D1457" t="n">
        <v>5.4139</v>
      </c>
      <c r="E1457" t="n">
        <v>18.47</v>
      </c>
      <c r="F1457" t="n">
        <v>15.5</v>
      </c>
      <c r="G1457" t="n">
        <v>132.88</v>
      </c>
      <c r="H1457" t="n">
        <v>1.89</v>
      </c>
      <c r="I1457" t="n">
        <v>7</v>
      </c>
      <c r="J1457" t="n">
        <v>272.91</v>
      </c>
      <c r="K1457" t="n">
        <v>56.94</v>
      </c>
      <c r="L1457" t="n">
        <v>29</v>
      </c>
      <c r="M1457" t="n">
        <v>5</v>
      </c>
      <c r="N1457" t="n">
        <v>71.95999999999999</v>
      </c>
      <c r="O1457" t="n">
        <v>33892.61</v>
      </c>
      <c r="P1457" t="n">
        <v>207.73</v>
      </c>
      <c r="Q1457" t="n">
        <v>467.07</v>
      </c>
      <c r="R1457" t="n">
        <v>55.47</v>
      </c>
      <c r="S1457" t="n">
        <v>39.61</v>
      </c>
      <c r="T1457" t="n">
        <v>2989.74</v>
      </c>
      <c r="U1457" t="n">
        <v>0.71</v>
      </c>
      <c r="V1457" t="n">
        <v>0.75</v>
      </c>
      <c r="W1457" t="n">
        <v>2.62</v>
      </c>
      <c r="X1457" t="n">
        <v>0.17</v>
      </c>
      <c r="Y1457" t="n">
        <v>1</v>
      </c>
      <c r="Z1457" t="n">
        <v>10</v>
      </c>
    </row>
    <row r="1458">
      <c r="A1458" t="n">
        <v>113</v>
      </c>
      <c r="B1458" t="n">
        <v>115</v>
      </c>
      <c r="C1458" t="inlineStr">
        <is>
          <t xml:space="preserve">CONCLUIDO	</t>
        </is>
      </c>
      <c r="D1458" t="n">
        <v>5.4148</v>
      </c>
      <c r="E1458" t="n">
        <v>18.47</v>
      </c>
      <c r="F1458" t="n">
        <v>15.5</v>
      </c>
      <c r="G1458" t="n">
        <v>132.86</v>
      </c>
      <c r="H1458" t="n">
        <v>1.9</v>
      </c>
      <c r="I1458" t="n">
        <v>7</v>
      </c>
      <c r="J1458" t="n">
        <v>273.39</v>
      </c>
      <c r="K1458" t="n">
        <v>56.94</v>
      </c>
      <c r="L1458" t="n">
        <v>29.25</v>
      </c>
      <c r="M1458" t="n">
        <v>5</v>
      </c>
      <c r="N1458" t="n">
        <v>72.19</v>
      </c>
      <c r="O1458" t="n">
        <v>33952</v>
      </c>
      <c r="P1458" t="n">
        <v>206.6</v>
      </c>
      <c r="Q1458" t="n">
        <v>467.07</v>
      </c>
      <c r="R1458" t="n">
        <v>55.46</v>
      </c>
      <c r="S1458" t="n">
        <v>39.61</v>
      </c>
      <c r="T1458" t="n">
        <v>2984.48</v>
      </c>
      <c r="U1458" t="n">
        <v>0.71</v>
      </c>
      <c r="V1458" t="n">
        <v>0.75</v>
      </c>
      <c r="W1458" t="n">
        <v>2.62</v>
      </c>
      <c r="X1458" t="n">
        <v>0.17</v>
      </c>
      <c r="Y1458" t="n">
        <v>1</v>
      </c>
      <c r="Z1458" t="n">
        <v>10</v>
      </c>
    </row>
    <row r="1459">
      <c r="A1459" t="n">
        <v>114</v>
      </c>
      <c r="B1459" t="n">
        <v>115</v>
      </c>
      <c r="C1459" t="inlineStr">
        <is>
          <t xml:space="preserve">CONCLUIDO	</t>
        </is>
      </c>
      <c r="D1459" t="n">
        <v>5.4363</v>
      </c>
      <c r="E1459" t="n">
        <v>18.39</v>
      </c>
      <c r="F1459" t="n">
        <v>15.47</v>
      </c>
      <c r="G1459" t="n">
        <v>154.71</v>
      </c>
      <c r="H1459" t="n">
        <v>1.92</v>
      </c>
      <c r="I1459" t="n">
        <v>6</v>
      </c>
      <c r="J1459" t="n">
        <v>273.87</v>
      </c>
      <c r="K1459" t="n">
        <v>56.94</v>
      </c>
      <c r="L1459" t="n">
        <v>29.5</v>
      </c>
      <c r="M1459" t="n">
        <v>4</v>
      </c>
      <c r="N1459" t="n">
        <v>72.43000000000001</v>
      </c>
      <c r="O1459" t="n">
        <v>34011.48</v>
      </c>
      <c r="P1459" t="n">
        <v>205.32</v>
      </c>
      <c r="Q1459" t="n">
        <v>467.07</v>
      </c>
      <c r="R1459" t="n">
        <v>54.42</v>
      </c>
      <c r="S1459" t="n">
        <v>39.61</v>
      </c>
      <c r="T1459" t="n">
        <v>2470.29</v>
      </c>
      <c r="U1459" t="n">
        <v>0.73</v>
      </c>
      <c r="V1459" t="n">
        <v>0.75</v>
      </c>
      <c r="W1459" t="n">
        <v>2.62</v>
      </c>
      <c r="X1459" t="n">
        <v>0.14</v>
      </c>
      <c r="Y1459" t="n">
        <v>1</v>
      </c>
      <c r="Z1459" t="n">
        <v>10</v>
      </c>
    </row>
    <row r="1460">
      <c r="A1460" t="n">
        <v>115</v>
      </c>
      <c r="B1460" t="n">
        <v>115</v>
      </c>
      <c r="C1460" t="inlineStr">
        <is>
          <t xml:space="preserve">CONCLUIDO	</t>
        </is>
      </c>
      <c r="D1460" t="n">
        <v>5.4362</v>
      </c>
      <c r="E1460" t="n">
        <v>18.4</v>
      </c>
      <c r="F1460" t="n">
        <v>15.47</v>
      </c>
      <c r="G1460" t="n">
        <v>154.71</v>
      </c>
      <c r="H1460" t="n">
        <v>1.93</v>
      </c>
      <c r="I1460" t="n">
        <v>6</v>
      </c>
      <c r="J1460" t="n">
        <v>274.35</v>
      </c>
      <c r="K1460" t="n">
        <v>56.94</v>
      </c>
      <c r="L1460" t="n">
        <v>29.75</v>
      </c>
      <c r="M1460" t="n">
        <v>4</v>
      </c>
      <c r="N1460" t="n">
        <v>72.66</v>
      </c>
      <c r="O1460" t="n">
        <v>34071.05</v>
      </c>
      <c r="P1460" t="n">
        <v>205.26</v>
      </c>
      <c r="Q1460" t="n">
        <v>467.07</v>
      </c>
      <c r="R1460" t="n">
        <v>54.39</v>
      </c>
      <c r="S1460" t="n">
        <v>39.61</v>
      </c>
      <c r="T1460" t="n">
        <v>2457.76</v>
      </c>
      <c r="U1460" t="n">
        <v>0.73</v>
      </c>
      <c r="V1460" t="n">
        <v>0.75</v>
      </c>
      <c r="W1460" t="n">
        <v>2.62</v>
      </c>
      <c r="X1460" t="n">
        <v>0.14</v>
      </c>
      <c r="Y1460" t="n">
        <v>1</v>
      </c>
      <c r="Z1460" t="n">
        <v>10</v>
      </c>
    </row>
    <row r="1461">
      <c r="A1461" t="n">
        <v>116</v>
      </c>
      <c r="B1461" t="n">
        <v>115</v>
      </c>
      <c r="C1461" t="inlineStr">
        <is>
          <t xml:space="preserve">CONCLUIDO	</t>
        </is>
      </c>
      <c r="D1461" t="n">
        <v>5.4368</v>
      </c>
      <c r="E1461" t="n">
        <v>18.39</v>
      </c>
      <c r="F1461" t="n">
        <v>15.47</v>
      </c>
      <c r="G1461" t="n">
        <v>154.69</v>
      </c>
      <c r="H1461" t="n">
        <v>1.94</v>
      </c>
      <c r="I1461" t="n">
        <v>6</v>
      </c>
      <c r="J1461" t="n">
        <v>274.84</v>
      </c>
      <c r="K1461" t="n">
        <v>56.94</v>
      </c>
      <c r="L1461" t="n">
        <v>30</v>
      </c>
      <c r="M1461" t="n">
        <v>4</v>
      </c>
      <c r="N1461" t="n">
        <v>72.89</v>
      </c>
      <c r="O1461" t="n">
        <v>34130.71</v>
      </c>
      <c r="P1461" t="n">
        <v>205.6</v>
      </c>
      <c r="Q1461" t="n">
        <v>467.07</v>
      </c>
      <c r="R1461" t="n">
        <v>54.44</v>
      </c>
      <c r="S1461" t="n">
        <v>39.61</v>
      </c>
      <c r="T1461" t="n">
        <v>2482.07</v>
      </c>
      <c r="U1461" t="n">
        <v>0.73</v>
      </c>
      <c r="V1461" t="n">
        <v>0.75</v>
      </c>
      <c r="W1461" t="n">
        <v>2.62</v>
      </c>
      <c r="X1461" t="n">
        <v>0.14</v>
      </c>
      <c r="Y1461" t="n">
        <v>1</v>
      </c>
      <c r="Z1461" t="n">
        <v>10</v>
      </c>
    </row>
    <row r="1462">
      <c r="A1462" t="n">
        <v>117</v>
      </c>
      <c r="B1462" t="n">
        <v>115</v>
      </c>
      <c r="C1462" t="inlineStr">
        <is>
          <t xml:space="preserve">CONCLUIDO	</t>
        </is>
      </c>
      <c r="D1462" t="n">
        <v>5.4334</v>
      </c>
      <c r="E1462" t="n">
        <v>18.4</v>
      </c>
      <c r="F1462" t="n">
        <v>15.48</v>
      </c>
      <c r="G1462" t="n">
        <v>154.81</v>
      </c>
      <c r="H1462" t="n">
        <v>1.96</v>
      </c>
      <c r="I1462" t="n">
        <v>6</v>
      </c>
      <c r="J1462" t="n">
        <v>275.32</v>
      </c>
      <c r="K1462" t="n">
        <v>56.94</v>
      </c>
      <c r="L1462" t="n">
        <v>30.25</v>
      </c>
      <c r="M1462" t="n">
        <v>4</v>
      </c>
      <c r="N1462" t="n">
        <v>73.13</v>
      </c>
      <c r="O1462" t="n">
        <v>34190.46</v>
      </c>
      <c r="P1462" t="n">
        <v>205.69</v>
      </c>
      <c r="Q1462" t="n">
        <v>467.07</v>
      </c>
      <c r="R1462" t="n">
        <v>54.86</v>
      </c>
      <c r="S1462" t="n">
        <v>39.61</v>
      </c>
      <c r="T1462" t="n">
        <v>2689.29</v>
      </c>
      <c r="U1462" t="n">
        <v>0.72</v>
      </c>
      <c r="V1462" t="n">
        <v>0.75</v>
      </c>
      <c r="W1462" t="n">
        <v>2.62</v>
      </c>
      <c r="X1462" t="n">
        <v>0.15</v>
      </c>
      <c r="Y1462" t="n">
        <v>1</v>
      </c>
      <c r="Z1462" t="n">
        <v>10</v>
      </c>
    </row>
    <row r="1463">
      <c r="A1463" t="n">
        <v>118</v>
      </c>
      <c r="B1463" t="n">
        <v>115</v>
      </c>
      <c r="C1463" t="inlineStr">
        <is>
          <t xml:space="preserve">CONCLUIDO	</t>
        </is>
      </c>
      <c r="D1463" t="n">
        <v>5.4322</v>
      </c>
      <c r="E1463" t="n">
        <v>18.41</v>
      </c>
      <c r="F1463" t="n">
        <v>15.48</v>
      </c>
      <c r="G1463" t="n">
        <v>154.84</v>
      </c>
      <c r="H1463" t="n">
        <v>1.97</v>
      </c>
      <c r="I1463" t="n">
        <v>6</v>
      </c>
      <c r="J1463" t="n">
        <v>275.81</v>
      </c>
      <c r="K1463" t="n">
        <v>56.94</v>
      </c>
      <c r="L1463" t="n">
        <v>30.5</v>
      </c>
      <c r="M1463" t="n">
        <v>4</v>
      </c>
      <c r="N1463" t="n">
        <v>73.36</v>
      </c>
      <c r="O1463" t="n">
        <v>34250.31</v>
      </c>
      <c r="P1463" t="n">
        <v>205.68</v>
      </c>
      <c r="Q1463" t="n">
        <v>467.12</v>
      </c>
      <c r="R1463" t="n">
        <v>54.87</v>
      </c>
      <c r="S1463" t="n">
        <v>39.61</v>
      </c>
      <c r="T1463" t="n">
        <v>2693.44</v>
      </c>
      <c r="U1463" t="n">
        <v>0.72</v>
      </c>
      <c r="V1463" t="n">
        <v>0.75</v>
      </c>
      <c r="W1463" t="n">
        <v>2.62</v>
      </c>
      <c r="X1463" t="n">
        <v>0.15</v>
      </c>
      <c r="Y1463" t="n">
        <v>1</v>
      </c>
      <c r="Z1463" t="n">
        <v>10</v>
      </c>
    </row>
    <row r="1464">
      <c r="A1464" t="n">
        <v>119</v>
      </c>
      <c r="B1464" t="n">
        <v>115</v>
      </c>
      <c r="C1464" t="inlineStr">
        <is>
          <t xml:space="preserve">CONCLUIDO	</t>
        </is>
      </c>
      <c r="D1464" t="n">
        <v>5.4355</v>
      </c>
      <c r="E1464" t="n">
        <v>18.4</v>
      </c>
      <c r="F1464" t="n">
        <v>15.47</v>
      </c>
      <c r="G1464" t="n">
        <v>154.73</v>
      </c>
      <c r="H1464" t="n">
        <v>1.98</v>
      </c>
      <c r="I1464" t="n">
        <v>6</v>
      </c>
      <c r="J1464" t="n">
        <v>276.29</v>
      </c>
      <c r="K1464" t="n">
        <v>56.94</v>
      </c>
      <c r="L1464" t="n">
        <v>30.75</v>
      </c>
      <c r="M1464" t="n">
        <v>4</v>
      </c>
      <c r="N1464" t="n">
        <v>73.59999999999999</v>
      </c>
      <c r="O1464" t="n">
        <v>34310.24</v>
      </c>
      <c r="P1464" t="n">
        <v>205.19</v>
      </c>
      <c r="Q1464" t="n">
        <v>467.07</v>
      </c>
      <c r="R1464" t="n">
        <v>54.58</v>
      </c>
      <c r="S1464" t="n">
        <v>39.61</v>
      </c>
      <c r="T1464" t="n">
        <v>2550.87</v>
      </c>
      <c r="U1464" t="n">
        <v>0.73</v>
      </c>
      <c r="V1464" t="n">
        <v>0.75</v>
      </c>
      <c r="W1464" t="n">
        <v>2.62</v>
      </c>
      <c r="X1464" t="n">
        <v>0.14</v>
      </c>
      <c r="Y1464" t="n">
        <v>1</v>
      </c>
      <c r="Z1464" t="n">
        <v>10</v>
      </c>
    </row>
    <row r="1465">
      <c r="A1465" t="n">
        <v>120</v>
      </c>
      <c r="B1465" t="n">
        <v>115</v>
      </c>
      <c r="C1465" t="inlineStr">
        <is>
          <t xml:space="preserve">CONCLUIDO	</t>
        </is>
      </c>
      <c r="D1465" t="n">
        <v>5.4386</v>
      </c>
      <c r="E1465" t="n">
        <v>18.39</v>
      </c>
      <c r="F1465" t="n">
        <v>15.46</v>
      </c>
      <c r="G1465" t="n">
        <v>154.63</v>
      </c>
      <c r="H1465" t="n">
        <v>1.99</v>
      </c>
      <c r="I1465" t="n">
        <v>6</v>
      </c>
      <c r="J1465" t="n">
        <v>276.78</v>
      </c>
      <c r="K1465" t="n">
        <v>56.94</v>
      </c>
      <c r="L1465" t="n">
        <v>31</v>
      </c>
      <c r="M1465" t="n">
        <v>4</v>
      </c>
      <c r="N1465" t="n">
        <v>73.84</v>
      </c>
      <c r="O1465" t="n">
        <v>34370.27</v>
      </c>
      <c r="P1465" t="n">
        <v>205.12</v>
      </c>
      <c r="Q1465" t="n">
        <v>467.07</v>
      </c>
      <c r="R1465" t="n">
        <v>54.15</v>
      </c>
      <c r="S1465" t="n">
        <v>39.61</v>
      </c>
      <c r="T1465" t="n">
        <v>2337.87</v>
      </c>
      <c r="U1465" t="n">
        <v>0.73</v>
      </c>
      <c r="V1465" t="n">
        <v>0.75</v>
      </c>
      <c r="W1465" t="n">
        <v>2.62</v>
      </c>
      <c r="X1465" t="n">
        <v>0.13</v>
      </c>
      <c r="Y1465" t="n">
        <v>1</v>
      </c>
      <c r="Z1465" t="n">
        <v>10</v>
      </c>
    </row>
    <row r="1466">
      <c r="A1466" t="n">
        <v>121</v>
      </c>
      <c r="B1466" t="n">
        <v>115</v>
      </c>
      <c r="C1466" t="inlineStr">
        <is>
          <t xml:space="preserve">CONCLUIDO	</t>
        </is>
      </c>
      <c r="D1466" t="n">
        <v>5.437</v>
      </c>
      <c r="E1466" t="n">
        <v>18.39</v>
      </c>
      <c r="F1466" t="n">
        <v>15.47</v>
      </c>
      <c r="G1466" t="n">
        <v>154.68</v>
      </c>
      <c r="H1466" t="n">
        <v>2.01</v>
      </c>
      <c r="I1466" t="n">
        <v>6</v>
      </c>
      <c r="J1466" t="n">
        <v>277.27</v>
      </c>
      <c r="K1466" t="n">
        <v>56.94</v>
      </c>
      <c r="L1466" t="n">
        <v>31.25</v>
      </c>
      <c r="M1466" t="n">
        <v>4</v>
      </c>
      <c r="N1466" t="n">
        <v>74.06999999999999</v>
      </c>
      <c r="O1466" t="n">
        <v>34430.39</v>
      </c>
      <c r="P1466" t="n">
        <v>205.18</v>
      </c>
      <c r="Q1466" t="n">
        <v>467.07</v>
      </c>
      <c r="R1466" t="n">
        <v>54.18</v>
      </c>
      <c r="S1466" t="n">
        <v>39.61</v>
      </c>
      <c r="T1466" t="n">
        <v>2351.49</v>
      </c>
      <c r="U1466" t="n">
        <v>0.73</v>
      </c>
      <c r="V1466" t="n">
        <v>0.75</v>
      </c>
      <c r="W1466" t="n">
        <v>2.62</v>
      </c>
      <c r="X1466" t="n">
        <v>0.14</v>
      </c>
      <c r="Y1466" t="n">
        <v>1</v>
      </c>
      <c r="Z1466" t="n">
        <v>10</v>
      </c>
    </row>
    <row r="1467">
      <c r="A1467" t="n">
        <v>122</v>
      </c>
      <c r="B1467" t="n">
        <v>115</v>
      </c>
      <c r="C1467" t="inlineStr">
        <is>
          <t xml:space="preserve">CONCLUIDO	</t>
        </is>
      </c>
      <c r="D1467" t="n">
        <v>5.4378</v>
      </c>
      <c r="E1467" t="n">
        <v>18.39</v>
      </c>
      <c r="F1467" t="n">
        <v>15.47</v>
      </c>
      <c r="G1467" t="n">
        <v>154.66</v>
      </c>
      <c r="H1467" t="n">
        <v>2.02</v>
      </c>
      <c r="I1467" t="n">
        <v>6</v>
      </c>
      <c r="J1467" t="n">
        <v>277.75</v>
      </c>
      <c r="K1467" t="n">
        <v>56.94</v>
      </c>
      <c r="L1467" t="n">
        <v>31.5</v>
      </c>
      <c r="M1467" t="n">
        <v>4</v>
      </c>
      <c r="N1467" t="n">
        <v>74.31</v>
      </c>
      <c r="O1467" t="n">
        <v>34490.61</v>
      </c>
      <c r="P1467" t="n">
        <v>204.85</v>
      </c>
      <c r="Q1467" t="n">
        <v>467.07</v>
      </c>
      <c r="R1467" t="n">
        <v>54.3</v>
      </c>
      <c r="S1467" t="n">
        <v>39.61</v>
      </c>
      <c r="T1467" t="n">
        <v>2409.71</v>
      </c>
      <c r="U1467" t="n">
        <v>0.73</v>
      </c>
      <c r="V1467" t="n">
        <v>0.75</v>
      </c>
      <c r="W1467" t="n">
        <v>2.62</v>
      </c>
      <c r="X1467" t="n">
        <v>0.13</v>
      </c>
      <c r="Y1467" t="n">
        <v>1</v>
      </c>
      <c r="Z1467" t="n">
        <v>10</v>
      </c>
    </row>
    <row r="1468">
      <c r="A1468" t="n">
        <v>123</v>
      </c>
      <c r="B1468" t="n">
        <v>115</v>
      </c>
      <c r="C1468" t="inlineStr">
        <is>
          <t xml:space="preserve">CONCLUIDO	</t>
        </is>
      </c>
      <c r="D1468" t="n">
        <v>5.4358</v>
      </c>
      <c r="E1468" t="n">
        <v>18.4</v>
      </c>
      <c r="F1468" t="n">
        <v>15.47</v>
      </c>
      <c r="G1468" t="n">
        <v>154.72</v>
      </c>
      <c r="H1468" t="n">
        <v>2.03</v>
      </c>
      <c r="I1468" t="n">
        <v>6</v>
      </c>
      <c r="J1468" t="n">
        <v>278.24</v>
      </c>
      <c r="K1468" t="n">
        <v>56.94</v>
      </c>
      <c r="L1468" t="n">
        <v>31.75</v>
      </c>
      <c r="M1468" t="n">
        <v>4</v>
      </c>
      <c r="N1468" t="n">
        <v>74.55</v>
      </c>
      <c r="O1468" t="n">
        <v>34550.91</v>
      </c>
      <c r="P1468" t="n">
        <v>204.33</v>
      </c>
      <c r="Q1468" t="n">
        <v>467.07</v>
      </c>
      <c r="R1468" t="n">
        <v>54.5</v>
      </c>
      <c r="S1468" t="n">
        <v>39.61</v>
      </c>
      <c r="T1468" t="n">
        <v>2512.23</v>
      </c>
      <c r="U1468" t="n">
        <v>0.73</v>
      </c>
      <c r="V1468" t="n">
        <v>0.75</v>
      </c>
      <c r="W1468" t="n">
        <v>2.62</v>
      </c>
      <c r="X1468" t="n">
        <v>0.14</v>
      </c>
      <c r="Y1468" t="n">
        <v>1</v>
      </c>
      <c r="Z1468" t="n">
        <v>10</v>
      </c>
    </row>
    <row r="1469">
      <c r="A1469" t="n">
        <v>124</v>
      </c>
      <c r="B1469" t="n">
        <v>115</v>
      </c>
      <c r="C1469" t="inlineStr">
        <is>
          <t xml:space="preserve">CONCLUIDO	</t>
        </is>
      </c>
      <c r="D1469" t="n">
        <v>5.4365</v>
      </c>
      <c r="E1469" t="n">
        <v>18.39</v>
      </c>
      <c r="F1469" t="n">
        <v>15.47</v>
      </c>
      <c r="G1469" t="n">
        <v>154.7</v>
      </c>
      <c r="H1469" t="n">
        <v>2.04</v>
      </c>
      <c r="I1469" t="n">
        <v>6</v>
      </c>
      <c r="J1469" t="n">
        <v>278.73</v>
      </c>
      <c r="K1469" t="n">
        <v>56.94</v>
      </c>
      <c r="L1469" t="n">
        <v>32</v>
      </c>
      <c r="M1469" t="n">
        <v>4</v>
      </c>
      <c r="N1469" t="n">
        <v>74.79000000000001</v>
      </c>
      <c r="O1469" t="n">
        <v>34611.32</v>
      </c>
      <c r="P1469" t="n">
        <v>203.93</v>
      </c>
      <c r="Q1469" t="n">
        <v>467.07</v>
      </c>
      <c r="R1469" t="n">
        <v>54.42</v>
      </c>
      <c r="S1469" t="n">
        <v>39.61</v>
      </c>
      <c r="T1469" t="n">
        <v>2470.9</v>
      </c>
      <c r="U1469" t="n">
        <v>0.73</v>
      </c>
      <c r="V1469" t="n">
        <v>0.75</v>
      </c>
      <c r="W1469" t="n">
        <v>2.62</v>
      </c>
      <c r="X1469" t="n">
        <v>0.14</v>
      </c>
      <c r="Y1469" t="n">
        <v>1</v>
      </c>
      <c r="Z1469" t="n">
        <v>10</v>
      </c>
    </row>
    <row r="1470">
      <c r="A1470" t="n">
        <v>125</v>
      </c>
      <c r="B1470" t="n">
        <v>115</v>
      </c>
      <c r="C1470" t="inlineStr">
        <is>
          <t xml:space="preserve">CONCLUIDO	</t>
        </is>
      </c>
      <c r="D1470" t="n">
        <v>5.4358</v>
      </c>
      <c r="E1470" t="n">
        <v>18.4</v>
      </c>
      <c r="F1470" t="n">
        <v>15.47</v>
      </c>
      <c r="G1470" t="n">
        <v>154.72</v>
      </c>
      <c r="H1470" t="n">
        <v>2.06</v>
      </c>
      <c r="I1470" t="n">
        <v>6</v>
      </c>
      <c r="J1470" t="n">
        <v>279.22</v>
      </c>
      <c r="K1470" t="n">
        <v>56.94</v>
      </c>
      <c r="L1470" t="n">
        <v>32.25</v>
      </c>
      <c r="M1470" t="n">
        <v>4</v>
      </c>
      <c r="N1470" t="n">
        <v>75.03</v>
      </c>
      <c r="O1470" t="n">
        <v>34671.81</v>
      </c>
      <c r="P1470" t="n">
        <v>203.24</v>
      </c>
      <c r="Q1470" t="n">
        <v>467.08</v>
      </c>
      <c r="R1470" t="n">
        <v>54.54</v>
      </c>
      <c r="S1470" t="n">
        <v>39.61</v>
      </c>
      <c r="T1470" t="n">
        <v>2529.71</v>
      </c>
      <c r="U1470" t="n">
        <v>0.73</v>
      </c>
      <c r="V1470" t="n">
        <v>0.75</v>
      </c>
      <c r="W1470" t="n">
        <v>2.62</v>
      </c>
      <c r="X1470" t="n">
        <v>0.14</v>
      </c>
      <c r="Y1470" t="n">
        <v>1</v>
      </c>
      <c r="Z1470" t="n">
        <v>10</v>
      </c>
    </row>
    <row r="1471">
      <c r="A1471" t="n">
        <v>126</v>
      </c>
      <c r="B1471" t="n">
        <v>115</v>
      </c>
      <c r="C1471" t="inlineStr">
        <is>
          <t xml:space="preserve">CONCLUIDO	</t>
        </is>
      </c>
      <c r="D1471" t="n">
        <v>5.4341</v>
      </c>
      <c r="E1471" t="n">
        <v>18.4</v>
      </c>
      <c r="F1471" t="n">
        <v>15.48</v>
      </c>
      <c r="G1471" t="n">
        <v>154.78</v>
      </c>
      <c r="H1471" t="n">
        <v>2.07</v>
      </c>
      <c r="I1471" t="n">
        <v>6</v>
      </c>
      <c r="J1471" t="n">
        <v>279.72</v>
      </c>
      <c r="K1471" t="n">
        <v>56.94</v>
      </c>
      <c r="L1471" t="n">
        <v>32.5</v>
      </c>
      <c r="M1471" t="n">
        <v>4</v>
      </c>
      <c r="N1471" t="n">
        <v>75.27</v>
      </c>
      <c r="O1471" t="n">
        <v>34732.41</v>
      </c>
      <c r="P1471" t="n">
        <v>203.15</v>
      </c>
      <c r="Q1471" t="n">
        <v>467.07</v>
      </c>
      <c r="R1471" t="n">
        <v>54.7</v>
      </c>
      <c r="S1471" t="n">
        <v>39.61</v>
      </c>
      <c r="T1471" t="n">
        <v>2609.99</v>
      </c>
      <c r="U1471" t="n">
        <v>0.72</v>
      </c>
      <c r="V1471" t="n">
        <v>0.75</v>
      </c>
      <c r="W1471" t="n">
        <v>2.62</v>
      </c>
      <c r="X1471" t="n">
        <v>0.14</v>
      </c>
      <c r="Y1471" t="n">
        <v>1</v>
      </c>
      <c r="Z1471" t="n">
        <v>10</v>
      </c>
    </row>
    <row r="1472">
      <c r="A1472" t="n">
        <v>127</v>
      </c>
      <c r="B1472" t="n">
        <v>115</v>
      </c>
      <c r="C1472" t="inlineStr">
        <is>
          <t xml:space="preserve">CONCLUIDO	</t>
        </is>
      </c>
      <c r="D1472" t="n">
        <v>5.4357</v>
      </c>
      <c r="E1472" t="n">
        <v>18.4</v>
      </c>
      <c r="F1472" t="n">
        <v>15.47</v>
      </c>
      <c r="G1472" t="n">
        <v>154.73</v>
      </c>
      <c r="H1472" t="n">
        <v>2.08</v>
      </c>
      <c r="I1472" t="n">
        <v>6</v>
      </c>
      <c r="J1472" t="n">
        <v>280.21</v>
      </c>
      <c r="K1472" t="n">
        <v>56.94</v>
      </c>
      <c r="L1472" t="n">
        <v>32.75</v>
      </c>
      <c r="M1472" t="n">
        <v>3</v>
      </c>
      <c r="N1472" t="n">
        <v>75.51000000000001</v>
      </c>
      <c r="O1472" t="n">
        <v>34793.09</v>
      </c>
      <c r="P1472" t="n">
        <v>203.3</v>
      </c>
      <c r="Q1472" t="n">
        <v>467.07</v>
      </c>
      <c r="R1472" t="n">
        <v>54.57</v>
      </c>
      <c r="S1472" t="n">
        <v>39.61</v>
      </c>
      <c r="T1472" t="n">
        <v>2545.87</v>
      </c>
      <c r="U1472" t="n">
        <v>0.73</v>
      </c>
      <c r="V1472" t="n">
        <v>0.75</v>
      </c>
      <c r="W1472" t="n">
        <v>2.62</v>
      </c>
      <c r="X1472" t="n">
        <v>0.14</v>
      </c>
      <c r="Y1472" t="n">
        <v>1</v>
      </c>
      <c r="Z1472" t="n">
        <v>10</v>
      </c>
    </row>
    <row r="1473">
      <c r="A1473" t="n">
        <v>128</v>
      </c>
      <c r="B1473" t="n">
        <v>115</v>
      </c>
      <c r="C1473" t="inlineStr">
        <is>
          <t xml:space="preserve">CONCLUIDO	</t>
        </is>
      </c>
      <c r="D1473" t="n">
        <v>5.4353</v>
      </c>
      <c r="E1473" t="n">
        <v>18.4</v>
      </c>
      <c r="F1473" t="n">
        <v>15.47</v>
      </c>
      <c r="G1473" t="n">
        <v>154.74</v>
      </c>
      <c r="H1473" t="n">
        <v>2.09</v>
      </c>
      <c r="I1473" t="n">
        <v>6</v>
      </c>
      <c r="J1473" t="n">
        <v>280.7</v>
      </c>
      <c r="K1473" t="n">
        <v>56.94</v>
      </c>
      <c r="L1473" t="n">
        <v>33</v>
      </c>
      <c r="M1473" t="n">
        <v>3</v>
      </c>
      <c r="N1473" t="n">
        <v>75.76000000000001</v>
      </c>
      <c r="O1473" t="n">
        <v>34853.88</v>
      </c>
      <c r="P1473" t="n">
        <v>202.42</v>
      </c>
      <c r="Q1473" t="n">
        <v>467.07</v>
      </c>
      <c r="R1473" t="n">
        <v>54.48</v>
      </c>
      <c r="S1473" t="n">
        <v>39.61</v>
      </c>
      <c r="T1473" t="n">
        <v>2501.3</v>
      </c>
      <c r="U1473" t="n">
        <v>0.73</v>
      </c>
      <c r="V1473" t="n">
        <v>0.75</v>
      </c>
      <c r="W1473" t="n">
        <v>2.62</v>
      </c>
      <c r="X1473" t="n">
        <v>0.14</v>
      </c>
      <c r="Y1473" t="n">
        <v>1</v>
      </c>
      <c r="Z1473" t="n">
        <v>10</v>
      </c>
    </row>
    <row r="1474">
      <c r="A1474" t="n">
        <v>129</v>
      </c>
      <c r="B1474" t="n">
        <v>115</v>
      </c>
      <c r="C1474" t="inlineStr">
        <is>
          <t xml:space="preserve">CONCLUIDO	</t>
        </is>
      </c>
      <c r="D1474" t="n">
        <v>5.4343</v>
      </c>
      <c r="E1474" t="n">
        <v>18.4</v>
      </c>
      <c r="F1474" t="n">
        <v>15.48</v>
      </c>
      <c r="G1474" t="n">
        <v>154.78</v>
      </c>
      <c r="H1474" t="n">
        <v>2.11</v>
      </c>
      <c r="I1474" t="n">
        <v>6</v>
      </c>
      <c r="J1474" t="n">
        <v>281.19</v>
      </c>
      <c r="K1474" t="n">
        <v>56.94</v>
      </c>
      <c r="L1474" t="n">
        <v>33.25</v>
      </c>
      <c r="M1474" t="n">
        <v>3</v>
      </c>
      <c r="N1474" t="n">
        <v>76</v>
      </c>
      <c r="O1474" t="n">
        <v>34914.76</v>
      </c>
      <c r="P1474" t="n">
        <v>202.64</v>
      </c>
      <c r="Q1474" t="n">
        <v>467.08</v>
      </c>
      <c r="R1474" t="n">
        <v>54.62</v>
      </c>
      <c r="S1474" t="n">
        <v>39.61</v>
      </c>
      <c r="T1474" t="n">
        <v>2569.48</v>
      </c>
      <c r="U1474" t="n">
        <v>0.73</v>
      </c>
      <c r="V1474" t="n">
        <v>0.75</v>
      </c>
      <c r="W1474" t="n">
        <v>2.62</v>
      </c>
      <c r="X1474" t="n">
        <v>0.14</v>
      </c>
      <c r="Y1474" t="n">
        <v>1</v>
      </c>
      <c r="Z1474" t="n">
        <v>10</v>
      </c>
    </row>
    <row r="1475">
      <c r="A1475" t="n">
        <v>130</v>
      </c>
      <c r="B1475" t="n">
        <v>115</v>
      </c>
      <c r="C1475" t="inlineStr">
        <is>
          <t xml:space="preserve">CONCLUIDO	</t>
        </is>
      </c>
      <c r="D1475" t="n">
        <v>5.4334</v>
      </c>
      <c r="E1475" t="n">
        <v>18.4</v>
      </c>
      <c r="F1475" t="n">
        <v>15.48</v>
      </c>
      <c r="G1475" t="n">
        <v>154.81</v>
      </c>
      <c r="H1475" t="n">
        <v>2.12</v>
      </c>
      <c r="I1475" t="n">
        <v>6</v>
      </c>
      <c r="J1475" t="n">
        <v>281.69</v>
      </c>
      <c r="K1475" t="n">
        <v>56.94</v>
      </c>
      <c r="L1475" t="n">
        <v>33.5</v>
      </c>
      <c r="M1475" t="n">
        <v>3</v>
      </c>
      <c r="N1475" t="n">
        <v>76.25</v>
      </c>
      <c r="O1475" t="n">
        <v>34975.73</v>
      </c>
      <c r="P1475" t="n">
        <v>202.48</v>
      </c>
      <c r="Q1475" t="n">
        <v>467.08</v>
      </c>
      <c r="R1475" t="n">
        <v>54.75</v>
      </c>
      <c r="S1475" t="n">
        <v>39.61</v>
      </c>
      <c r="T1475" t="n">
        <v>2636.87</v>
      </c>
      <c r="U1475" t="n">
        <v>0.72</v>
      </c>
      <c r="V1475" t="n">
        <v>0.75</v>
      </c>
      <c r="W1475" t="n">
        <v>2.62</v>
      </c>
      <c r="X1475" t="n">
        <v>0.15</v>
      </c>
      <c r="Y1475" t="n">
        <v>1</v>
      </c>
      <c r="Z1475" t="n">
        <v>10</v>
      </c>
    </row>
    <row r="1476">
      <c r="A1476" t="n">
        <v>131</v>
      </c>
      <c r="B1476" t="n">
        <v>115</v>
      </c>
      <c r="C1476" t="inlineStr">
        <is>
          <t xml:space="preserve">CONCLUIDO	</t>
        </is>
      </c>
      <c r="D1476" t="n">
        <v>5.4346</v>
      </c>
      <c r="E1476" t="n">
        <v>18.4</v>
      </c>
      <c r="F1476" t="n">
        <v>15.48</v>
      </c>
      <c r="G1476" t="n">
        <v>154.76</v>
      </c>
      <c r="H1476" t="n">
        <v>2.13</v>
      </c>
      <c r="I1476" t="n">
        <v>6</v>
      </c>
      <c r="J1476" t="n">
        <v>282.18</v>
      </c>
      <c r="K1476" t="n">
        <v>56.94</v>
      </c>
      <c r="L1476" t="n">
        <v>33.75</v>
      </c>
      <c r="M1476" t="n">
        <v>3</v>
      </c>
      <c r="N1476" t="n">
        <v>76.48999999999999</v>
      </c>
      <c r="O1476" t="n">
        <v>35036.81</v>
      </c>
      <c r="P1476" t="n">
        <v>202.07</v>
      </c>
      <c r="Q1476" t="n">
        <v>467.07</v>
      </c>
      <c r="R1476" t="n">
        <v>54.67</v>
      </c>
      <c r="S1476" t="n">
        <v>39.61</v>
      </c>
      <c r="T1476" t="n">
        <v>2595.47</v>
      </c>
      <c r="U1476" t="n">
        <v>0.72</v>
      </c>
      <c r="V1476" t="n">
        <v>0.75</v>
      </c>
      <c r="W1476" t="n">
        <v>2.62</v>
      </c>
      <c r="X1476" t="n">
        <v>0.14</v>
      </c>
      <c r="Y1476" t="n">
        <v>1</v>
      </c>
      <c r="Z1476" t="n">
        <v>10</v>
      </c>
    </row>
    <row r="1477">
      <c r="A1477" t="n">
        <v>132</v>
      </c>
      <c r="B1477" t="n">
        <v>115</v>
      </c>
      <c r="C1477" t="inlineStr">
        <is>
          <t xml:space="preserve">CONCLUIDO	</t>
        </is>
      </c>
      <c r="D1477" t="n">
        <v>5.4343</v>
      </c>
      <c r="E1477" t="n">
        <v>18.4</v>
      </c>
      <c r="F1477" t="n">
        <v>15.48</v>
      </c>
      <c r="G1477" t="n">
        <v>154.78</v>
      </c>
      <c r="H1477" t="n">
        <v>2.14</v>
      </c>
      <c r="I1477" t="n">
        <v>6</v>
      </c>
      <c r="J1477" t="n">
        <v>282.68</v>
      </c>
      <c r="K1477" t="n">
        <v>56.94</v>
      </c>
      <c r="L1477" t="n">
        <v>34</v>
      </c>
      <c r="M1477" t="n">
        <v>3</v>
      </c>
      <c r="N1477" t="n">
        <v>76.73999999999999</v>
      </c>
      <c r="O1477" t="n">
        <v>35097.98</v>
      </c>
      <c r="P1477" t="n">
        <v>201.62</v>
      </c>
      <c r="Q1477" t="n">
        <v>467.07</v>
      </c>
      <c r="R1477" t="n">
        <v>54.62</v>
      </c>
      <c r="S1477" t="n">
        <v>39.61</v>
      </c>
      <c r="T1477" t="n">
        <v>2569.1</v>
      </c>
      <c r="U1477" t="n">
        <v>0.73</v>
      </c>
      <c r="V1477" t="n">
        <v>0.75</v>
      </c>
      <c r="W1477" t="n">
        <v>2.62</v>
      </c>
      <c r="X1477" t="n">
        <v>0.14</v>
      </c>
      <c r="Y1477" t="n">
        <v>1</v>
      </c>
      <c r="Z1477" t="n">
        <v>10</v>
      </c>
    </row>
    <row r="1478">
      <c r="A1478" t="n">
        <v>133</v>
      </c>
      <c r="B1478" t="n">
        <v>115</v>
      </c>
      <c r="C1478" t="inlineStr">
        <is>
          <t xml:space="preserve">CONCLUIDO	</t>
        </is>
      </c>
      <c r="D1478" t="n">
        <v>5.4345</v>
      </c>
      <c r="E1478" t="n">
        <v>18.4</v>
      </c>
      <c r="F1478" t="n">
        <v>15.48</v>
      </c>
      <c r="G1478" t="n">
        <v>154.77</v>
      </c>
      <c r="H1478" t="n">
        <v>2.15</v>
      </c>
      <c r="I1478" t="n">
        <v>6</v>
      </c>
      <c r="J1478" t="n">
        <v>283.18</v>
      </c>
      <c r="K1478" t="n">
        <v>56.94</v>
      </c>
      <c r="L1478" t="n">
        <v>34.25</v>
      </c>
      <c r="M1478" t="n">
        <v>3</v>
      </c>
      <c r="N1478" t="n">
        <v>76.98</v>
      </c>
      <c r="O1478" t="n">
        <v>35159.25</v>
      </c>
      <c r="P1478" t="n">
        <v>201.2</v>
      </c>
      <c r="Q1478" t="n">
        <v>467.07</v>
      </c>
      <c r="R1478" t="n">
        <v>54.69</v>
      </c>
      <c r="S1478" t="n">
        <v>39.61</v>
      </c>
      <c r="T1478" t="n">
        <v>2603.55</v>
      </c>
      <c r="U1478" t="n">
        <v>0.72</v>
      </c>
      <c r="V1478" t="n">
        <v>0.75</v>
      </c>
      <c r="W1478" t="n">
        <v>2.62</v>
      </c>
      <c r="X1478" t="n">
        <v>0.14</v>
      </c>
      <c r="Y1478" t="n">
        <v>1</v>
      </c>
      <c r="Z1478" t="n">
        <v>10</v>
      </c>
    </row>
    <row r="1479">
      <c r="A1479" t="n">
        <v>134</v>
      </c>
      <c r="B1479" t="n">
        <v>115</v>
      </c>
      <c r="C1479" t="inlineStr">
        <is>
          <t xml:space="preserve">CONCLUIDO	</t>
        </is>
      </c>
      <c r="D1479" t="n">
        <v>5.4341</v>
      </c>
      <c r="E1479" t="n">
        <v>18.4</v>
      </c>
      <c r="F1479" t="n">
        <v>15.48</v>
      </c>
      <c r="G1479" t="n">
        <v>154.78</v>
      </c>
      <c r="H1479" t="n">
        <v>2.17</v>
      </c>
      <c r="I1479" t="n">
        <v>6</v>
      </c>
      <c r="J1479" t="n">
        <v>283.67</v>
      </c>
      <c r="K1479" t="n">
        <v>56.94</v>
      </c>
      <c r="L1479" t="n">
        <v>34.5</v>
      </c>
      <c r="M1479" t="n">
        <v>3</v>
      </c>
      <c r="N1479" t="n">
        <v>77.23</v>
      </c>
      <c r="O1479" t="n">
        <v>35220.61</v>
      </c>
      <c r="P1479" t="n">
        <v>200.95</v>
      </c>
      <c r="Q1479" t="n">
        <v>467.07</v>
      </c>
      <c r="R1479" t="n">
        <v>54.72</v>
      </c>
      <c r="S1479" t="n">
        <v>39.61</v>
      </c>
      <c r="T1479" t="n">
        <v>2618.7</v>
      </c>
      <c r="U1479" t="n">
        <v>0.72</v>
      </c>
      <c r="V1479" t="n">
        <v>0.75</v>
      </c>
      <c r="W1479" t="n">
        <v>2.62</v>
      </c>
      <c r="X1479" t="n">
        <v>0.14</v>
      </c>
      <c r="Y1479" t="n">
        <v>1</v>
      </c>
      <c r="Z1479" t="n">
        <v>10</v>
      </c>
    </row>
    <row r="1480">
      <c r="A1480" t="n">
        <v>135</v>
      </c>
      <c r="B1480" t="n">
        <v>115</v>
      </c>
      <c r="C1480" t="inlineStr">
        <is>
          <t xml:space="preserve">CONCLUIDO	</t>
        </is>
      </c>
      <c r="D1480" t="n">
        <v>5.4327</v>
      </c>
      <c r="E1480" t="n">
        <v>18.41</v>
      </c>
      <c r="F1480" t="n">
        <v>15.48</v>
      </c>
      <c r="G1480" t="n">
        <v>154.83</v>
      </c>
      <c r="H1480" t="n">
        <v>2.18</v>
      </c>
      <c r="I1480" t="n">
        <v>6</v>
      </c>
      <c r="J1480" t="n">
        <v>284.17</v>
      </c>
      <c r="K1480" t="n">
        <v>56.94</v>
      </c>
      <c r="L1480" t="n">
        <v>34.75</v>
      </c>
      <c r="M1480" t="n">
        <v>2</v>
      </c>
      <c r="N1480" t="n">
        <v>77.48</v>
      </c>
      <c r="O1480" t="n">
        <v>35282.08</v>
      </c>
      <c r="P1480" t="n">
        <v>200.5</v>
      </c>
      <c r="Q1480" t="n">
        <v>467.07</v>
      </c>
      <c r="R1480" t="n">
        <v>54.78</v>
      </c>
      <c r="S1480" t="n">
        <v>39.61</v>
      </c>
      <c r="T1480" t="n">
        <v>2651.07</v>
      </c>
      <c r="U1480" t="n">
        <v>0.72</v>
      </c>
      <c r="V1480" t="n">
        <v>0.75</v>
      </c>
      <c r="W1480" t="n">
        <v>2.62</v>
      </c>
      <c r="X1480" t="n">
        <v>0.15</v>
      </c>
      <c r="Y1480" t="n">
        <v>1</v>
      </c>
      <c r="Z1480" t="n">
        <v>10</v>
      </c>
    </row>
    <row r="1481">
      <c r="A1481" t="n">
        <v>136</v>
      </c>
      <c r="B1481" t="n">
        <v>115</v>
      </c>
      <c r="C1481" t="inlineStr">
        <is>
          <t xml:space="preserve">CONCLUIDO	</t>
        </is>
      </c>
      <c r="D1481" t="n">
        <v>5.4327</v>
      </c>
      <c r="E1481" t="n">
        <v>18.41</v>
      </c>
      <c r="F1481" t="n">
        <v>15.48</v>
      </c>
      <c r="G1481" t="n">
        <v>154.83</v>
      </c>
      <c r="H1481" t="n">
        <v>2.19</v>
      </c>
      <c r="I1481" t="n">
        <v>6</v>
      </c>
      <c r="J1481" t="n">
        <v>284.67</v>
      </c>
      <c r="K1481" t="n">
        <v>56.94</v>
      </c>
      <c r="L1481" t="n">
        <v>35</v>
      </c>
      <c r="M1481" t="n">
        <v>2</v>
      </c>
      <c r="N1481" t="n">
        <v>77.73</v>
      </c>
      <c r="O1481" t="n">
        <v>35343.65</v>
      </c>
      <c r="P1481" t="n">
        <v>200.11</v>
      </c>
      <c r="Q1481" t="n">
        <v>467.07</v>
      </c>
      <c r="R1481" t="n">
        <v>54.76</v>
      </c>
      <c r="S1481" t="n">
        <v>39.61</v>
      </c>
      <c r="T1481" t="n">
        <v>2640.3</v>
      </c>
      <c r="U1481" t="n">
        <v>0.72</v>
      </c>
      <c r="V1481" t="n">
        <v>0.75</v>
      </c>
      <c r="W1481" t="n">
        <v>2.62</v>
      </c>
      <c r="X1481" t="n">
        <v>0.15</v>
      </c>
      <c r="Y1481" t="n">
        <v>1</v>
      </c>
      <c r="Z1481" t="n">
        <v>10</v>
      </c>
    </row>
    <row r="1482">
      <c r="A1482" t="n">
        <v>137</v>
      </c>
      <c r="B1482" t="n">
        <v>115</v>
      </c>
      <c r="C1482" t="inlineStr">
        <is>
          <t xml:space="preserve">CONCLUIDO	</t>
        </is>
      </c>
      <c r="D1482" t="n">
        <v>5.4331</v>
      </c>
      <c r="E1482" t="n">
        <v>18.41</v>
      </c>
      <c r="F1482" t="n">
        <v>15.48</v>
      </c>
      <c r="G1482" t="n">
        <v>154.81</v>
      </c>
      <c r="H1482" t="n">
        <v>2.2</v>
      </c>
      <c r="I1482" t="n">
        <v>6</v>
      </c>
      <c r="J1482" t="n">
        <v>285.17</v>
      </c>
      <c r="K1482" t="n">
        <v>56.94</v>
      </c>
      <c r="L1482" t="n">
        <v>35.25</v>
      </c>
      <c r="M1482" t="n">
        <v>2</v>
      </c>
      <c r="N1482" t="n">
        <v>77.98</v>
      </c>
      <c r="O1482" t="n">
        <v>35405.32</v>
      </c>
      <c r="P1482" t="n">
        <v>199.95</v>
      </c>
      <c r="Q1482" t="n">
        <v>467.09</v>
      </c>
      <c r="R1482" t="n">
        <v>54.7</v>
      </c>
      <c r="S1482" t="n">
        <v>39.61</v>
      </c>
      <c r="T1482" t="n">
        <v>2611.85</v>
      </c>
      <c r="U1482" t="n">
        <v>0.72</v>
      </c>
      <c r="V1482" t="n">
        <v>0.75</v>
      </c>
      <c r="W1482" t="n">
        <v>2.62</v>
      </c>
      <c r="X1482" t="n">
        <v>0.15</v>
      </c>
      <c r="Y1482" t="n">
        <v>1</v>
      </c>
      <c r="Z1482" t="n">
        <v>10</v>
      </c>
    </row>
    <row r="1483">
      <c r="A1483" t="n">
        <v>138</v>
      </c>
      <c r="B1483" t="n">
        <v>115</v>
      </c>
      <c r="C1483" t="inlineStr">
        <is>
          <t xml:space="preserve">CONCLUIDO	</t>
        </is>
      </c>
      <c r="D1483" t="n">
        <v>5.4325</v>
      </c>
      <c r="E1483" t="n">
        <v>18.41</v>
      </c>
      <c r="F1483" t="n">
        <v>15.48</v>
      </c>
      <c r="G1483" t="n">
        <v>154.84</v>
      </c>
      <c r="H1483" t="n">
        <v>2.21</v>
      </c>
      <c r="I1483" t="n">
        <v>6</v>
      </c>
      <c r="J1483" t="n">
        <v>285.67</v>
      </c>
      <c r="K1483" t="n">
        <v>56.94</v>
      </c>
      <c r="L1483" t="n">
        <v>35.5</v>
      </c>
      <c r="M1483" t="n">
        <v>2</v>
      </c>
      <c r="N1483" t="n">
        <v>78.23</v>
      </c>
      <c r="O1483" t="n">
        <v>35467.08</v>
      </c>
      <c r="P1483" t="n">
        <v>199.71</v>
      </c>
      <c r="Q1483" t="n">
        <v>467.07</v>
      </c>
      <c r="R1483" t="n">
        <v>54.82</v>
      </c>
      <c r="S1483" t="n">
        <v>39.61</v>
      </c>
      <c r="T1483" t="n">
        <v>2670.16</v>
      </c>
      <c r="U1483" t="n">
        <v>0.72</v>
      </c>
      <c r="V1483" t="n">
        <v>0.75</v>
      </c>
      <c r="W1483" t="n">
        <v>2.62</v>
      </c>
      <c r="X1483" t="n">
        <v>0.15</v>
      </c>
      <c r="Y1483" t="n">
        <v>1</v>
      </c>
      <c r="Z1483" t="n">
        <v>10</v>
      </c>
    </row>
    <row r="1484">
      <c r="A1484" t="n">
        <v>139</v>
      </c>
      <c r="B1484" t="n">
        <v>115</v>
      </c>
      <c r="C1484" t="inlineStr">
        <is>
          <t xml:space="preserve">CONCLUIDO	</t>
        </is>
      </c>
      <c r="D1484" t="n">
        <v>5.4332</v>
      </c>
      <c r="E1484" t="n">
        <v>18.41</v>
      </c>
      <c r="F1484" t="n">
        <v>15.48</v>
      </c>
      <c r="G1484" t="n">
        <v>154.81</v>
      </c>
      <c r="H1484" t="n">
        <v>2.22</v>
      </c>
      <c r="I1484" t="n">
        <v>6</v>
      </c>
      <c r="J1484" t="n">
        <v>286.17</v>
      </c>
      <c r="K1484" t="n">
        <v>56.94</v>
      </c>
      <c r="L1484" t="n">
        <v>35.75</v>
      </c>
      <c r="M1484" t="n">
        <v>1</v>
      </c>
      <c r="N1484" t="n">
        <v>78.48</v>
      </c>
      <c r="O1484" t="n">
        <v>35528.95</v>
      </c>
      <c r="P1484" t="n">
        <v>199.63</v>
      </c>
      <c r="Q1484" t="n">
        <v>467.07</v>
      </c>
      <c r="R1484" t="n">
        <v>54.7</v>
      </c>
      <c r="S1484" t="n">
        <v>39.61</v>
      </c>
      <c r="T1484" t="n">
        <v>2610.45</v>
      </c>
      <c r="U1484" t="n">
        <v>0.72</v>
      </c>
      <c r="V1484" t="n">
        <v>0.75</v>
      </c>
      <c r="W1484" t="n">
        <v>2.62</v>
      </c>
      <c r="X1484" t="n">
        <v>0.15</v>
      </c>
      <c r="Y1484" t="n">
        <v>1</v>
      </c>
      <c r="Z1484" t="n">
        <v>10</v>
      </c>
    </row>
    <row r="1485">
      <c r="A1485" t="n">
        <v>140</v>
      </c>
      <c r="B1485" t="n">
        <v>115</v>
      </c>
      <c r="C1485" t="inlineStr">
        <is>
          <t xml:space="preserve">CONCLUIDO	</t>
        </is>
      </c>
      <c r="D1485" t="n">
        <v>5.4331</v>
      </c>
      <c r="E1485" t="n">
        <v>18.41</v>
      </c>
      <c r="F1485" t="n">
        <v>15.48</v>
      </c>
      <c r="G1485" t="n">
        <v>154.81</v>
      </c>
      <c r="H1485" t="n">
        <v>2.24</v>
      </c>
      <c r="I1485" t="n">
        <v>6</v>
      </c>
      <c r="J1485" t="n">
        <v>286.68</v>
      </c>
      <c r="K1485" t="n">
        <v>56.94</v>
      </c>
      <c r="L1485" t="n">
        <v>36</v>
      </c>
      <c r="M1485" t="n">
        <v>0</v>
      </c>
      <c r="N1485" t="n">
        <v>78.73</v>
      </c>
      <c r="O1485" t="n">
        <v>35591.05</v>
      </c>
      <c r="P1485" t="n">
        <v>199.85</v>
      </c>
      <c r="Q1485" t="n">
        <v>467.09</v>
      </c>
      <c r="R1485" t="n">
        <v>54.67</v>
      </c>
      <c r="S1485" t="n">
        <v>39.61</v>
      </c>
      <c r="T1485" t="n">
        <v>2598.03</v>
      </c>
      <c r="U1485" t="n">
        <v>0.72</v>
      </c>
      <c r="V1485" t="n">
        <v>0.75</v>
      </c>
      <c r="W1485" t="n">
        <v>2.62</v>
      </c>
      <c r="X1485" t="n">
        <v>0.15</v>
      </c>
      <c r="Y1485" t="n">
        <v>1</v>
      </c>
      <c r="Z1485" t="n">
        <v>10</v>
      </c>
    </row>
    <row r="1486">
      <c r="A1486" t="n">
        <v>0</v>
      </c>
      <c r="B1486" t="n">
        <v>35</v>
      </c>
      <c r="C1486" t="inlineStr">
        <is>
          <t xml:space="preserve">CONCLUIDO	</t>
        </is>
      </c>
      <c r="D1486" t="n">
        <v>4.546</v>
      </c>
      <c r="E1486" t="n">
        <v>22</v>
      </c>
      <c r="F1486" t="n">
        <v>18.33</v>
      </c>
      <c r="G1486" t="n">
        <v>10.68</v>
      </c>
      <c r="H1486" t="n">
        <v>0.22</v>
      </c>
      <c r="I1486" t="n">
        <v>103</v>
      </c>
      <c r="J1486" t="n">
        <v>80.84</v>
      </c>
      <c r="K1486" t="n">
        <v>35.1</v>
      </c>
      <c r="L1486" t="n">
        <v>1</v>
      </c>
      <c r="M1486" t="n">
        <v>101</v>
      </c>
      <c r="N1486" t="n">
        <v>9.74</v>
      </c>
      <c r="O1486" t="n">
        <v>10204.21</v>
      </c>
      <c r="P1486" t="n">
        <v>141.03</v>
      </c>
      <c r="Q1486" t="n">
        <v>467.11</v>
      </c>
      <c r="R1486" t="n">
        <v>147.37</v>
      </c>
      <c r="S1486" t="n">
        <v>39.61</v>
      </c>
      <c r="T1486" t="n">
        <v>48462.65</v>
      </c>
      <c r="U1486" t="n">
        <v>0.27</v>
      </c>
      <c r="V1486" t="n">
        <v>0.64</v>
      </c>
      <c r="W1486" t="n">
        <v>2.79</v>
      </c>
      <c r="X1486" t="n">
        <v>3</v>
      </c>
      <c r="Y1486" t="n">
        <v>1</v>
      </c>
      <c r="Z1486" t="n">
        <v>10</v>
      </c>
    </row>
    <row r="1487">
      <c r="A1487" t="n">
        <v>1</v>
      </c>
      <c r="B1487" t="n">
        <v>35</v>
      </c>
      <c r="C1487" t="inlineStr">
        <is>
          <t xml:space="preserve">CONCLUIDO	</t>
        </is>
      </c>
      <c r="D1487" t="n">
        <v>4.7922</v>
      </c>
      <c r="E1487" t="n">
        <v>20.87</v>
      </c>
      <c r="F1487" t="n">
        <v>17.61</v>
      </c>
      <c r="G1487" t="n">
        <v>13.38</v>
      </c>
      <c r="H1487" t="n">
        <v>0.27</v>
      </c>
      <c r="I1487" t="n">
        <v>79</v>
      </c>
      <c r="J1487" t="n">
        <v>81.14</v>
      </c>
      <c r="K1487" t="n">
        <v>35.1</v>
      </c>
      <c r="L1487" t="n">
        <v>1.25</v>
      </c>
      <c r="M1487" t="n">
        <v>77</v>
      </c>
      <c r="N1487" t="n">
        <v>9.789999999999999</v>
      </c>
      <c r="O1487" t="n">
        <v>10241.25</v>
      </c>
      <c r="P1487" t="n">
        <v>134.33</v>
      </c>
      <c r="Q1487" t="n">
        <v>467.11</v>
      </c>
      <c r="R1487" t="n">
        <v>124.1</v>
      </c>
      <c r="S1487" t="n">
        <v>39.61</v>
      </c>
      <c r="T1487" t="n">
        <v>36947.49</v>
      </c>
      <c r="U1487" t="n">
        <v>0.32</v>
      </c>
      <c r="V1487" t="n">
        <v>0.66</v>
      </c>
      <c r="W1487" t="n">
        <v>2.74</v>
      </c>
      <c r="X1487" t="n">
        <v>2.28</v>
      </c>
      <c r="Y1487" t="n">
        <v>1</v>
      </c>
      <c r="Z1487" t="n">
        <v>10</v>
      </c>
    </row>
    <row r="1488">
      <c r="A1488" t="n">
        <v>2</v>
      </c>
      <c r="B1488" t="n">
        <v>35</v>
      </c>
      <c r="C1488" t="inlineStr">
        <is>
          <t xml:space="preserve">CONCLUIDO	</t>
        </is>
      </c>
      <c r="D1488" t="n">
        <v>4.9728</v>
      </c>
      <c r="E1488" t="n">
        <v>20.11</v>
      </c>
      <c r="F1488" t="n">
        <v>17.13</v>
      </c>
      <c r="G1488" t="n">
        <v>16.32</v>
      </c>
      <c r="H1488" t="n">
        <v>0.32</v>
      </c>
      <c r="I1488" t="n">
        <v>63</v>
      </c>
      <c r="J1488" t="n">
        <v>81.44</v>
      </c>
      <c r="K1488" t="n">
        <v>35.1</v>
      </c>
      <c r="L1488" t="n">
        <v>1.5</v>
      </c>
      <c r="M1488" t="n">
        <v>61</v>
      </c>
      <c r="N1488" t="n">
        <v>9.84</v>
      </c>
      <c r="O1488" t="n">
        <v>10278.32</v>
      </c>
      <c r="P1488" t="n">
        <v>129.59</v>
      </c>
      <c r="Q1488" t="n">
        <v>467.12</v>
      </c>
      <c r="R1488" t="n">
        <v>108.76</v>
      </c>
      <c r="S1488" t="n">
        <v>39.61</v>
      </c>
      <c r="T1488" t="n">
        <v>29354.88</v>
      </c>
      <c r="U1488" t="n">
        <v>0.36</v>
      </c>
      <c r="V1488" t="n">
        <v>0.68</v>
      </c>
      <c r="W1488" t="n">
        <v>2.71</v>
      </c>
      <c r="X1488" t="n">
        <v>1.8</v>
      </c>
      <c r="Y1488" t="n">
        <v>1</v>
      </c>
      <c r="Z1488" t="n">
        <v>10</v>
      </c>
    </row>
    <row r="1489">
      <c r="A1489" t="n">
        <v>3</v>
      </c>
      <c r="B1489" t="n">
        <v>35</v>
      </c>
      <c r="C1489" t="inlineStr">
        <is>
          <t xml:space="preserve">CONCLUIDO	</t>
        </is>
      </c>
      <c r="D1489" t="n">
        <v>5.0888</v>
      </c>
      <c r="E1489" t="n">
        <v>19.65</v>
      </c>
      <c r="F1489" t="n">
        <v>16.85</v>
      </c>
      <c r="G1489" t="n">
        <v>19.07</v>
      </c>
      <c r="H1489" t="n">
        <v>0.38</v>
      </c>
      <c r="I1489" t="n">
        <v>53</v>
      </c>
      <c r="J1489" t="n">
        <v>81.73999999999999</v>
      </c>
      <c r="K1489" t="n">
        <v>35.1</v>
      </c>
      <c r="L1489" t="n">
        <v>1.75</v>
      </c>
      <c r="M1489" t="n">
        <v>51</v>
      </c>
      <c r="N1489" t="n">
        <v>9.890000000000001</v>
      </c>
      <c r="O1489" t="n">
        <v>10315.41</v>
      </c>
      <c r="P1489" t="n">
        <v>126.26</v>
      </c>
      <c r="Q1489" t="n">
        <v>467.18</v>
      </c>
      <c r="R1489" t="n">
        <v>99.17</v>
      </c>
      <c r="S1489" t="n">
        <v>39.61</v>
      </c>
      <c r="T1489" t="n">
        <v>24613.11</v>
      </c>
      <c r="U1489" t="n">
        <v>0.4</v>
      </c>
      <c r="V1489" t="n">
        <v>0.6899999999999999</v>
      </c>
      <c r="W1489" t="n">
        <v>2.7</v>
      </c>
      <c r="X1489" t="n">
        <v>1.51</v>
      </c>
      <c r="Y1489" t="n">
        <v>1</v>
      </c>
      <c r="Z1489" t="n">
        <v>10</v>
      </c>
    </row>
    <row r="1490">
      <c r="A1490" t="n">
        <v>4</v>
      </c>
      <c r="B1490" t="n">
        <v>35</v>
      </c>
      <c r="C1490" t="inlineStr">
        <is>
          <t xml:space="preserve">CONCLUIDO	</t>
        </is>
      </c>
      <c r="D1490" t="n">
        <v>5.1759</v>
      </c>
      <c r="E1490" t="n">
        <v>19.32</v>
      </c>
      <c r="F1490" t="n">
        <v>16.64</v>
      </c>
      <c r="G1490" t="n">
        <v>21.7</v>
      </c>
      <c r="H1490" t="n">
        <v>0.43</v>
      </c>
      <c r="I1490" t="n">
        <v>46</v>
      </c>
      <c r="J1490" t="n">
        <v>82.04000000000001</v>
      </c>
      <c r="K1490" t="n">
        <v>35.1</v>
      </c>
      <c r="L1490" t="n">
        <v>2</v>
      </c>
      <c r="M1490" t="n">
        <v>44</v>
      </c>
      <c r="N1490" t="n">
        <v>9.94</v>
      </c>
      <c r="O1490" t="n">
        <v>10352.53</v>
      </c>
      <c r="P1490" t="n">
        <v>123.71</v>
      </c>
      <c r="Q1490" t="n">
        <v>467.11</v>
      </c>
      <c r="R1490" t="n">
        <v>92.36</v>
      </c>
      <c r="S1490" t="n">
        <v>39.61</v>
      </c>
      <c r="T1490" t="n">
        <v>21240.19</v>
      </c>
      <c r="U1490" t="n">
        <v>0.43</v>
      </c>
      <c r="V1490" t="n">
        <v>0.7</v>
      </c>
      <c r="W1490" t="n">
        <v>2.68</v>
      </c>
      <c r="X1490" t="n">
        <v>1.3</v>
      </c>
      <c r="Y1490" t="n">
        <v>1</v>
      </c>
      <c r="Z1490" t="n">
        <v>10</v>
      </c>
    </row>
    <row r="1491">
      <c r="A1491" t="n">
        <v>5</v>
      </c>
      <c r="B1491" t="n">
        <v>35</v>
      </c>
      <c r="C1491" t="inlineStr">
        <is>
          <t xml:space="preserve">CONCLUIDO	</t>
        </is>
      </c>
      <c r="D1491" t="n">
        <v>5.25</v>
      </c>
      <c r="E1491" t="n">
        <v>19.05</v>
      </c>
      <c r="F1491" t="n">
        <v>16.47</v>
      </c>
      <c r="G1491" t="n">
        <v>24.7</v>
      </c>
      <c r="H1491" t="n">
        <v>0.48</v>
      </c>
      <c r="I1491" t="n">
        <v>40</v>
      </c>
      <c r="J1491" t="n">
        <v>82.34</v>
      </c>
      <c r="K1491" t="n">
        <v>35.1</v>
      </c>
      <c r="L1491" t="n">
        <v>2.25</v>
      </c>
      <c r="M1491" t="n">
        <v>38</v>
      </c>
      <c r="N1491" t="n">
        <v>9.99</v>
      </c>
      <c r="O1491" t="n">
        <v>10389.66</v>
      </c>
      <c r="P1491" t="n">
        <v>121</v>
      </c>
      <c r="Q1491" t="n">
        <v>467.07</v>
      </c>
      <c r="R1491" t="n">
        <v>86.69</v>
      </c>
      <c r="S1491" t="n">
        <v>39.61</v>
      </c>
      <c r="T1491" t="n">
        <v>18434.32</v>
      </c>
      <c r="U1491" t="n">
        <v>0.46</v>
      </c>
      <c r="V1491" t="n">
        <v>0.71</v>
      </c>
      <c r="W1491" t="n">
        <v>2.68</v>
      </c>
      <c r="X1491" t="n">
        <v>1.13</v>
      </c>
      <c r="Y1491" t="n">
        <v>1</v>
      </c>
      <c r="Z1491" t="n">
        <v>10</v>
      </c>
    </row>
    <row r="1492">
      <c r="A1492" t="n">
        <v>6</v>
      </c>
      <c r="B1492" t="n">
        <v>35</v>
      </c>
      <c r="C1492" t="inlineStr">
        <is>
          <t xml:space="preserve">CONCLUIDO	</t>
        </is>
      </c>
      <c r="D1492" t="n">
        <v>5.2986</v>
      </c>
      <c r="E1492" t="n">
        <v>18.87</v>
      </c>
      <c r="F1492" t="n">
        <v>16.36</v>
      </c>
      <c r="G1492" t="n">
        <v>27.27</v>
      </c>
      <c r="H1492" t="n">
        <v>0.53</v>
      </c>
      <c r="I1492" t="n">
        <v>36</v>
      </c>
      <c r="J1492" t="n">
        <v>82.65000000000001</v>
      </c>
      <c r="K1492" t="n">
        <v>35.1</v>
      </c>
      <c r="L1492" t="n">
        <v>2.5</v>
      </c>
      <c r="M1492" t="n">
        <v>34</v>
      </c>
      <c r="N1492" t="n">
        <v>10.04</v>
      </c>
      <c r="O1492" t="n">
        <v>10426.82</v>
      </c>
      <c r="P1492" t="n">
        <v>119.24</v>
      </c>
      <c r="Q1492" t="n">
        <v>467.13</v>
      </c>
      <c r="R1492" t="n">
        <v>83.67</v>
      </c>
      <c r="S1492" t="n">
        <v>39.61</v>
      </c>
      <c r="T1492" t="n">
        <v>16944.74</v>
      </c>
      <c r="U1492" t="n">
        <v>0.47</v>
      </c>
      <c r="V1492" t="n">
        <v>0.71</v>
      </c>
      <c r="W1492" t="n">
        <v>2.66</v>
      </c>
      <c r="X1492" t="n">
        <v>1.03</v>
      </c>
      <c r="Y1492" t="n">
        <v>1</v>
      </c>
      <c r="Z1492" t="n">
        <v>10</v>
      </c>
    </row>
    <row r="1493">
      <c r="A1493" t="n">
        <v>7</v>
      </c>
      <c r="B1493" t="n">
        <v>35</v>
      </c>
      <c r="C1493" t="inlineStr">
        <is>
          <t xml:space="preserve">CONCLUIDO	</t>
        </is>
      </c>
      <c r="D1493" t="n">
        <v>5.3574</v>
      </c>
      <c r="E1493" t="n">
        <v>18.67</v>
      </c>
      <c r="F1493" t="n">
        <v>16.22</v>
      </c>
      <c r="G1493" t="n">
        <v>30.42</v>
      </c>
      <c r="H1493" t="n">
        <v>0.58</v>
      </c>
      <c r="I1493" t="n">
        <v>32</v>
      </c>
      <c r="J1493" t="n">
        <v>82.95</v>
      </c>
      <c r="K1493" t="n">
        <v>35.1</v>
      </c>
      <c r="L1493" t="n">
        <v>2.75</v>
      </c>
      <c r="M1493" t="n">
        <v>30</v>
      </c>
      <c r="N1493" t="n">
        <v>10.1</v>
      </c>
      <c r="O1493" t="n">
        <v>10463.99</v>
      </c>
      <c r="P1493" t="n">
        <v>117.16</v>
      </c>
      <c r="Q1493" t="n">
        <v>467.1</v>
      </c>
      <c r="R1493" t="n">
        <v>78.75</v>
      </c>
      <c r="S1493" t="n">
        <v>39.61</v>
      </c>
      <c r="T1493" t="n">
        <v>14505</v>
      </c>
      <c r="U1493" t="n">
        <v>0.5</v>
      </c>
      <c r="V1493" t="n">
        <v>0.72</v>
      </c>
      <c r="W1493" t="n">
        <v>2.66</v>
      </c>
      <c r="X1493" t="n">
        <v>0.89</v>
      </c>
      <c r="Y1493" t="n">
        <v>1</v>
      </c>
      <c r="Z1493" t="n">
        <v>10</v>
      </c>
    </row>
    <row r="1494">
      <c r="A1494" t="n">
        <v>8</v>
      </c>
      <c r="B1494" t="n">
        <v>35</v>
      </c>
      <c r="C1494" t="inlineStr">
        <is>
          <t xml:space="preserve">CONCLUIDO	</t>
        </is>
      </c>
      <c r="D1494" t="n">
        <v>5.3947</v>
      </c>
      <c r="E1494" t="n">
        <v>18.54</v>
      </c>
      <c r="F1494" t="n">
        <v>16.15</v>
      </c>
      <c r="G1494" t="n">
        <v>33.4</v>
      </c>
      <c r="H1494" t="n">
        <v>0.63</v>
      </c>
      <c r="I1494" t="n">
        <v>29</v>
      </c>
      <c r="J1494" t="n">
        <v>83.25</v>
      </c>
      <c r="K1494" t="n">
        <v>35.1</v>
      </c>
      <c r="L1494" t="n">
        <v>3</v>
      </c>
      <c r="M1494" t="n">
        <v>27</v>
      </c>
      <c r="N1494" t="n">
        <v>10.15</v>
      </c>
      <c r="O1494" t="n">
        <v>10501.19</v>
      </c>
      <c r="P1494" t="n">
        <v>114.89</v>
      </c>
      <c r="Q1494" t="n">
        <v>467.14</v>
      </c>
      <c r="R1494" t="n">
        <v>76.34999999999999</v>
      </c>
      <c r="S1494" t="n">
        <v>39.61</v>
      </c>
      <c r="T1494" t="n">
        <v>13319.18</v>
      </c>
      <c r="U1494" t="n">
        <v>0.52</v>
      </c>
      <c r="V1494" t="n">
        <v>0.72</v>
      </c>
      <c r="W1494" t="n">
        <v>2.66</v>
      </c>
      <c r="X1494" t="n">
        <v>0.8100000000000001</v>
      </c>
      <c r="Y1494" t="n">
        <v>1</v>
      </c>
      <c r="Z1494" t="n">
        <v>10</v>
      </c>
    </row>
    <row r="1495">
      <c r="A1495" t="n">
        <v>9</v>
      </c>
      <c r="B1495" t="n">
        <v>35</v>
      </c>
      <c r="C1495" t="inlineStr">
        <is>
          <t xml:space="preserve">CONCLUIDO	</t>
        </is>
      </c>
      <c r="D1495" t="n">
        <v>5.4357</v>
      </c>
      <c r="E1495" t="n">
        <v>18.4</v>
      </c>
      <c r="F1495" t="n">
        <v>16.06</v>
      </c>
      <c r="G1495" t="n">
        <v>37.06</v>
      </c>
      <c r="H1495" t="n">
        <v>0.68</v>
      </c>
      <c r="I1495" t="n">
        <v>26</v>
      </c>
      <c r="J1495" t="n">
        <v>83.55</v>
      </c>
      <c r="K1495" t="n">
        <v>35.1</v>
      </c>
      <c r="L1495" t="n">
        <v>3.25</v>
      </c>
      <c r="M1495" t="n">
        <v>24</v>
      </c>
      <c r="N1495" t="n">
        <v>10.2</v>
      </c>
      <c r="O1495" t="n">
        <v>10538.42</v>
      </c>
      <c r="P1495" t="n">
        <v>113.43</v>
      </c>
      <c r="Q1495" t="n">
        <v>467.09</v>
      </c>
      <c r="R1495" t="n">
        <v>73.43000000000001</v>
      </c>
      <c r="S1495" t="n">
        <v>39.61</v>
      </c>
      <c r="T1495" t="n">
        <v>11873.91</v>
      </c>
      <c r="U1495" t="n">
        <v>0.54</v>
      </c>
      <c r="V1495" t="n">
        <v>0.73</v>
      </c>
      <c r="W1495" t="n">
        <v>2.65</v>
      </c>
      <c r="X1495" t="n">
        <v>0.72</v>
      </c>
      <c r="Y1495" t="n">
        <v>1</v>
      </c>
      <c r="Z1495" t="n">
        <v>10</v>
      </c>
    </row>
    <row r="1496">
      <c r="A1496" t="n">
        <v>10</v>
      </c>
      <c r="B1496" t="n">
        <v>35</v>
      </c>
      <c r="C1496" t="inlineStr">
        <is>
          <t xml:space="preserve">CONCLUIDO	</t>
        </is>
      </c>
      <c r="D1496" t="n">
        <v>5.4648</v>
      </c>
      <c r="E1496" t="n">
        <v>18.3</v>
      </c>
      <c r="F1496" t="n">
        <v>15.99</v>
      </c>
      <c r="G1496" t="n">
        <v>39.98</v>
      </c>
      <c r="H1496" t="n">
        <v>0.73</v>
      </c>
      <c r="I1496" t="n">
        <v>24</v>
      </c>
      <c r="J1496" t="n">
        <v>83.84999999999999</v>
      </c>
      <c r="K1496" t="n">
        <v>35.1</v>
      </c>
      <c r="L1496" t="n">
        <v>3.5</v>
      </c>
      <c r="M1496" t="n">
        <v>22</v>
      </c>
      <c r="N1496" t="n">
        <v>10.25</v>
      </c>
      <c r="O1496" t="n">
        <v>10575.66</v>
      </c>
      <c r="P1496" t="n">
        <v>111.73</v>
      </c>
      <c r="Q1496" t="n">
        <v>467.12</v>
      </c>
      <c r="R1496" t="n">
        <v>71.53</v>
      </c>
      <c r="S1496" t="n">
        <v>39.61</v>
      </c>
      <c r="T1496" t="n">
        <v>10937.23</v>
      </c>
      <c r="U1496" t="n">
        <v>0.55</v>
      </c>
      <c r="V1496" t="n">
        <v>0.73</v>
      </c>
      <c r="W1496" t="n">
        <v>2.65</v>
      </c>
      <c r="X1496" t="n">
        <v>0.66</v>
      </c>
      <c r="Y1496" t="n">
        <v>1</v>
      </c>
      <c r="Z1496" t="n">
        <v>10</v>
      </c>
    </row>
    <row r="1497">
      <c r="A1497" t="n">
        <v>11</v>
      </c>
      <c r="B1497" t="n">
        <v>35</v>
      </c>
      <c r="C1497" t="inlineStr">
        <is>
          <t xml:space="preserve">CONCLUIDO	</t>
        </is>
      </c>
      <c r="D1497" t="n">
        <v>5.498</v>
      </c>
      <c r="E1497" t="n">
        <v>18.19</v>
      </c>
      <c r="F1497" t="n">
        <v>15.92</v>
      </c>
      <c r="G1497" t="n">
        <v>43.41</v>
      </c>
      <c r="H1497" t="n">
        <v>0.78</v>
      </c>
      <c r="I1497" t="n">
        <v>22</v>
      </c>
      <c r="J1497" t="n">
        <v>84.15000000000001</v>
      </c>
      <c r="K1497" t="n">
        <v>35.1</v>
      </c>
      <c r="L1497" t="n">
        <v>3.75</v>
      </c>
      <c r="M1497" t="n">
        <v>20</v>
      </c>
      <c r="N1497" t="n">
        <v>10.3</v>
      </c>
      <c r="O1497" t="n">
        <v>10612.93</v>
      </c>
      <c r="P1497" t="n">
        <v>109.71</v>
      </c>
      <c r="Q1497" t="n">
        <v>467.08</v>
      </c>
      <c r="R1497" t="n">
        <v>69.04000000000001</v>
      </c>
      <c r="S1497" t="n">
        <v>39.61</v>
      </c>
      <c r="T1497" t="n">
        <v>9701.16</v>
      </c>
      <c r="U1497" t="n">
        <v>0.57</v>
      </c>
      <c r="V1497" t="n">
        <v>0.73</v>
      </c>
      <c r="W1497" t="n">
        <v>2.64</v>
      </c>
      <c r="X1497" t="n">
        <v>0.58</v>
      </c>
      <c r="Y1497" t="n">
        <v>1</v>
      </c>
      <c r="Z1497" t="n">
        <v>10</v>
      </c>
    </row>
    <row r="1498">
      <c r="A1498" t="n">
        <v>12</v>
      </c>
      <c r="B1498" t="n">
        <v>35</v>
      </c>
      <c r="C1498" t="inlineStr">
        <is>
          <t xml:space="preserve">CONCLUIDO	</t>
        </is>
      </c>
      <c r="D1498" t="n">
        <v>5.5066</v>
      </c>
      <c r="E1498" t="n">
        <v>18.16</v>
      </c>
      <c r="F1498" t="n">
        <v>15.91</v>
      </c>
      <c r="G1498" t="n">
        <v>45.45</v>
      </c>
      <c r="H1498" t="n">
        <v>0.83</v>
      </c>
      <c r="I1498" t="n">
        <v>21</v>
      </c>
      <c r="J1498" t="n">
        <v>84.45999999999999</v>
      </c>
      <c r="K1498" t="n">
        <v>35.1</v>
      </c>
      <c r="L1498" t="n">
        <v>4</v>
      </c>
      <c r="M1498" t="n">
        <v>19</v>
      </c>
      <c r="N1498" t="n">
        <v>10.36</v>
      </c>
      <c r="O1498" t="n">
        <v>10650.22</v>
      </c>
      <c r="P1498" t="n">
        <v>107.48</v>
      </c>
      <c r="Q1498" t="n">
        <v>467.07</v>
      </c>
      <c r="R1498" t="n">
        <v>68.69</v>
      </c>
      <c r="S1498" t="n">
        <v>39.61</v>
      </c>
      <c r="T1498" t="n">
        <v>9530.370000000001</v>
      </c>
      <c r="U1498" t="n">
        <v>0.58</v>
      </c>
      <c r="V1498" t="n">
        <v>0.73</v>
      </c>
      <c r="W1498" t="n">
        <v>2.64</v>
      </c>
      <c r="X1498" t="n">
        <v>0.57</v>
      </c>
      <c r="Y1498" t="n">
        <v>1</v>
      </c>
      <c r="Z1498" t="n">
        <v>10</v>
      </c>
    </row>
    <row r="1499">
      <c r="A1499" t="n">
        <v>13</v>
      </c>
      <c r="B1499" t="n">
        <v>35</v>
      </c>
      <c r="C1499" t="inlineStr">
        <is>
          <t xml:space="preserve">CONCLUIDO	</t>
        </is>
      </c>
      <c r="D1499" t="n">
        <v>5.5325</v>
      </c>
      <c r="E1499" t="n">
        <v>18.08</v>
      </c>
      <c r="F1499" t="n">
        <v>15.86</v>
      </c>
      <c r="G1499" t="n">
        <v>50.07</v>
      </c>
      <c r="H1499" t="n">
        <v>0.88</v>
      </c>
      <c r="I1499" t="n">
        <v>19</v>
      </c>
      <c r="J1499" t="n">
        <v>84.76000000000001</v>
      </c>
      <c r="K1499" t="n">
        <v>35.1</v>
      </c>
      <c r="L1499" t="n">
        <v>4.25</v>
      </c>
      <c r="M1499" t="n">
        <v>17</v>
      </c>
      <c r="N1499" t="n">
        <v>10.41</v>
      </c>
      <c r="O1499" t="n">
        <v>10687.53</v>
      </c>
      <c r="P1499" t="n">
        <v>106.45</v>
      </c>
      <c r="Q1499" t="n">
        <v>467.11</v>
      </c>
      <c r="R1499" t="n">
        <v>66.94</v>
      </c>
      <c r="S1499" t="n">
        <v>39.61</v>
      </c>
      <c r="T1499" t="n">
        <v>8666.24</v>
      </c>
      <c r="U1499" t="n">
        <v>0.59</v>
      </c>
      <c r="V1499" t="n">
        <v>0.74</v>
      </c>
      <c r="W1499" t="n">
        <v>2.64</v>
      </c>
      <c r="X1499" t="n">
        <v>0.52</v>
      </c>
      <c r="Y1499" t="n">
        <v>1</v>
      </c>
      <c r="Z1499" t="n">
        <v>10</v>
      </c>
    </row>
    <row r="1500">
      <c r="A1500" t="n">
        <v>14</v>
      </c>
      <c r="B1500" t="n">
        <v>35</v>
      </c>
      <c r="C1500" t="inlineStr">
        <is>
          <t xml:space="preserve">CONCLUIDO	</t>
        </is>
      </c>
      <c r="D1500" t="n">
        <v>5.5506</v>
      </c>
      <c r="E1500" t="n">
        <v>18.02</v>
      </c>
      <c r="F1500" t="n">
        <v>15.81</v>
      </c>
      <c r="G1500" t="n">
        <v>52.71</v>
      </c>
      <c r="H1500" t="n">
        <v>0.93</v>
      </c>
      <c r="I1500" t="n">
        <v>18</v>
      </c>
      <c r="J1500" t="n">
        <v>85.06</v>
      </c>
      <c r="K1500" t="n">
        <v>35.1</v>
      </c>
      <c r="L1500" t="n">
        <v>4.5</v>
      </c>
      <c r="M1500" t="n">
        <v>16</v>
      </c>
      <c r="N1500" t="n">
        <v>10.46</v>
      </c>
      <c r="O1500" t="n">
        <v>10724.86</v>
      </c>
      <c r="P1500" t="n">
        <v>105.13</v>
      </c>
      <c r="Q1500" t="n">
        <v>467.1</v>
      </c>
      <c r="R1500" t="n">
        <v>65.87</v>
      </c>
      <c r="S1500" t="n">
        <v>39.61</v>
      </c>
      <c r="T1500" t="n">
        <v>8133.43</v>
      </c>
      <c r="U1500" t="n">
        <v>0.6</v>
      </c>
      <c r="V1500" t="n">
        <v>0.74</v>
      </c>
      <c r="W1500" t="n">
        <v>2.63</v>
      </c>
      <c r="X1500" t="n">
        <v>0.48</v>
      </c>
      <c r="Y1500" t="n">
        <v>1</v>
      </c>
      <c r="Z1500" t="n">
        <v>10</v>
      </c>
    </row>
    <row r="1501">
      <c r="A1501" t="n">
        <v>15</v>
      </c>
      <c r="B1501" t="n">
        <v>35</v>
      </c>
      <c r="C1501" t="inlineStr">
        <is>
          <t xml:space="preserve">CONCLUIDO	</t>
        </is>
      </c>
      <c r="D1501" t="n">
        <v>5.5634</v>
      </c>
      <c r="E1501" t="n">
        <v>17.97</v>
      </c>
      <c r="F1501" t="n">
        <v>15.79</v>
      </c>
      <c r="G1501" t="n">
        <v>55.73</v>
      </c>
      <c r="H1501" t="n">
        <v>0.98</v>
      </c>
      <c r="I1501" t="n">
        <v>17</v>
      </c>
      <c r="J1501" t="n">
        <v>85.36</v>
      </c>
      <c r="K1501" t="n">
        <v>35.1</v>
      </c>
      <c r="L1501" t="n">
        <v>4.75</v>
      </c>
      <c r="M1501" t="n">
        <v>15</v>
      </c>
      <c r="N1501" t="n">
        <v>10.51</v>
      </c>
      <c r="O1501" t="n">
        <v>10762.22</v>
      </c>
      <c r="P1501" t="n">
        <v>103.55</v>
      </c>
      <c r="Q1501" t="n">
        <v>467.13</v>
      </c>
      <c r="R1501" t="n">
        <v>64.95</v>
      </c>
      <c r="S1501" t="n">
        <v>39.61</v>
      </c>
      <c r="T1501" t="n">
        <v>7682.82</v>
      </c>
      <c r="U1501" t="n">
        <v>0.61</v>
      </c>
      <c r="V1501" t="n">
        <v>0.74</v>
      </c>
      <c r="W1501" t="n">
        <v>2.63</v>
      </c>
      <c r="X1501" t="n">
        <v>0.46</v>
      </c>
      <c r="Y1501" t="n">
        <v>1</v>
      </c>
      <c r="Z1501" t="n">
        <v>10</v>
      </c>
    </row>
    <row r="1502">
      <c r="A1502" t="n">
        <v>16</v>
      </c>
      <c r="B1502" t="n">
        <v>35</v>
      </c>
      <c r="C1502" t="inlineStr">
        <is>
          <t xml:space="preserve">CONCLUIDO	</t>
        </is>
      </c>
      <c r="D1502" t="n">
        <v>5.5771</v>
      </c>
      <c r="E1502" t="n">
        <v>17.93</v>
      </c>
      <c r="F1502" t="n">
        <v>15.76</v>
      </c>
      <c r="G1502" t="n">
        <v>59.11</v>
      </c>
      <c r="H1502" t="n">
        <v>1.02</v>
      </c>
      <c r="I1502" t="n">
        <v>16</v>
      </c>
      <c r="J1502" t="n">
        <v>85.67</v>
      </c>
      <c r="K1502" t="n">
        <v>35.1</v>
      </c>
      <c r="L1502" t="n">
        <v>5</v>
      </c>
      <c r="M1502" t="n">
        <v>9</v>
      </c>
      <c r="N1502" t="n">
        <v>10.57</v>
      </c>
      <c r="O1502" t="n">
        <v>10799.59</v>
      </c>
      <c r="P1502" t="n">
        <v>102.14</v>
      </c>
      <c r="Q1502" t="n">
        <v>467.15</v>
      </c>
      <c r="R1502" t="n">
        <v>63.76</v>
      </c>
      <c r="S1502" t="n">
        <v>39.61</v>
      </c>
      <c r="T1502" t="n">
        <v>7092.75</v>
      </c>
      <c r="U1502" t="n">
        <v>0.62</v>
      </c>
      <c r="V1502" t="n">
        <v>0.74</v>
      </c>
      <c r="W1502" t="n">
        <v>2.64</v>
      </c>
      <c r="X1502" t="n">
        <v>0.43</v>
      </c>
      <c r="Y1502" t="n">
        <v>1</v>
      </c>
      <c r="Z1502" t="n">
        <v>10</v>
      </c>
    </row>
    <row r="1503">
      <c r="A1503" t="n">
        <v>17</v>
      </c>
      <c r="B1503" t="n">
        <v>35</v>
      </c>
      <c r="C1503" t="inlineStr">
        <is>
          <t xml:space="preserve">CONCLUIDO	</t>
        </is>
      </c>
      <c r="D1503" t="n">
        <v>5.574</v>
      </c>
      <c r="E1503" t="n">
        <v>17.94</v>
      </c>
      <c r="F1503" t="n">
        <v>15.77</v>
      </c>
      <c r="G1503" t="n">
        <v>59.15</v>
      </c>
      <c r="H1503" t="n">
        <v>1.07</v>
      </c>
      <c r="I1503" t="n">
        <v>16</v>
      </c>
      <c r="J1503" t="n">
        <v>85.97</v>
      </c>
      <c r="K1503" t="n">
        <v>35.1</v>
      </c>
      <c r="L1503" t="n">
        <v>5.25</v>
      </c>
      <c r="M1503" t="n">
        <v>9</v>
      </c>
      <c r="N1503" t="n">
        <v>10.62</v>
      </c>
      <c r="O1503" t="n">
        <v>10836.99</v>
      </c>
      <c r="P1503" t="n">
        <v>101.36</v>
      </c>
      <c r="Q1503" t="n">
        <v>467.09</v>
      </c>
      <c r="R1503" t="n">
        <v>64.18000000000001</v>
      </c>
      <c r="S1503" t="n">
        <v>39.61</v>
      </c>
      <c r="T1503" t="n">
        <v>7301.53</v>
      </c>
      <c r="U1503" t="n">
        <v>0.62</v>
      </c>
      <c r="V1503" t="n">
        <v>0.74</v>
      </c>
      <c r="W1503" t="n">
        <v>2.64</v>
      </c>
      <c r="X1503" t="n">
        <v>0.44</v>
      </c>
      <c r="Y1503" t="n">
        <v>1</v>
      </c>
      <c r="Z1503" t="n">
        <v>10</v>
      </c>
    </row>
    <row r="1504">
      <c r="A1504" t="n">
        <v>18</v>
      </c>
      <c r="B1504" t="n">
        <v>35</v>
      </c>
      <c r="C1504" t="inlineStr">
        <is>
          <t xml:space="preserve">CONCLUIDO	</t>
        </is>
      </c>
      <c r="D1504" t="n">
        <v>5.5854</v>
      </c>
      <c r="E1504" t="n">
        <v>17.9</v>
      </c>
      <c r="F1504" t="n">
        <v>15.75</v>
      </c>
      <c r="G1504" t="n">
        <v>63.01</v>
      </c>
      <c r="H1504" t="n">
        <v>1.12</v>
      </c>
      <c r="I1504" t="n">
        <v>15</v>
      </c>
      <c r="J1504" t="n">
        <v>86.27</v>
      </c>
      <c r="K1504" t="n">
        <v>35.1</v>
      </c>
      <c r="L1504" t="n">
        <v>5.5</v>
      </c>
      <c r="M1504" t="n">
        <v>5</v>
      </c>
      <c r="N1504" t="n">
        <v>10.67</v>
      </c>
      <c r="O1504" t="n">
        <v>10874.42</v>
      </c>
      <c r="P1504" t="n">
        <v>100.67</v>
      </c>
      <c r="Q1504" t="n">
        <v>467.17</v>
      </c>
      <c r="R1504" t="n">
        <v>63.29</v>
      </c>
      <c r="S1504" t="n">
        <v>39.61</v>
      </c>
      <c r="T1504" t="n">
        <v>6860.36</v>
      </c>
      <c r="U1504" t="n">
        <v>0.63</v>
      </c>
      <c r="V1504" t="n">
        <v>0.74</v>
      </c>
      <c r="W1504" t="n">
        <v>2.64</v>
      </c>
      <c r="X1504" t="n">
        <v>0.42</v>
      </c>
      <c r="Y1504" t="n">
        <v>1</v>
      </c>
      <c r="Z1504" t="n">
        <v>10</v>
      </c>
    </row>
    <row r="1505">
      <c r="A1505" t="n">
        <v>19</v>
      </c>
      <c r="B1505" t="n">
        <v>35</v>
      </c>
      <c r="C1505" t="inlineStr">
        <is>
          <t xml:space="preserve">CONCLUIDO	</t>
        </is>
      </c>
      <c r="D1505" t="n">
        <v>5.5837</v>
      </c>
      <c r="E1505" t="n">
        <v>17.91</v>
      </c>
      <c r="F1505" t="n">
        <v>15.76</v>
      </c>
      <c r="G1505" t="n">
        <v>63.04</v>
      </c>
      <c r="H1505" t="n">
        <v>1.16</v>
      </c>
      <c r="I1505" t="n">
        <v>15</v>
      </c>
      <c r="J1505" t="n">
        <v>86.58</v>
      </c>
      <c r="K1505" t="n">
        <v>35.1</v>
      </c>
      <c r="L1505" t="n">
        <v>5.75</v>
      </c>
      <c r="M1505" t="n">
        <v>1</v>
      </c>
      <c r="N1505" t="n">
        <v>10.73</v>
      </c>
      <c r="O1505" t="n">
        <v>10911.86</v>
      </c>
      <c r="P1505" t="n">
        <v>100.59</v>
      </c>
      <c r="Q1505" t="n">
        <v>467.11</v>
      </c>
      <c r="R1505" t="n">
        <v>63.45</v>
      </c>
      <c r="S1505" t="n">
        <v>39.61</v>
      </c>
      <c r="T1505" t="n">
        <v>6940.21</v>
      </c>
      <c r="U1505" t="n">
        <v>0.62</v>
      </c>
      <c r="V1505" t="n">
        <v>0.74</v>
      </c>
      <c r="W1505" t="n">
        <v>2.65</v>
      </c>
      <c r="X1505" t="n">
        <v>0.42</v>
      </c>
      <c r="Y1505" t="n">
        <v>1</v>
      </c>
      <c r="Z1505" t="n">
        <v>10</v>
      </c>
    </row>
    <row r="1506">
      <c r="A1506" t="n">
        <v>20</v>
      </c>
      <c r="B1506" t="n">
        <v>35</v>
      </c>
      <c r="C1506" t="inlineStr">
        <is>
          <t xml:space="preserve">CONCLUIDO	</t>
        </is>
      </c>
      <c r="D1506" t="n">
        <v>5.5856</v>
      </c>
      <c r="E1506" t="n">
        <v>17.9</v>
      </c>
      <c r="F1506" t="n">
        <v>15.75</v>
      </c>
      <c r="G1506" t="n">
        <v>63.01</v>
      </c>
      <c r="H1506" t="n">
        <v>1.21</v>
      </c>
      <c r="I1506" t="n">
        <v>15</v>
      </c>
      <c r="J1506" t="n">
        <v>86.88</v>
      </c>
      <c r="K1506" t="n">
        <v>35.1</v>
      </c>
      <c r="L1506" t="n">
        <v>6</v>
      </c>
      <c r="M1506" t="n">
        <v>0</v>
      </c>
      <c r="N1506" t="n">
        <v>10.78</v>
      </c>
      <c r="O1506" t="n">
        <v>10949.33</v>
      </c>
      <c r="P1506" t="n">
        <v>100.67</v>
      </c>
      <c r="Q1506" t="n">
        <v>467.1</v>
      </c>
      <c r="R1506" t="n">
        <v>63.18</v>
      </c>
      <c r="S1506" t="n">
        <v>39.61</v>
      </c>
      <c r="T1506" t="n">
        <v>6806.96</v>
      </c>
      <c r="U1506" t="n">
        <v>0.63</v>
      </c>
      <c r="V1506" t="n">
        <v>0.74</v>
      </c>
      <c r="W1506" t="n">
        <v>2.65</v>
      </c>
      <c r="X1506" t="n">
        <v>0.42</v>
      </c>
      <c r="Y1506" t="n">
        <v>1</v>
      </c>
      <c r="Z1506" t="n">
        <v>10</v>
      </c>
    </row>
    <row r="1507">
      <c r="A1507" t="n">
        <v>0</v>
      </c>
      <c r="B1507" t="n">
        <v>50</v>
      </c>
      <c r="C1507" t="inlineStr">
        <is>
          <t xml:space="preserve">CONCLUIDO	</t>
        </is>
      </c>
      <c r="D1507" t="n">
        <v>4.1491</v>
      </c>
      <c r="E1507" t="n">
        <v>24.1</v>
      </c>
      <c r="F1507" t="n">
        <v>19.15</v>
      </c>
      <c r="G1507" t="n">
        <v>8.77</v>
      </c>
      <c r="H1507" t="n">
        <v>0.16</v>
      </c>
      <c r="I1507" t="n">
        <v>131</v>
      </c>
      <c r="J1507" t="n">
        <v>107.41</v>
      </c>
      <c r="K1507" t="n">
        <v>41.65</v>
      </c>
      <c r="L1507" t="n">
        <v>1</v>
      </c>
      <c r="M1507" t="n">
        <v>129</v>
      </c>
      <c r="N1507" t="n">
        <v>14.77</v>
      </c>
      <c r="O1507" t="n">
        <v>13481.73</v>
      </c>
      <c r="P1507" t="n">
        <v>180.43</v>
      </c>
      <c r="Q1507" t="n">
        <v>467.2</v>
      </c>
      <c r="R1507" t="n">
        <v>174.86</v>
      </c>
      <c r="S1507" t="n">
        <v>39.61</v>
      </c>
      <c r="T1507" t="n">
        <v>62065.42</v>
      </c>
      <c r="U1507" t="n">
        <v>0.23</v>
      </c>
      <c r="V1507" t="n">
        <v>0.61</v>
      </c>
      <c r="W1507" t="n">
        <v>2.81</v>
      </c>
      <c r="X1507" t="n">
        <v>3.82</v>
      </c>
      <c r="Y1507" t="n">
        <v>1</v>
      </c>
      <c r="Z1507" t="n">
        <v>10</v>
      </c>
    </row>
    <row r="1508">
      <c r="A1508" t="n">
        <v>1</v>
      </c>
      <c r="B1508" t="n">
        <v>50</v>
      </c>
      <c r="C1508" t="inlineStr">
        <is>
          <t xml:space="preserve">CONCLUIDO	</t>
        </is>
      </c>
      <c r="D1508" t="n">
        <v>4.4393</v>
      </c>
      <c r="E1508" t="n">
        <v>22.53</v>
      </c>
      <c r="F1508" t="n">
        <v>18.27</v>
      </c>
      <c r="G1508" t="n">
        <v>10.96</v>
      </c>
      <c r="H1508" t="n">
        <v>0.2</v>
      </c>
      <c r="I1508" t="n">
        <v>100</v>
      </c>
      <c r="J1508" t="n">
        <v>107.73</v>
      </c>
      <c r="K1508" t="n">
        <v>41.65</v>
      </c>
      <c r="L1508" t="n">
        <v>1.25</v>
      </c>
      <c r="M1508" t="n">
        <v>98</v>
      </c>
      <c r="N1508" t="n">
        <v>14.83</v>
      </c>
      <c r="O1508" t="n">
        <v>13520.81</v>
      </c>
      <c r="P1508" t="n">
        <v>171.26</v>
      </c>
      <c r="Q1508" t="n">
        <v>467.22</v>
      </c>
      <c r="R1508" t="n">
        <v>144.82</v>
      </c>
      <c r="S1508" t="n">
        <v>39.61</v>
      </c>
      <c r="T1508" t="n">
        <v>47199.19</v>
      </c>
      <c r="U1508" t="n">
        <v>0.27</v>
      </c>
      <c r="V1508" t="n">
        <v>0.64</v>
      </c>
      <c r="W1508" t="n">
        <v>2.79</v>
      </c>
      <c r="X1508" t="n">
        <v>2.93</v>
      </c>
      <c r="Y1508" t="n">
        <v>1</v>
      </c>
      <c r="Z1508" t="n">
        <v>10</v>
      </c>
    </row>
    <row r="1509">
      <c r="A1509" t="n">
        <v>2</v>
      </c>
      <c r="B1509" t="n">
        <v>50</v>
      </c>
      <c r="C1509" t="inlineStr">
        <is>
          <t xml:space="preserve">CONCLUIDO	</t>
        </is>
      </c>
      <c r="D1509" t="n">
        <v>4.6642</v>
      </c>
      <c r="E1509" t="n">
        <v>21.44</v>
      </c>
      <c r="F1509" t="n">
        <v>17.63</v>
      </c>
      <c r="G1509" t="n">
        <v>13.22</v>
      </c>
      <c r="H1509" t="n">
        <v>0.24</v>
      </c>
      <c r="I1509" t="n">
        <v>80</v>
      </c>
      <c r="J1509" t="n">
        <v>108.05</v>
      </c>
      <c r="K1509" t="n">
        <v>41.65</v>
      </c>
      <c r="L1509" t="n">
        <v>1.5</v>
      </c>
      <c r="M1509" t="n">
        <v>78</v>
      </c>
      <c r="N1509" t="n">
        <v>14.9</v>
      </c>
      <c r="O1509" t="n">
        <v>13559.91</v>
      </c>
      <c r="P1509" t="n">
        <v>164.38</v>
      </c>
      <c r="Q1509" t="n">
        <v>467.14</v>
      </c>
      <c r="R1509" t="n">
        <v>124.54</v>
      </c>
      <c r="S1509" t="n">
        <v>39.61</v>
      </c>
      <c r="T1509" t="n">
        <v>37159.83</v>
      </c>
      <c r="U1509" t="n">
        <v>0.32</v>
      </c>
      <c r="V1509" t="n">
        <v>0.66</v>
      </c>
      <c r="W1509" t="n">
        <v>2.74</v>
      </c>
      <c r="X1509" t="n">
        <v>2.29</v>
      </c>
      <c r="Y1509" t="n">
        <v>1</v>
      </c>
      <c r="Z1509" t="n">
        <v>10</v>
      </c>
    </row>
    <row r="1510">
      <c r="A1510" t="n">
        <v>3</v>
      </c>
      <c r="B1510" t="n">
        <v>50</v>
      </c>
      <c r="C1510" t="inlineStr">
        <is>
          <t xml:space="preserve">CONCLUIDO	</t>
        </is>
      </c>
      <c r="D1510" t="n">
        <v>4.8143</v>
      </c>
      <c r="E1510" t="n">
        <v>20.77</v>
      </c>
      <c r="F1510" t="n">
        <v>17.25</v>
      </c>
      <c r="G1510" t="n">
        <v>15.44</v>
      </c>
      <c r="H1510" t="n">
        <v>0.28</v>
      </c>
      <c r="I1510" t="n">
        <v>67</v>
      </c>
      <c r="J1510" t="n">
        <v>108.37</v>
      </c>
      <c r="K1510" t="n">
        <v>41.65</v>
      </c>
      <c r="L1510" t="n">
        <v>1.75</v>
      </c>
      <c r="M1510" t="n">
        <v>65</v>
      </c>
      <c r="N1510" t="n">
        <v>14.97</v>
      </c>
      <c r="O1510" t="n">
        <v>13599.17</v>
      </c>
      <c r="P1510" t="n">
        <v>159.97</v>
      </c>
      <c r="Q1510" t="n">
        <v>467.21</v>
      </c>
      <c r="R1510" t="n">
        <v>112.54</v>
      </c>
      <c r="S1510" t="n">
        <v>39.61</v>
      </c>
      <c r="T1510" t="n">
        <v>31228.37</v>
      </c>
      <c r="U1510" t="n">
        <v>0.35</v>
      </c>
      <c r="V1510" t="n">
        <v>0.68</v>
      </c>
      <c r="W1510" t="n">
        <v>2.71</v>
      </c>
      <c r="X1510" t="n">
        <v>1.91</v>
      </c>
      <c r="Y1510" t="n">
        <v>1</v>
      </c>
      <c r="Z1510" t="n">
        <v>10</v>
      </c>
    </row>
    <row r="1511">
      <c r="A1511" t="n">
        <v>4</v>
      </c>
      <c r="B1511" t="n">
        <v>50</v>
      </c>
      <c r="C1511" t="inlineStr">
        <is>
          <t xml:space="preserve">CONCLUIDO	</t>
        </is>
      </c>
      <c r="D1511" t="n">
        <v>4.918</v>
      </c>
      <c r="E1511" t="n">
        <v>20.33</v>
      </c>
      <c r="F1511" t="n">
        <v>17.01</v>
      </c>
      <c r="G1511" t="n">
        <v>17.6</v>
      </c>
      <c r="H1511" t="n">
        <v>0.32</v>
      </c>
      <c r="I1511" t="n">
        <v>58</v>
      </c>
      <c r="J1511" t="n">
        <v>108.68</v>
      </c>
      <c r="K1511" t="n">
        <v>41.65</v>
      </c>
      <c r="L1511" t="n">
        <v>2</v>
      </c>
      <c r="M1511" t="n">
        <v>56</v>
      </c>
      <c r="N1511" t="n">
        <v>15.03</v>
      </c>
      <c r="O1511" t="n">
        <v>13638.32</v>
      </c>
      <c r="P1511" t="n">
        <v>157.12</v>
      </c>
      <c r="Q1511" t="n">
        <v>467.16</v>
      </c>
      <c r="R1511" t="n">
        <v>104.2</v>
      </c>
      <c r="S1511" t="n">
        <v>39.61</v>
      </c>
      <c r="T1511" t="n">
        <v>27102.44</v>
      </c>
      <c r="U1511" t="n">
        <v>0.38</v>
      </c>
      <c r="V1511" t="n">
        <v>0.6899999999999999</v>
      </c>
      <c r="W1511" t="n">
        <v>2.71</v>
      </c>
      <c r="X1511" t="n">
        <v>1.67</v>
      </c>
      <c r="Y1511" t="n">
        <v>1</v>
      </c>
      <c r="Z1511" t="n">
        <v>10</v>
      </c>
    </row>
    <row r="1512">
      <c r="A1512" t="n">
        <v>5</v>
      </c>
      <c r="B1512" t="n">
        <v>50</v>
      </c>
      <c r="C1512" t="inlineStr">
        <is>
          <t xml:space="preserve">CONCLUIDO	</t>
        </is>
      </c>
      <c r="D1512" t="n">
        <v>5.009</v>
      </c>
      <c r="E1512" t="n">
        <v>19.96</v>
      </c>
      <c r="F1512" t="n">
        <v>16.79</v>
      </c>
      <c r="G1512" t="n">
        <v>19.76</v>
      </c>
      <c r="H1512" t="n">
        <v>0.36</v>
      </c>
      <c r="I1512" t="n">
        <v>51</v>
      </c>
      <c r="J1512" t="n">
        <v>109</v>
      </c>
      <c r="K1512" t="n">
        <v>41.65</v>
      </c>
      <c r="L1512" t="n">
        <v>2.25</v>
      </c>
      <c r="M1512" t="n">
        <v>49</v>
      </c>
      <c r="N1512" t="n">
        <v>15.1</v>
      </c>
      <c r="O1512" t="n">
        <v>13677.51</v>
      </c>
      <c r="P1512" t="n">
        <v>154.27</v>
      </c>
      <c r="Q1512" t="n">
        <v>467.09</v>
      </c>
      <c r="R1512" t="n">
        <v>97.40000000000001</v>
      </c>
      <c r="S1512" t="n">
        <v>39.61</v>
      </c>
      <c r="T1512" t="n">
        <v>23736.1</v>
      </c>
      <c r="U1512" t="n">
        <v>0.41</v>
      </c>
      <c r="V1512" t="n">
        <v>0.6899999999999999</v>
      </c>
      <c r="W1512" t="n">
        <v>2.7</v>
      </c>
      <c r="X1512" t="n">
        <v>1.46</v>
      </c>
      <c r="Y1512" t="n">
        <v>1</v>
      </c>
      <c r="Z1512" t="n">
        <v>10</v>
      </c>
    </row>
    <row r="1513">
      <c r="A1513" t="n">
        <v>6</v>
      </c>
      <c r="B1513" t="n">
        <v>50</v>
      </c>
      <c r="C1513" t="inlineStr">
        <is>
          <t xml:space="preserve">CONCLUIDO	</t>
        </is>
      </c>
      <c r="D1513" t="n">
        <v>5.0906</v>
      </c>
      <c r="E1513" t="n">
        <v>19.64</v>
      </c>
      <c r="F1513" t="n">
        <v>16.61</v>
      </c>
      <c r="G1513" t="n">
        <v>22.14</v>
      </c>
      <c r="H1513" t="n">
        <v>0.4</v>
      </c>
      <c r="I1513" t="n">
        <v>45</v>
      </c>
      <c r="J1513" t="n">
        <v>109.32</v>
      </c>
      <c r="K1513" t="n">
        <v>41.65</v>
      </c>
      <c r="L1513" t="n">
        <v>2.5</v>
      </c>
      <c r="M1513" t="n">
        <v>43</v>
      </c>
      <c r="N1513" t="n">
        <v>15.17</v>
      </c>
      <c r="O1513" t="n">
        <v>13716.72</v>
      </c>
      <c r="P1513" t="n">
        <v>151.73</v>
      </c>
      <c r="Q1513" t="n">
        <v>467.11</v>
      </c>
      <c r="R1513" t="n">
        <v>91.48999999999999</v>
      </c>
      <c r="S1513" t="n">
        <v>39.61</v>
      </c>
      <c r="T1513" t="n">
        <v>20810.72</v>
      </c>
      <c r="U1513" t="n">
        <v>0.43</v>
      </c>
      <c r="V1513" t="n">
        <v>0.7</v>
      </c>
      <c r="W1513" t="n">
        <v>2.68</v>
      </c>
      <c r="X1513" t="n">
        <v>1.27</v>
      </c>
      <c r="Y1513" t="n">
        <v>1</v>
      </c>
      <c r="Z1513" t="n">
        <v>10</v>
      </c>
    </row>
    <row r="1514">
      <c r="A1514" t="n">
        <v>7</v>
      </c>
      <c r="B1514" t="n">
        <v>50</v>
      </c>
      <c r="C1514" t="inlineStr">
        <is>
          <t xml:space="preserve">CONCLUIDO	</t>
        </is>
      </c>
      <c r="D1514" t="n">
        <v>5.1554</v>
      </c>
      <c r="E1514" t="n">
        <v>19.4</v>
      </c>
      <c r="F1514" t="n">
        <v>16.47</v>
      </c>
      <c r="G1514" t="n">
        <v>24.71</v>
      </c>
      <c r="H1514" t="n">
        <v>0.44</v>
      </c>
      <c r="I1514" t="n">
        <v>40</v>
      </c>
      <c r="J1514" t="n">
        <v>109.64</v>
      </c>
      <c r="K1514" t="n">
        <v>41.65</v>
      </c>
      <c r="L1514" t="n">
        <v>2.75</v>
      </c>
      <c r="M1514" t="n">
        <v>38</v>
      </c>
      <c r="N1514" t="n">
        <v>15.24</v>
      </c>
      <c r="O1514" t="n">
        <v>13755.95</v>
      </c>
      <c r="P1514" t="n">
        <v>149.57</v>
      </c>
      <c r="Q1514" t="n">
        <v>467.09</v>
      </c>
      <c r="R1514" t="n">
        <v>87.05</v>
      </c>
      <c r="S1514" t="n">
        <v>39.61</v>
      </c>
      <c r="T1514" t="n">
        <v>18613.83</v>
      </c>
      <c r="U1514" t="n">
        <v>0.46</v>
      </c>
      <c r="V1514" t="n">
        <v>0.71</v>
      </c>
      <c r="W1514" t="n">
        <v>2.68</v>
      </c>
      <c r="X1514" t="n">
        <v>1.14</v>
      </c>
      <c r="Y1514" t="n">
        <v>1</v>
      </c>
      <c r="Z1514" t="n">
        <v>10</v>
      </c>
    </row>
    <row r="1515">
      <c r="A1515" t="n">
        <v>8</v>
      </c>
      <c r="B1515" t="n">
        <v>50</v>
      </c>
      <c r="C1515" t="inlineStr">
        <is>
          <t xml:space="preserve">CONCLUIDO	</t>
        </is>
      </c>
      <c r="D1515" t="n">
        <v>5.2001</v>
      </c>
      <c r="E1515" t="n">
        <v>19.23</v>
      </c>
      <c r="F1515" t="n">
        <v>16.37</v>
      </c>
      <c r="G1515" t="n">
        <v>26.55</v>
      </c>
      <c r="H1515" t="n">
        <v>0.48</v>
      </c>
      <c r="I1515" t="n">
        <v>37</v>
      </c>
      <c r="J1515" t="n">
        <v>109.96</v>
      </c>
      <c r="K1515" t="n">
        <v>41.65</v>
      </c>
      <c r="L1515" t="n">
        <v>3</v>
      </c>
      <c r="M1515" t="n">
        <v>35</v>
      </c>
      <c r="N1515" t="n">
        <v>15.31</v>
      </c>
      <c r="O1515" t="n">
        <v>13795.21</v>
      </c>
      <c r="P1515" t="n">
        <v>148.28</v>
      </c>
      <c r="Q1515" t="n">
        <v>467.08</v>
      </c>
      <c r="R1515" t="n">
        <v>83.88</v>
      </c>
      <c r="S1515" t="n">
        <v>39.61</v>
      </c>
      <c r="T1515" t="n">
        <v>17048.18</v>
      </c>
      <c r="U1515" t="n">
        <v>0.47</v>
      </c>
      <c r="V1515" t="n">
        <v>0.71</v>
      </c>
      <c r="W1515" t="n">
        <v>2.67</v>
      </c>
      <c r="X1515" t="n">
        <v>1.04</v>
      </c>
      <c r="Y1515" t="n">
        <v>1</v>
      </c>
      <c r="Z1515" t="n">
        <v>10</v>
      </c>
    </row>
    <row r="1516">
      <c r="A1516" t="n">
        <v>9</v>
      </c>
      <c r="B1516" t="n">
        <v>50</v>
      </c>
      <c r="C1516" t="inlineStr">
        <is>
          <t xml:space="preserve">CONCLUIDO	</t>
        </is>
      </c>
      <c r="D1516" t="n">
        <v>5.239</v>
      </c>
      <c r="E1516" t="n">
        <v>19.09</v>
      </c>
      <c r="F1516" t="n">
        <v>16.3</v>
      </c>
      <c r="G1516" t="n">
        <v>28.76</v>
      </c>
      <c r="H1516" t="n">
        <v>0.52</v>
      </c>
      <c r="I1516" t="n">
        <v>34</v>
      </c>
      <c r="J1516" t="n">
        <v>110.27</v>
      </c>
      <c r="K1516" t="n">
        <v>41.65</v>
      </c>
      <c r="L1516" t="n">
        <v>3.25</v>
      </c>
      <c r="M1516" t="n">
        <v>32</v>
      </c>
      <c r="N1516" t="n">
        <v>15.37</v>
      </c>
      <c r="O1516" t="n">
        <v>13834.5</v>
      </c>
      <c r="P1516" t="n">
        <v>146.53</v>
      </c>
      <c r="Q1516" t="n">
        <v>467.1</v>
      </c>
      <c r="R1516" t="n">
        <v>81.19</v>
      </c>
      <c r="S1516" t="n">
        <v>39.61</v>
      </c>
      <c r="T1516" t="n">
        <v>15715.95</v>
      </c>
      <c r="U1516" t="n">
        <v>0.49</v>
      </c>
      <c r="V1516" t="n">
        <v>0.72</v>
      </c>
      <c r="W1516" t="n">
        <v>2.67</v>
      </c>
      <c r="X1516" t="n">
        <v>0.96</v>
      </c>
      <c r="Y1516" t="n">
        <v>1</v>
      </c>
      <c r="Z1516" t="n">
        <v>10</v>
      </c>
    </row>
    <row r="1517">
      <c r="A1517" t="n">
        <v>10</v>
      </c>
      <c r="B1517" t="n">
        <v>50</v>
      </c>
      <c r="C1517" t="inlineStr">
        <is>
          <t xml:space="preserve">CONCLUIDO	</t>
        </is>
      </c>
      <c r="D1517" t="n">
        <v>5.2781</v>
      </c>
      <c r="E1517" t="n">
        <v>18.95</v>
      </c>
      <c r="F1517" t="n">
        <v>16.22</v>
      </c>
      <c r="G1517" t="n">
        <v>31.4</v>
      </c>
      <c r="H1517" t="n">
        <v>0.5600000000000001</v>
      </c>
      <c r="I1517" t="n">
        <v>31</v>
      </c>
      <c r="J1517" t="n">
        <v>110.59</v>
      </c>
      <c r="K1517" t="n">
        <v>41.65</v>
      </c>
      <c r="L1517" t="n">
        <v>3.5</v>
      </c>
      <c r="M1517" t="n">
        <v>29</v>
      </c>
      <c r="N1517" t="n">
        <v>15.44</v>
      </c>
      <c r="O1517" t="n">
        <v>13873.81</v>
      </c>
      <c r="P1517" t="n">
        <v>144.99</v>
      </c>
      <c r="Q1517" t="n">
        <v>467.1</v>
      </c>
      <c r="R1517" t="n">
        <v>78.67</v>
      </c>
      <c r="S1517" t="n">
        <v>39.61</v>
      </c>
      <c r="T1517" t="n">
        <v>14469.63</v>
      </c>
      <c r="U1517" t="n">
        <v>0.5</v>
      </c>
      <c r="V1517" t="n">
        <v>0.72</v>
      </c>
      <c r="W1517" t="n">
        <v>2.67</v>
      </c>
      <c r="X1517" t="n">
        <v>0.89</v>
      </c>
      <c r="Y1517" t="n">
        <v>1</v>
      </c>
      <c r="Z1517" t="n">
        <v>10</v>
      </c>
    </row>
    <row r="1518">
      <c r="A1518" t="n">
        <v>11</v>
      </c>
      <c r="B1518" t="n">
        <v>50</v>
      </c>
      <c r="C1518" t="inlineStr">
        <is>
          <t xml:space="preserve">CONCLUIDO	</t>
        </is>
      </c>
      <c r="D1518" t="n">
        <v>5.3106</v>
      </c>
      <c r="E1518" t="n">
        <v>18.83</v>
      </c>
      <c r="F1518" t="n">
        <v>16.15</v>
      </c>
      <c r="G1518" t="n">
        <v>33.41</v>
      </c>
      <c r="H1518" t="n">
        <v>0.6</v>
      </c>
      <c r="I1518" t="n">
        <v>29</v>
      </c>
      <c r="J1518" t="n">
        <v>110.91</v>
      </c>
      <c r="K1518" t="n">
        <v>41.65</v>
      </c>
      <c r="L1518" t="n">
        <v>3.75</v>
      </c>
      <c r="M1518" t="n">
        <v>27</v>
      </c>
      <c r="N1518" t="n">
        <v>15.51</v>
      </c>
      <c r="O1518" t="n">
        <v>13913.15</v>
      </c>
      <c r="P1518" t="n">
        <v>143.25</v>
      </c>
      <c r="Q1518" t="n">
        <v>467.11</v>
      </c>
      <c r="R1518" t="n">
        <v>76.41</v>
      </c>
      <c r="S1518" t="n">
        <v>39.61</v>
      </c>
      <c r="T1518" t="n">
        <v>13350.25</v>
      </c>
      <c r="U1518" t="n">
        <v>0.52</v>
      </c>
      <c r="V1518" t="n">
        <v>0.72</v>
      </c>
      <c r="W1518" t="n">
        <v>2.66</v>
      </c>
      <c r="X1518" t="n">
        <v>0.8100000000000001</v>
      </c>
      <c r="Y1518" t="n">
        <v>1</v>
      </c>
      <c r="Z1518" t="n">
        <v>10</v>
      </c>
    </row>
    <row r="1519">
      <c r="A1519" t="n">
        <v>12</v>
      </c>
      <c r="B1519" t="n">
        <v>50</v>
      </c>
      <c r="C1519" t="inlineStr">
        <is>
          <t xml:space="preserve">CONCLUIDO	</t>
        </is>
      </c>
      <c r="D1519" t="n">
        <v>5.3421</v>
      </c>
      <c r="E1519" t="n">
        <v>18.72</v>
      </c>
      <c r="F1519" t="n">
        <v>16.08</v>
      </c>
      <c r="G1519" t="n">
        <v>35.74</v>
      </c>
      <c r="H1519" t="n">
        <v>0.63</v>
      </c>
      <c r="I1519" t="n">
        <v>27</v>
      </c>
      <c r="J1519" t="n">
        <v>111.23</v>
      </c>
      <c r="K1519" t="n">
        <v>41.65</v>
      </c>
      <c r="L1519" t="n">
        <v>4</v>
      </c>
      <c r="M1519" t="n">
        <v>25</v>
      </c>
      <c r="N1519" t="n">
        <v>15.58</v>
      </c>
      <c r="O1519" t="n">
        <v>13952.52</v>
      </c>
      <c r="P1519" t="n">
        <v>142</v>
      </c>
      <c r="Q1519" t="n">
        <v>467.12</v>
      </c>
      <c r="R1519" t="n">
        <v>74.28</v>
      </c>
      <c r="S1519" t="n">
        <v>39.61</v>
      </c>
      <c r="T1519" t="n">
        <v>12293.54</v>
      </c>
      <c r="U1519" t="n">
        <v>0.53</v>
      </c>
      <c r="V1519" t="n">
        <v>0.73</v>
      </c>
      <c r="W1519" t="n">
        <v>2.65</v>
      </c>
      <c r="X1519" t="n">
        <v>0.75</v>
      </c>
      <c r="Y1519" t="n">
        <v>1</v>
      </c>
      <c r="Z1519" t="n">
        <v>10</v>
      </c>
    </row>
    <row r="1520">
      <c r="A1520" t="n">
        <v>13</v>
      </c>
      <c r="B1520" t="n">
        <v>50</v>
      </c>
      <c r="C1520" t="inlineStr">
        <is>
          <t xml:space="preserve">CONCLUIDO	</t>
        </is>
      </c>
      <c r="D1520" t="n">
        <v>5.3727</v>
      </c>
      <c r="E1520" t="n">
        <v>18.61</v>
      </c>
      <c r="F1520" t="n">
        <v>16.02</v>
      </c>
      <c r="G1520" t="n">
        <v>38.45</v>
      </c>
      <c r="H1520" t="n">
        <v>0.67</v>
      </c>
      <c r="I1520" t="n">
        <v>25</v>
      </c>
      <c r="J1520" t="n">
        <v>111.55</v>
      </c>
      <c r="K1520" t="n">
        <v>41.65</v>
      </c>
      <c r="L1520" t="n">
        <v>4.25</v>
      </c>
      <c r="M1520" t="n">
        <v>23</v>
      </c>
      <c r="N1520" t="n">
        <v>15.65</v>
      </c>
      <c r="O1520" t="n">
        <v>13991.91</v>
      </c>
      <c r="P1520" t="n">
        <v>140.2</v>
      </c>
      <c r="Q1520" t="n">
        <v>467.11</v>
      </c>
      <c r="R1520" t="n">
        <v>72.53</v>
      </c>
      <c r="S1520" t="n">
        <v>39.61</v>
      </c>
      <c r="T1520" t="n">
        <v>11429.53</v>
      </c>
      <c r="U1520" t="n">
        <v>0.55</v>
      </c>
      <c r="V1520" t="n">
        <v>0.73</v>
      </c>
      <c r="W1520" t="n">
        <v>2.65</v>
      </c>
      <c r="X1520" t="n">
        <v>0.6899999999999999</v>
      </c>
      <c r="Y1520" t="n">
        <v>1</v>
      </c>
      <c r="Z1520" t="n">
        <v>10</v>
      </c>
    </row>
    <row r="1521">
      <c r="A1521" t="n">
        <v>14</v>
      </c>
      <c r="B1521" t="n">
        <v>50</v>
      </c>
      <c r="C1521" t="inlineStr">
        <is>
          <t xml:space="preserve">CONCLUIDO	</t>
        </is>
      </c>
      <c r="D1521" t="n">
        <v>5.3854</v>
      </c>
      <c r="E1521" t="n">
        <v>18.57</v>
      </c>
      <c r="F1521" t="n">
        <v>16</v>
      </c>
      <c r="G1521" t="n">
        <v>40</v>
      </c>
      <c r="H1521" t="n">
        <v>0.71</v>
      </c>
      <c r="I1521" t="n">
        <v>24</v>
      </c>
      <c r="J1521" t="n">
        <v>111.87</v>
      </c>
      <c r="K1521" t="n">
        <v>41.65</v>
      </c>
      <c r="L1521" t="n">
        <v>4.5</v>
      </c>
      <c r="M1521" t="n">
        <v>22</v>
      </c>
      <c r="N1521" t="n">
        <v>15.72</v>
      </c>
      <c r="O1521" t="n">
        <v>14031.33</v>
      </c>
      <c r="P1521" t="n">
        <v>139.33</v>
      </c>
      <c r="Q1521" t="n">
        <v>467.07</v>
      </c>
      <c r="R1521" t="n">
        <v>71.52</v>
      </c>
      <c r="S1521" t="n">
        <v>39.61</v>
      </c>
      <c r="T1521" t="n">
        <v>10930.6</v>
      </c>
      <c r="U1521" t="n">
        <v>0.55</v>
      </c>
      <c r="V1521" t="n">
        <v>0.73</v>
      </c>
      <c r="W1521" t="n">
        <v>2.65</v>
      </c>
      <c r="X1521" t="n">
        <v>0.67</v>
      </c>
      <c r="Y1521" t="n">
        <v>1</v>
      </c>
      <c r="Z1521" t="n">
        <v>10</v>
      </c>
    </row>
    <row r="1522">
      <c r="A1522" t="n">
        <v>15</v>
      </c>
      <c r="B1522" t="n">
        <v>50</v>
      </c>
      <c r="C1522" t="inlineStr">
        <is>
          <t xml:space="preserve">CONCLUIDO	</t>
        </is>
      </c>
      <c r="D1522" t="n">
        <v>5.4216</v>
      </c>
      <c r="E1522" t="n">
        <v>18.44</v>
      </c>
      <c r="F1522" t="n">
        <v>15.92</v>
      </c>
      <c r="G1522" t="n">
        <v>43.42</v>
      </c>
      <c r="H1522" t="n">
        <v>0.75</v>
      </c>
      <c r="I1522" t="n">
        <v>22</v>
      </c>
      <c r="J1522" t="n">
        <v>112.19</v>
      </c>
      <c r="K1522" t="n">
        <v>41.65</v>
      </c>
      <c r="L1522" t="n">
        <v>4.75</v>
      </c>
      <c r="M1522" t="n">
        <v>20</v>
      </c>
      <c r="N1522" t="n">
        <v>15.79</v>
      </c>
      <c r="O1522" t="n">
        <v>14070.77</v>
      </c>
      <c r="P1522" t="n">
        <v>137.92</v>
      </c>
      <c r="Q1522" t="n">
        <v>467.07</v>
      </c>
      <c r="R1522" t="n">
        <v>69.06</v>
      </c>
      <c r="S1522" t="n">
        <v>39.61</v>
      </c>
      <c r="T1522" t="n">
        <v>9712.08</v>
      </c>
      <c r="U1522" t="n">
        <v>0.57</v>
      </c>
      <c r="V1522" t="n">
        <v>0.73</v>
      </c>
      <c r="W1522" t="n">
        <v>2.64</v>
      </c>
      <c r="X1522" t="n">
        <v>0.59</v>
      </c>
      <c r="Y1522" t="n">
        <v>1</v>
      </c>
      <c r="Z1522" t="n">
        <v>10</v>
      </c>
    </row>
    <row r="1523">
      <c r="A1523" t="n">
        <v>16</v>
      </c>
      <c r="B1523" t="n">
        <v>50</v>
      </c>
      <c r="C1523" t="inlineStr">
        <is>
          <t xml:space="preserve">CONCLUIDO	</t>
        </is>
      </c>
      <c r="D1523" t="n">
        <v>5.4307</v>
      </c>
      <c r="E1523" t="n">
        <v>18.41</v>
      </c>
      <c r="F1523" t="n">
        <v>15.91</v>
      </c>
      <c r="G1523" t="n">
        <v>45.46</v>
      </c>
      <c r="H1523" t="n">
        <v>0.78</v>
      </c>
      <c r="I1523" t="n">
        <v>21</v>
      </c>
      <c r="J1523" t="n">
        <v>112.51</v>
      </c>
      <c r="K1523" t="n">
        <v>41.65</v>
      </c>
      <c r="L1523" t="n">
        <v>5</v>
      </c>
      <c r="M1523" t="n">
        <v>19</v>
      </c>
      <c r="N1523" t="n">
        <v>15.86</v>
      </c>
      <c r="O1523" t="n">
        <v>14110.24</v>
      </c>
      <c r="P1523" t="n">
        <v>136.74</v>
      </c>
      <c r="Q1523" t="n">
        <v>467.13</v>
      </c>
      <c r="R1523" t="n">
        <v>68.55</v>
      </c>
      <c r="S1523" t="n">
        <v>39.61</v>
      </c>
      <c r="T1523" t="n">
        <v>9458.77</v>
      </c>
      <c r="U1523" t="n">
        <v>0.58</v>
      </c>
      <c r="V1523" t="n">
        <v>0.73</v>
      </c>
      <c r="W1523" t="n">
        <v>2.65</v>
      </c>
      <c r="X1523" t="n">
        <v>0.58</v>
      </c>
      <c r="Y1523" t="n">
        <v>1</v>
      </c>
      <c r="Z1523" t="n">
        <v>10</v>
      </c>
    </row>
    <row r="1524">
      <c r="A1524" t="n">
        <v>17</v>
      </c>
      <c r="B1524" t="n">
        <v>50</v>
      </c>
      <c r="C1524" t="inlineStr">
        <is>
          <t xml:space="preserve">CONCLUIDO	</t>
        </is>
      </c>
      <c r="D1524" t="n">
        <v>5.4454</v>
      </c>
      <c r="E1524" t="n">
        <v>18.36</v>
      </c>
      <c r="F1524" t="n">
        <v>15.88</v>
      </c>
      <c r="G1524" t="n">
        <v>47.65</v>
      </c>
      <c r="H1524" t="n">
        <v>0.82</v>
      </c>
      <c r="I1524" t="n">
        <v>20</v>
      </c>
      <c r="J1524" t="n">
        <v>112.83</v>
      </c>
      <c r="K1524" t="n">
        <v>41.65</v>
      </c>
      <c r="L1524" t="n">
        <v>5.25</v>
      </c>
      <c r="M1524" t="n">
        <v>18</v>
      </c>
      <c r="N1524" t="n">
        <v>15.93</v>
      </c>
      <c r="O1524" t="n">
        <v>14149.74</v>
      </c>
      <c r="P1524" t="n">
        <v>136.25</v>
      </c>
      <c r="Q1524" t="n">
        <v>467.11</v>
      </c>
      <c r="R1524" t="n">
        <v>67.81</v>
      </c>
      <c r="S1524" t="n">
        <v>39.61</v>
      </c>
      <c r="T1524" t="n">
        <v>9097.66</v>
      </c>
      <c r="U1524" t="n">
        <v>0.58</v>
      </c>
      <c r="V1524" t="n">
        <v>0.73</v>
      </c>
      <c r="W1524" t="n">
        <v>2.64</v>
      </c>
      <c r="X1524" t="n">
        <v>0.55</v>
      </c>
      <c r="Y1524" t="n">
        <v>1</v>
      </c>
      <c r="Z1524" t="n">
        <v>10</v>
      </c>
    </row>
    <row r="1525">
      <c r="A1525" t="n">
        <v>18</v>
      </c>
      <c r="B1525" t="n">
        <v>50</v>
      </c>
      <c r="C1525" t="inlineStr">
        <is>
          <t xml:space="preserve">CONCLUIDO	</t>
        </is>
      </c>
      <c r="D1525" t="n">
        <v>5.4569</v>
      </c>
      <c r="E1525" t="n">
        <v>18.33</v>
      </c>
      <c r="F1525" t="n">
        <v>15.87</v>
      </c>
      <c r="G1525" t="n">
        <v>50.11</v>
      </c>
      <c r="H1525" t="n">
        <v>0.86</v>
      </c>
      <c r="I1525" t="n">
        <v>19</v>
      </c>
      <c r="J1525" t="n">
        <v>113.15</v>
      </c>
      <c r="K1525" t="n">
        <v>41.65</v>
      </c>
      <c r="L1525" t="n">
        <v>5.5</v>
      </c>
      <c r="M1525" t="n">
        <v>17</v>
      </c>
      <c r="N1525" t="n">
        <v>16</v>
      </c>
      <c r="O1525" t="n">
        <v>14189.26</v>
      </c>
      <c r="P1525" t="n">
        <v>135.35</v>
      </c>
      <c r="Q1525" t="n">
        <v>467.07</v>
      </c>
      <c r="R1525" t="n">
        <v>67.22</v>
      </c>
      <c r="S1525" t="n">
        <v>39.61</v>
      </c>
      <c r="T1525" t="n">
        <v>8808.18</v>
      </c>
      <c r="U1525" t="n">
        <v>0.59</v>
      </c>
      <c r="V1525" t="n">
        <v>0.74</v>
      </c>
      <c r="W1525" t="n">
        <v>2.64</v>
      </c>
      <c r="X1525" t="n">
        <v>0.53</v>
      </c>
      <c r="Y1525" t="n">
        <v>1</v>
      </c>
      <c r="Z1525" t="n">
        <v>10</v>
      </c>
    </row>
    <row r="1526">
      <c r="A1526" t="n">
        <v>19</v>
      </c>
      <c r="B1526" t="n">
        <v>50</v>
      </c>
      <c r="C1526" t="inlineStr">
        <is>
          <t xml:space="preserve">CONCLUIDO	</t>
        </is>
      </c>
      <c r="D1526" t="n">
        <v>5.481</v>
      </c>
      <c r="E1526" t="n">
        <v>18.24</v>
      </c>
      <c r="F1526" t="n">
        <v>15.81</v>
      </c>
      <c r="G1526" t="n">
        <v>52.7</v>
      </c>
      <c r="H1526" t="n">
        <v>0.89</v>
      </c>
      <c r="I1526" t="n">
        <v>18</v>
      </c>
      <c r="J1526" t="n">
        <v>113.47</v>
      </c>
      <c r="K1526" t="n">
        <v>41.65</v>
      </c>
      <c r="L1526" t="n">
        <v>5.75</v>
      </c>
      <c r="M1526" t="n">
        <v>16</v>
      </c>
      <c r="N1526" t="n">
        <v>16.07</v>
      </c>
      <c r="O1526" t="n">
        <v>14228.81</v>
      </c>
      <c r="P1526" t="n">
        <v>133.48</v>
      </c>
      <c r="Q1526" t="n">
        <v>467.07</v>
      </c>
      <c r="R1526" t="n">
        <v>65.34999999999999</v>
      </c>
      <c r="S1526" t="n">
        <v>39.61</v>
      </c>
      <c r="T1526" t="n">
        <v>7875.57</v>
      </c>
      <c r="U1526" t="n">
        <v>0.61</v>
      </c>
      <c r="V1526" t="n">
        <v>0.74</v>
      </c>
      <c r="W1526" t="n">
        <v>2.64</v>
      </c>
      <c r="X1526" t="n">
        <v>0.48</v>
      </c>
      <c r="Y1526" t="n">
        <v>1</v>
      </c>
      <c r="Z1526" t="n">
        <v>10</v>
      </c>
    </row>
    <row r="1527">
      <c r="A1527" t="n">
        <v>20</v>
      </c>
      <c r="B1527" t="n">
        <v>50</v>
      </c>
      <c r="C1527" t="inlineStr">
        <is>
          <t xml:space="preserve">CONCLUIDO	</t>
        </is>
      </c>
      <c r="D1527" t="n">
        <v>5.4932</v>
      </c>
      <c r="E1527" t="n">
        <v>18.2</v>
      </c>
      <c r="F1527" t="n">
        <v>15.79</v>
      </c>
      <c r="G1527" t="n">
        <v>55.73</v>
      </c>
      <c r="H1527" t="n">
        <v>0.93</v>
      </c>
      <c r="I1527" t="n">
        <v>17</v>
      </c>
      <c r="J1527" t="n">
        <v>113.79</v>
      </c>
      <c r="K1527" t="n">
        <v>41.65</v>
      </c>
      <c r="L1527" t="n">
        <v>6</v>
      </c>
      <c r="M1527" t="n">
        <v>15</v>
      </c>
      <c r="N1527" t="n">
        <v>16.14</v>
      </c>
      <c r="O1527" t="n">
        <v>14268.39</v>
      </c>
      <c r="P1527" t="n">
        <v>131.99</v>
      </c>
      <c r="Q1527" t="n">
        <v>467.07</v>
      </c>
      <c r="R1527" t="n">
        <v>64.84999999999999</v>
      </c>
      <c r="S1527" t="n">
        <v>39.61</v>
      </c>
      <c r="T1527" t="n">
        <v>7630.14</v>
      </c>
      <c r="U1527" t="n">
        <v>0.61</v>
      </c>
      <c r="V1527" t="n">
        <v>0.74</v>
      </c>
      <c r="W1527" t="n">
        <v>2.64</v>
      </c>
      <c r="X1527" t="n">
        <v>0.46</v>
      </c>
      <c r="Y1527" t="n">
        <v>1</v>
      </c>
      <c r="Z1527" t="n">
        <v>10</v>
      </c>
    </row>
    <row r="1528">
      <c r="A1528" t="n">
        <v>21</v>
      </c>
      <c r="B1528" t="n">
        <v>50</v>
      </c>
      <c r="C1528" t="inlineStr">
        <is>
          <t xml:space="preserve">CONCLUIDO	</t>
        </is>
      </c>
      <c r="D1528" t="n">
        <v>5.4886</v>
      </c>
      <c r="E1528" t="n">
        <v>18.22</v>
      </c>
      <c r="F1528" t="n">
        <v>15.81</v>
      </c>
      <c r="G1528" t="n">
        <v>55.79</v>
      </c>
      <c r="H1528" t="n">
        <v>0.97</v>
      </c>
      <c r="I1528" t="n">
        <v>17</v>
      </c>
      <c r="J1528" t="n">
        <v>114.11</v>
      </c>
      <c r="K1528" t="n">
        <v>41.65</v>
      </c>
      <c r="L1528" t="n">
        <v>6.25</v>
      </c>
      <c r="M1528" t="n">
        <v>15</v>
      </c>
      <c r="N1528" t="n">
        <v>16.21</v>
      </c>
      <c r="O1528" t="n">
        <v>14307.99</v>
      </c>
      <c r="P1528" t="n">
        <v>131.61</v>
      </c>
      <c r="Q1528" t="n">
        <v>467.07</v>
      </c>
      <c r="R1528" t="n">
        <v>65.26000000000001</v>
      </c>
      <c r="S1528" t="n">
        <v>39.61</v>
      </c>
      <c r="T1528" t="n">
        <v>7835.7</v>
      </c>
      <c r="U1528" t="n">
        <v>0.61</v>
      </c>
      <c r="V1528" t="n">
        <v>0.74</v>
      </c>
      <c r="W1528" t="n">
        <v>2.64</v>
      </c>
      <c r="X1528" t="n">
        <v>0.47</v>
      </c>
      <c r="Y1528" t="n">
        <v>1</v>
      </c>
      <c r="Z1528" t="n">
        <v>10</v>
      </c>
    </row>
    <row r="1529">
      <c r="A1529" t="n">
        <v>22</v>
      </c>
      <c r="B1529" t="n">
        <v>50</v>
      </c>
      <c r="C1529" t="inlineStr">
        <is>
          <t xml:space="preserve">CONCLUIDO	</t>
        </is>
      </c>
      <c r="D1529" t="n">
        <v>5.5054</v>
      </c>
      <c r="E1529" t="n">
        <v>18.16</v>
      </c>
      <c r="F1529" t="n">
        <v>15.77</v>
      </c>
      <c r="G1529" t="n">
        <v>59.15</v>
      </c>
      <c r="H1529" t="n">
        <v>1</v>
      </c>
      <c r="I1529" t="n">
        <v>16</v>
      </c>
      <c r="J1529" t="n">
        <v>114.44</v>
      </c>
      <c r="K1529" t="n">
        <v>41.65</v>
      </c>
      <c r="L1529" t="n">
        <v>6.5</v>
      </c>
      <c r="M1529" t="n">
        <v>14</v>
      </c>
      <c r="N1529" t="n">
        <v>16.29</v>
      </c>
      <c r="O1529" t="n">
        <v>14347.62</v>
      </c>
      <c r="P1529" t="n">
        <v>130.62</v>
      </c>
      <c r="Q1529" t="n">
        <v>467.07</v>
      </c>
      <c r="R1529" t="n">
        <v>64.40000000000001</v>
      </c>
      <c r="S1529" t="n">
        <v>39.61</v>
      </c>
      <c r="T1529" t="n">
        <v>7408.98</v>
      </c>
      <c r="U1529" t="n">
        <v>0.62</v>
      </c>
      <c r="V1529" t="n">
        <v>0.74</v>
      </c>
      <c r="W1529" t="n">
        <v>2.63</v>
      </c>
      <c r="X1529" t="n">
        <v>0.44</v>
      </c>
      <c r="Y1529" t="n">
        <v>1</v>
      </c>
      <c r="Z1529" t="n">
        <v>10</v>
      </c>
    </row>
    <row r="1530">
      <c r="A1530" t="n">
        <v>23</v>
      </c>
      <c r="B1530" t="n">
        <v>50</v>
      </c>
      <c r="C1530" t="inlineStr">
        <is>
          <t xml:space="preserve">CONCLUIDO	</t>
        </is>
      </c>
      <c r="D1530" t="n">
        <v>5.5269</v>
      </c>
      <c r="E1530" t="n">
        <v>18.09</v>
      </c>
      <c r="F1530" t="n">
        <v>15.72</v>
      </c>
      <c r="G1530" t="n">
        <v>62.9</v>
      </c>
      <c r="H1530" t="n">
        <v>1.04</v>
      </c>
      <c r="I1530" t="n">
        <v>15</v>
      </c>
      <c r="J1530" t="n">
        <v>114.76</v>
      </c>
      <c r="K1530" t="n">
        <v>41.65</v>
      </c>
      <c r="L1530" t="n">
        <v>6.75</v>
      </c>
      <c r="M1530" t="n">
        <v>13</v>
      </c>
      <c r="N1530" t="n">
        <v>16.36</v>
      </c>
      <c r="O1530" t="n">
        <v>14387.27</v>
      </c>
      <c r="P1530" t="n">
        <v>128.51</v>
      </c>
      <c r="Q1530" t="n">
        <v>467.07</v>
      </c>
      <c r="R1530" t="n">
        <v>62.61</v>
      </c>
      <c r="S1530" t="n">
        <v>39.61</v>
      </c>
      <c r="T1530" t="n">
        <v>6521.97</v>
      </c>
      <c r="U1530" t="n">
        <v>0.63</v>
      </c>
      <c r="V1530" t="n">
        <v>0.74</v>
      </c>
      <c r="W1530" t="n">
        <v>2.63</v>
      </c>
      <c r="X1530" t="n">
        <v>0.39</v>
      </c>
      <c r="Y1530" t="n">
        <v>1</v>
      </c>
      <c r="Z1530" t="n">
        <v>10</v>
      </c>
    </row>
    <row r="1531">
      <c r="A1531" t="n">
        <v>24</v>
      </c>
      <c r="B1531" t="n">
        <v>50</v>
      </c>
      <c r="C1531" t="inlineStr">
        <is>
          <t xml:space="preserve">CONCLUIDO	</t>
        </is>
      </c>
      <c r="D1531" t="n">
        <v>5.5226</v>
      </c>
      <c r="E1531" t="n">
        <v>18.11</v>
      </c>
      <c r="F1531" t="n">
        <v>15.74</v>
      </c>
      <c r="G1531" t="n">
        <v>62.95</v>
      </c>
      <c r="H1531" t="n">
        <v>1.07</v>
      </c>
      <c r="I1531" t="n">
        <v>15</v>
      </c>
      <c r="J1531" t="n">
        <v>115.08</v>
      </c>
      <c r="K1531" t="n">
        <v>41.65</v>
      </c>
      <c r="L1531" t="n">
        <v>7</v>
      </c>
      <c r="M1531" t="n">
        <v>13</v>
      </c>
      <c r="N1531" t="n">
        <v>16.43</v>
      </c>
      <c r="O1531" t="n">
        <v>14426.96</v>
      </c>
      <c r="P1531" t="n">
        <v>128.28</v>
      </c>
      <c r="Q1531" t="n">
        <v>467.09</v>
      </c>
      <c r="R1531" t="n">
        <v>63.17</v>
      </c>
      <c r="S1531" t="n">
        <v>39.61</v>
      </c>
      <c r="T1531" t="n">
        <v>6800.32</v>
      </c>
      <c r="U1531" t="n">
        <v>0.63</v>
      </c>
      <c r="V1531" t="n">
        <v>0.74</v>
      </c>
      <c r="W1531" t="n">
        <v>2.63</v>
      </c>
      <c r="X1531" t="n">
        <v>0.4</v>
      </c>
      <c r="Y1531" t="n">
        <v>1</v>
      </c>
      <c r="Z1531" t="n">
        <v>10</v>
      </c>
    </row>
    <row r="1532">
      <c r="A1532" t="n">
        <v>25</v>
      </c>
      <c r="B1532" t="n">
        <v>50</v>
      </c>
      <c r="C1532" t="inlineStr">
        <is>
          <t xml:space="preserve">CONCLUIDO	</t>
        </is>
      </c>
      <c r="D1532" t="n">
        <v>5.5425</v>
      </c>
      <c r="E1532" t="n">
        <v>18.04</v>
      </c>
      <c r="F1532" t="n">
        <v>15.7</v>
      </c>
      <c r="G1532" t="n">
        <v>67.27</v>
      </c>
      <c r="H1532" t="n">
        <v>1.11</v>
      </c>
      <c r="I1532" t="n">
        <v>14</v>
      </c>
      <c r="J1532" t="n">
        <v>115.4</v>
      </c>
      <c r="K1532" t="n">
        <v>41.65</v>
      </c>
      <c r="L1532" t="n">
        <v>7.25</v>
      </c>
      <c r="M1532" t="n">
        <v>12</v>
      </c>
      <c r="N1532" t="n">
        <v>16.5</v>
      </c>
      <c r="O1532" t="n">
        <v>14466.67</v>
      </c>
      <c r="P1532" t="n">
        <v>126.52</v>
      </c>
      <c r="Q1532" t="n">
        <v>467.09</v>
      </c>
      <c r="R1532" t="n">
        <v>61.8</v>
      </c>
      <c r="S1532" t="n">
        <v>39.61</v>
      </c>
      <c r="T1532" t="n">
        <v>6122.25</v>
      </c>
      <c r="U1532" t="n">
        <v>0.64</v>
      </c>
      <c r="V1532" t="n">
        <v>0.74</v>
      </c>
      <c r="W1532" t="n">
        <v>2.63</v>
      </c>
      <c r="X1532" t="n">
        <v>0.36</v>
      </c>
      <c r="Y1532" t="n">
        <v>1</v>
      </c>
      <c r="Z1532" t="n">
        <v>10</v>
      </c>
    </row>
    <row r="1533">
      <c r="A1533" t="n">
        <v>26</v>
      </c>
      <c r="B1533" t="n">
        <v>50</v>
      </c>
      <c r="C1533" t="inlineStr">
        <is>
          <t xml:space="preserve">CONCLUIDO	</t>
        </is>
      </c>
      <c r="D1533" t="n">
        <v>5.5503</v>
      </c>
      <c r="E1533" t="n">
        <v>18.02</v>
      </c>
      <c r="F1533" t="n">
        <v>15.69</v>
      </c>
      <c r="G1533" t="n">
        <v>72.42</v>
      </c>
      <c r="H1533" t="n">
        <v>1.14</v>
      </c>
      <c r="I1533" t="n">
        <v>13</v>
      </c>
      <c r="J1533" t="n">
        <v>115.72</v>
      </c>
      <c r="K1533" t="n">
        <v>41.65</v>
      </c>
      <c r="L1533" t="n">
        <v>7.5</v>
      </c>
      <c r="M1533" t="n">
        <v>11</v>
      </c>
      <c r="N1533" t="n">
        <v>16.57</v>
      </c>
      <c r="O1533" t="n">
        <v>14506.4</v>
      </c>
      <c r="P1533" t="n">
        <v>125.3</v>
      </c>
      <c r="Q1533" t="n">
        <v>467.12</v>
      </c>
      <c r="R1533" t="n">
        <v>61.59</v>
      </c>
      <c r="S1533" t="n">
        <v>39.61</v>
      </c>
      <c r="T1533" t="n">
        <v>6021.1</v>
      </c>
      <c r="U1533" t="n">
        <v>0.64</v>
      </c>
      <c r="V1533" t="n">
        <v>0.74</v>
      </c>
      <c r="W1533" t="n">
        <v>2.63</v>
      </c>
      <c r="X1533" t="n">
        <v>0.36</v>
      </c>
      <c r="Y1533" t="n">
        <v>1</v>
      </c>
      <c r="Z1533" t="n">
        <v>10</v>
      </c>
    </row>
    <row r="1534">
      <c r="A1534" t="n">
        <v>27</v>
      </c>
      <c r="B1534" t="n">
        <v>50</v>
      </c>
      <c r="C1534" t="inlineStr">
        <is>
          <t xml:space="preserve">CONCLUIDO	</t>
        </is>
      </c>
      <c r="D1534" t="n">
        <v>5.5533</v>
      </c>
      <c r="E1534" t="n">
        <v>18.01</v>
      </c>
      <c r="F1534" t="n">
        <v>15.68</v>
      </c>
      <c r="G1534" t="n">
        <v>72.38</v>
      </c>
      <c r="H1534" t="n">
        <v>1.18</v>
      </c>
      <c r="I1534" t="n">
        <v>13</v>
      </c>
      <c r="J1534" t="n">
        <v>116.05</v>
      </c>
      <c r="K1534" t="n">
        <v>41.65</v>
      </c>
      <c r="L1534" t="n">
        <v>7.75</v>
      </c>
      <c r="M1534" t="n">
        <v>11</v>
      </c>
      <c r="N1534" t="n">
        <v>16.65</v>
      </c>
      <c r="O1534" t="n">
        <v>14546.17</v>
      </c>
      <c r="P1534" t="n">
        <v>125.38</v>
      </c>
      <c r="Q1534" t="n">
        <v>467.08</v>
      </c>
      <c r="R1534" t="n">
        <v>61.36</v>
      </c>
      <c r="S1534" t="n">
        <v>39.61</v>
      </c>
      <c r="T1534" t="n">
        <v>5907.62</v>
      </c>
      <c r="U1534" t="n">
        <v>0.65</v>
      </c>
      <c r="V1534" t="n">
        <v>0.74</v>
      </c>
      <c r="W1534" t="n">
        <v>2.63</v>
      </c>
      <c r="X1534" t="n">
        <v>0.35</v>
      </c>
      <c r="Y1534" t="n">
        <v>1</v>
      </c>
      <c r="Z1534" t="n">
        <v>10</v>
      </c>
    </row>
    <row r="1535">
      <c r="A1535" t="n">
        <v>28</v>
      </c>
      <c r="B1535" t="n">
        <v>50</v>
      </c>
      <c r="C1535" t="inlineStr">
        <is>
          <t xml:space="preserve">CONCLUIDO	</t>
        </is>
      </c>
      <c r="D1535" t="n">
        <v>5.572</v>
      </c>
      <c r="E1535" t="n">
        <v>17.95</v>
      </c>
      <c r="F1535" t="n">
        <v>15.64</v>
      </c>
      <c r="G1535" t="n">
        <v>78.22</v>
      </c>
      <c r="H1535" t="n">
        <v>1.21</v>
      </c>
      <c r="I1535" t="n">
        <v>12</v>
      </c>
      <c r="J1535" t="n">
        <v>116.37</v>
      </c>
      <c r="K1535" t="n">
        <v>41.65</v>
      </c>
      <c r="L1535" t="n">
        <v>8</v>
      </c>
      <c r="M1535" t="n">
        <v>10</v>
      </c>
      <c r="N1535" t="n">
        <v>16.72</v>
      </c>
      <c r="O1535" t="n">
        <v>14585.96</v>
      </c>
      <c r="P1535" t="n">
        <v>122.97</v>
      </c>
      <c r="Q1535" t="n">
        <v>467.07</v>
      </c>
      <c r="R1535" t="n">
        <v>59.96</v>
      </c>
      <c r="S1535" t="n">
        <v>39.61</v>
      </c>
      <c r="T1535" t="n">
        <v>5213</v>
      </c>
      <c r="U1535" t="n">
        <v>0.66</v>
      </c>
      <c r="V1535" t="n">
        <v>0.75</v>
      </c>
      <c r="W1535" t="n">
        <v>2.63</v>
      </c>
      <c r="X1535" t="n">
        <v>0.31</v>
      </c>
      <c r="Y1535" t="n">
        <v>1</v>
      </c>
      <c r="Z1535" t="n">
        <v>10</v>
      </c>
    </row>
    <row r="1536">
      <c r="A1536" t="n">
        <v>29</v>
      </c>
      <c r="B1536" t="n">
        <v>50</v>
      </c>
      <c r="C1536" t="inlineStr">
        <is>
          <t xml:space="preserve">CONCLUIDO	</t>
        </is>
      </c>
      <c r="D1536" t="n">
        <v>5.5713</v>
      </c>
      <c r="E1536" t="n">
        <v>17.95</v>
      </c>
      <c r="F1536" t="n">
        <v>15.65</v>
      </c>
      <c r="G1536" t="n">
        <v>78.23</v>
      </c>
      <c r="H1536" t="n">
        <v>1.25</v>
      </c>
      <c r="I1536" t="n">
        <v>12</v>
      </c>
      <c r="J1536" t="n">
        <v>116.69</v>
      </c>
      <c r="K1536" t="n">
        <v>41.65</v>
      </c>
      <c r="L1536" t="n">
        <v>8.25</v>
      </c>
      <c r="M1536" t="n">
        <v>9</v>
      </c>
      <c r="N1536" t="n">
        <v>16.79</v>
      </c>
      <c r="O1536" t="n">
        <v>14625.77</v>
      </c>
      <c r="P1536" t="n">
        <v>122.72</v>
      </c>
      <c r="Q1536" t="n">
        <v>467.07</v>
      </c>
      <c r="R1536" t="n">
        <v>60.16</v>
      </c>
      <c r="S1536" t="n">
        <v>39.61</v>
      </c>
      <c r="T1536" t="n">
        <v>5312.08</v>
      </c>
      <c r="U1536" t="n">
        <v>0.66</v>
      </c>
      <c r="V1536" t="n">
        <v>0.75</v>
      </c>
      <c r="W1536" t="n">
        <v>2.63</v>
      </c>
      <c r="X1536" t="n">
        <v>0.31</v>
      </c>
      <c r="Y1536" t="n">
        <v>1</v>
      </c>
      <c r="Z1536" t="n">
        <v>10</v>
      </c>
    </row>
    <row r="1537">
      <c r="A1537" t="n">
        <v>30</v>
      </c>
      <c r="B1537" t="n">
        <v>50</v>
      </c>
      <c r="C1537" t="inlineStr">
        <is>
          <t xml:space="preserve">CONCLUIDO	</t>
        </is>
      </c>
      <c r="D1537" t="n">
        <v>5.5681</v>
      </c>
      <c r="E1537" t="n">
        <v>17.96</v>
      </c>
      <c r="F1537" t="n">
        <v>15.66</v>
      </c>
      <c r="G1537" t="n">
        <v>78.28</v>
      </c>
      <c r="H1537" t="n">
        <v>1.28</v>
      </c>
      <c r="I1537" t="n">
        <v>12</v>
      </c>
      <c r="J1537" t="n">
        <v>117.01</v>
      </c>
      <c r="K1537" t="n">
        <v>41.65</v>
      </c>
      <c r="L1537" t="n">
        <v>8.5</v>
      </c>
      <c r="M1537" t="n">
        <v>9</v>
      </c>
      <c r="N1537" t="n">
        <v>16.86</v>
      </c>
      <c r="O1537" t="n">
        <v>14665.62</v>
      </c>
      <c r="P1537" t="n">
        <v>121.99</v>
      </c>
      <c r="Q1537" t="n">
        <v>467.09</v>
      </c>
      <c r="R1537" t="n">
        <v>60.52</v>
      </c>
      <c r="S1537" t="n">
        <v>39.61</v>
      </c>
      <c r="T1537" t="n">
        <v>5489.8</v>
      </c>
      <c r="U1537" t="n">
        <v>0.65</v>
      </c>
      <c r="V1537" t="n">
        <v>0.74</v>
      </c>
      <c r="W1537" t="n">
        <v>2.63</v>
      </c>
      <c r="X1537" t="n">
        <v>0.32</v>
      </c>
      <c r="Y1537" t="n">
        <v>1</v>
      </c>
      <c r="Z1537" t="n">
        <v>10</v>
      </c>
    </row>
    <row r="1538">
      <c r="A1538" t="n">
        <v>31</v>
      </c>
      <c r="B1538" t="n">
        <v>50</v>
      </c>
      <c r="C1538" t="inlineStr">
        <is>
          <t xml:space="preserve">CONCLUIDO	</t>
        </is>
      </c>
      <c r="D1538" t="n">
        <v>5.5853</v>
      </c>
      <c r="E1538" t="n">
        <v>17.9</v>
      </c>
      <c r="F1538" t="n">
        <v>15.62</v>
      </c>
      <c r="G1538" t="n">
        <v>85.22</v>
      </c>
      <c r="H1538" t="n">
        <v>1.32</v>
      </c>
      <c r="I1538" t="n">
        <v>11</v>
      </c>
      <c r="J1538" t="n">
        <v>117.34</v>
      </c>
      <c r="K1538" t="n">
        <v>41.65</v>
      </c>
      <c r="L1538" t="n">
        <v>8.75</v>
      </c>
      <c r="M1538" t="n">
        <v>5</v>
      </c>
      <c r="N1538" t="n">
        <v>16.94</v>
      </c>
      <c r="O1538" t="n">
        <v>14705.49</v>
      </c>
      <c r="P1538" t="n">
        <v>120.5</v>
      </c>
      <c r="Q1538" t="n">
        <v>467.07</v>
      </c>
      <c r="R1538" t="n">
        <v>59.32</v>
      </c>
      <c r="S1538" t="n">
        <v>39.61</v>
      </c>
      <c r="T1538" t="n">
        <v>4896.73</v>
      </c>
      <c r="U1538" t="n">
        <v>0.67</v>
      </c>
      <c r="V1538" t="n">
        <v>0.75</v>
      </c>
      <c r="W1538" t="n">
        <v>2.63</v>
      </c>
      <c r="X1538" t="n">
        <v>0.29</v>
      </c>
      <c r="Y1538" t="n">
        <v>1</v>
      </c>
      <c r="Z1538" t="n">
        <v>10</v>
      </c>
    </row>
    <row r="1539">
      <c r="A1539" t="n">
        <v>32</v>
      </c>
      <c r="B1539" t="n">
        <v>50</v>
      </c>
      <c r="C1539" t="inlineStr">
        <is>
          <t xml:space="preserve">CONCLUIDO	</t>
        </is>
      </c>
      <c r="D1539" t="n">
        <v>5.5893</v>
      </c>
      <c r="E1539" t="n">
        <v>17.89</v>
      </c>
      <c r="F1539" t="n">
        <v>15.61</v>
      </c>
      <c r="G1539" t="n">
        <v>85.15000000000001</v>
      </c>
      <c r="H1539" t="n">
        <v>1.35</v>
      </c>
      <c r="I1539" t="n">
        <v>11</v>
      </c>
      <c r="J1539" t="n">
        <v>117.66</v>
      </c>
      <c r="K1539" t="n">
        <v>41.65</v>
      </c>
      <c r="L1539" t="n">
        <v>9</v>
      </c>
      <c r="M1539" t="n">
        <v>4</v>
      </c>
      <c r="N1539" t="n">
        <v>17.01</v>
      </c>
      <c r="O1539" t="n">
        <v>14745.39</v>
      </c>
      <c r="P1539" t="n">
        <v>120.45</v>
      </c>
      <c r="Q1539" t="n">
        <v>467.08</v>
      </c>
      <c r="R1539" t="n">
        <v>58.74</v>
      </c>
      <c r="S1539" t="n">
        <v>39.61</v>
      </c>
      <c r="T1539" t="n">
        <v>4605.5</v>
      </c>
      <c r="U1539" t="n">
        <v>0.67</v>
      </c>
      <c r="V1539" t="n">
        <v>0.75</v>
      </c>
      <c r="W1539" t="n">
        <v>2.63</v>
      </c>
      <c r="X1539" t="n">
        <v>0.28</v>
      </c>
      <c r="Y1539" t="n">
        <v>1</v>
      </c>
      <c r="Z1539" t="n">
        <v>10</v>
      </c>
    </row>
    <row r="1540">
      <c r="A1540" t="n">
        <v>33</v>
      </c>
      <c r="B1540" t="n">
        <v>50</v>
      </c>
      <c r="C1540" t="inlineStr">
        <is>
          <t xml:space="preserve">CONCLUIDO	</t>
        </is>
      </c>
      <c r="D1540" t="n">
        <v>5.5882</v>
      </c>
      <c r="E1540" t="n">
        <v>17.89</v>
      </c>
      <c r="F1540" t="n">
        <v>15.61</v>
      </c>
      <c r="G1540" t="n">
        <v>85.17</v>
      </c>
      <c r="H1540" t="n">
        <v>1.38</v>
      </c>
      <c r="I1540" t="n">
        <v>11</v>
      </c>
      <c r="J1540" t="n">
        <v>117.98</v>
      </c>
      <c r="K1540" t="n">
        <v>41.65</v>
      </c>
      <c r="L1540" t="n">
        <v>9.25</v>
      </c>
      <c r="M1540" t="n">
        <v>2</v>
      </c>
      <c r="N1540" t="n">
        <v>17.08</v>
      </c>
      <c r="O1540" t="n">
        <v>14785.31</v>
      </c>
      <c r="P1540" t="n">
        <v>119.72</v>
      </c>
      <c r="Q1540" t="n">
        <v>467.07</v>
      </c>
      <c r="R1540" t="n">
        <v>58.72</v>
      </c>
      <c r="S1540" t="n">
        <v>39.61</v>
      </c>
      <c r="T1540" t="n">
        <v>4597.17</v>
      </c>
      <c r="U1540" t="n">
        <v>0.67</v>
      </c>
      <c r="V1540" t="n">
        <v>0.75</v>
      </c>
      <c r="W1540" t="n">
        <v>2.64</v>
      </c>
      <c r="X1540" t="n">
        <v>0.28</v>
      </c>
      <c r="Y1540" t="n">
        <v>1</v>
      </c>
      <c r="Z1540" t="n">
        <v>10</v>
      </c>
    </row>
    <row r="1541">
      <c r="A1541" t="n">
        <v>34</v>
      </c>
      <c r="B1541" t="n">
        <v>50</v>
      </c>
      <c r="C1541" t="inlineStr">
        <is>
          <t xml:space="preserve">CONCLUIDO	</t>
        </is>
      </c>
      <c r="D1541" t="n">
        <v>5.5865</v>
      </c>
      <c r="E1541" t="n">
        <v>17.9</v>
      </c>
      <c r="F1541" t="n">
        <v>15.62</v>
      </c>
      <c r="G1541" t="n">
        <v>85.2</v>
      </c>
      <c r="H1541" t="n">
        <v>1.42</v>
      </c>
      <c r="I1541" t="n">
        <v>11</v>
      </c>
      <c r="J1541" t="n">
        <v>118.31</v>
      </c>
      <c r="K1541" t="n">
        <v>41.65</v>
      </c>
      <c r="L1541" t="n">
        <v>9.5</v>
      </c>
      <c r="M1541" t="n">
        <v>2</v>
      </c>
      <c r="N1541" t="n">
        <v>17.16</v>
      </c>
      <c r="O1541" t="n">
        <v>14825.26</v>
      </c>
      <c r="P1541" t="n">
        <v>119.98</v>
      </c>
      <c r="Q1541" t="n">
        <v>467.09</v>
      </c>
      <c r="R1541" t="n">
        <v>59.03</v>
      </c>
      <c r="S1541" t="n">
        <v>39.61</v>
      </c>
      <c r="T1541" t="n">
        <v>4752.24</v>
      </c>
      <c r="U1541" t="n">
        <v>0.67</v>
      </c>
      <c r="V1541" t="n">
        <v>0.75</v>
      </c>
      <c r="W1541" t="n">
        <v>2.63</v>
      </c>
      <c r="X1541" t="n">
        <v>0.29</v>
      </c>
      <c r="Y1541" t="n">
        <v>1</v>
      </c>
      <c r="Z1541" t="n">
        <v>10</v>
      </c>
    </row>
    <row r="1542">
      <c r="A1542" t="n">
        <v>35</v>
      </c>
      <c r="B1542" t="n">
        <v>50</v>
      </c>
      <c r="C1542" t="inlineStr">
        <is>
          <t xml:space="preserve">CONCLUIDO	</t>
        </is>
      </c>
      <c r="D1542" t="n">
        <v>5.5843</v>
      </c>
      <c r="E1542" t="n">
        <v>17.91</v>
      </c>
      <c r="F1542" t="n">
        <v>15.63</v>
      </c>
      <c r="G1542" t="n">
        <v>85.23999999999999</v>
      </c>
      <c r="H1542" t="n">
        <v>1.45</v>
      </c>
      <c r="I1542" t="n">
        <v>11</v>
      </c>
      <c r="J1542" t="n">
        <v>118.63</v>
      </c>
      <c r="K1542" t="n">
        <v>41.65</v>
      </c>
      <c r="L1542" t="n">
        <v>9.75</v>
      </c>
      <c r="M1542" t="n">
        <v>0</v>
      </c>
      <c r="N1542" t="n">
        <v>17.23</v>
      </c>
      <c r="O1542" t="n">
        <v>14865.24</v>
      </c>
      <c r="P1542" t="n">
        <v>120.09</v>
      </c>
      <c r="Q1542" t="n">
        <v>467.1</v>
      </c>
      <c r="R1542" t="n">
        <v>59</v>
      </c>
      <c r="S1542" t="n">
        <v>39.61</v>
      </c>
      <c r="T1542" t="n">
        <v>4734.2</v>
      </c>
      <c r="U1542" t="n">
        <v>0.67</v>
      </c>
      <c r="V1542" t="n">
        <v>0.75</v>
      </c>
      <c r="W1542" t="n">
        <v>2.64</v>
      </c>
      <c r="X1542" t="n">
        <v>0.29</v>
      </c>
      <c r="Y1542" t="n">
        <v>1</v>
      </c>
      <c r="Z1542" t="n">
        <v>10</v>
      </c>
    </row>
    <row r="1543">
      <c r="A1543" t="n">
        <v>0</v>
      </c>
      <c r="B1543" t="n">
        <v>25</v>
      </c>
      <c r="C1543" t="inlineStr">
        <is>
          <t xml:space="preserve">CONCLUIDO	</t>
        </is>
      </c>
      <c r="D1543" t="n">
        <v>4.8595</v>
      </c>
      <c r="E1543" t="n">
        <v>20.58</v>
      </c>
      <c r="F1543" t="n">
        <v>17.66</v>
      </c>
      <c r="G1543" t="n">
        <v>13.08</v>
      </c>
      <c r="H1543" t="n">
        <v>0.28</v>
      </c>
      <c r="I1543" t="n">
        <v>81</v>
      </c>
      <c r="J1543" t="n">
        <v>61.76</v>
      </c>
      <c r="K1543" t="n">
        <v>28.92</v>
      </c>
      <c r="L1543" t="n">
        <v>1</v>
      </c>
      <c r="M1543" t="n">
        <v>79</v>
      </c>
      <c r="N1543" t="n">
        <v>6.84</v>
      </c>
      <c r="O1543" t="n">
        <v>7851.41</v>
      </c>
      <c r="P1543" t="n">
        <v>110.64</v>
      </c>
      <c r="Q1543" t="n">
        <v>467.17</v>
      </c>
      <c r="R1543" t="n">
        <v>125.49</v>
      </c>
      <c r="S1543" t="n">
        <v>39.61</v>
      </c>
      <c r="T1543" t="n">
        <v>37632.29</v>
      </c>
      <c r="U1543" t="n">
        <v>0.32</v>
      </c>
      <c r="V1543" t="n">
        <v>0.66</v>
      </c>
      <c r="W1543" t="n">
        <v>2.74</v>
      </c>
      <c r="X1543" t="n">
        <v>2.32</v>
      </c>
      <c r="Y1543" t="n">
        <v>1</v>
      </c>
      <c r="Z1543" t="n">
        <v>10</v>
      </c>
    </row>
    <row r="1544">
      <c r="A1544" t="n">
        <v>1</v>
      </c>
      <c r="B1544" t="n">
        <v>25</v>
      </c>
      <c r="C1544" t="inlineStr">
        <is>
          <t xml:space="preserve">CONCLUIDO	</t>
        </is>
      </c>
      <c r="D1544" t="n">
        <v>5.0579</v>
      </c>
      <c r="E1544" t="n">
        <v>19.77</v>
      </c>
      <c r="F1544" t="n">
        <v>17.11</v>
      </c>
      <c r="G1544" t="n">
        <v>16.56</v>
      </c>
      <c r="H1544" t="n">
        <v>0.35</v>
      </c>
      <c r="I1544" t="n">
        <v>62</v>
      </c>
      <c r="J1544" t="n">
        <v>62.05</v>
      </c>
      <c r="K1544" t="n">
        <v>28.92</v>
      </c>
      <c r="L1544" t="n">
        <v>1.25</v>
      </c>
      <c r="M1544" t="n">
        <v>60</v>
      </c>
      <c r="N1544" t="n">
        <v>6.88</v>
      </c>
      <c r="O1544" t="n">
        <v>7887.12</v>
      </c>
      <c r="P1544" t="n">
        <v>105.79</v>
      </c>
      <c r="Q1544" t="n">
        <v>467.15</v>
      </c>
      <c r="R1544" t="n">
        <v>107.71</v>
      </c>
      <c r="S1544" t="n">
        <v>39.61</v>
      </c>
      <c r="T1544" t="n">
        <v>28835.65</v>
      </c>
      <c r="U1544" t="n">
        <v>0.37</v>
      </c>
      <c r="V1544" t="n">
        <v>0.68</v>
      </c>
      <c r="W1544" t="n">
        <v>2.72</v>
      </c>
      <c r="X1544" t="n">
        <v>1.78</v>
      </c>
      <c r="Y1544" t="n">
        <v>1</v>
      </c>
      <c r="Z1544" t="n">
        <v>10</v>
      </c>
    </row>
    <row r="1545">
      <c r="A1545" t="n">
        <v>2</v>
      </c>
      <c r="B1545" t="n">
        <v>25</v>
      </c>
      <c r="C1545" t="inlineStr">
        <is>
          <t xml:space="preserve">CONCLUIDO	</t>
        </is>
      </c>
      <c r="D1545" t="n">
        <v>5.2013</v>
      </c>
      <c r="E1545" t="n">
        <v>19.23</v>
      </c>
      <c r="F1545" t="n">
        <v>16.74</v>
      </c>
      <c r="G1545" t="n">
        <v>20.08</v>
      </c>
      <c r="H1545" t="n">
        <v>0.42</v>
      </c>
      <c r="I1545" t="n">
        <v>50</v>
      </c>
      <c r="J1545" t="n">
        <v>62.34</v>
      </c>
      <c r="K1545" t="n">
        <v>28.92</v>
      </c>
      <c r="L1545" t="n">
        <v>1.5</v>
      </c>
      <c r="M1545" t="n">
        <v>48</v>
      </c>
      <c r="N1545" t="n">
        <v>6.92</v>
      </c>
      <c r="O1545" t="n">
        <v>7922.85</v>
      </c>
      <c r="P1545" t="n">
        <v>101.93</v>
      </c>
      <c r="Q1545" t="n">
        <v>467.08</v>
      </c>
      <c r="R1545" t="n">
        <v>95.58</v>
      </c>
      <c r="S1545" t="n">
        <v>39.61</v>
      </c>
      <c r="T1545" t="n">
        <v>22830.24</v>
      </c>
      <c r="U1545" t="n">
        <v>0.41</v>
      </c>
      <c r="V1545" t="n">
        <v>0.7</v>
      </c>
      <c r="W1545" t="n">
        <v>2.69</v>
      </c>
      <c r="X1545" t="n">
        <v>1.4</v>
      </c>
      <c r="Y1545" t="n">
        <v>1</v>
      </c>
      <c r="Z1545" t="n">
        <v>10</v>
      </c>
    </row>
    <row r="1546">
      <c r="A1546" t="n">
        <v>3</v>
      </c>
      <c r="B1546" t="n">
        <v>25</v>
      </c>
      <c r="C1546" t="inlineStr">
        <is>
          <t xml:space="preserve">CONCLUIDO	</t>
        </is>
      </c>
      <c r="D1546" t="n">
        <v>5.2986</v>
      </c>
      <c r="E1546" t="n">
        <v>18.87</v>
      </c>
      <c r="F1546" t="n">
        <v>16.49</v>
      </c>
      <c r="G1546" t="n">
        <v>23.56</v>
      </c>
      <c r="H1546" t="n">
        <v>0.49</v>
      </c>
      <c r="I1546" t="n">
        <v>42</v>
      </c>
      <c r="J1546" t="n">
        <v>62.63</v>
      </c>
      <c r="K1546" t="n">
        <v>28.92</v>
      </c>
      <c r="L1546" t="n">
        <v>1.75</v>
      </c>
      <c r="M1546" t="n">
        <v>40</v>
      </c>
      <c r="N1546" t="n">
        <v>6.96</v>
      </c>
      <c r="O1546" t="n">
        <v>7958.6</v>
      </c>
      <c r="P1546" t="n">
        <v>98.8</v>
      </c>
      <c r="Q1546" t="n">
        <v>467.17</v>
      </c>
      <c r="R1546" t="n">
        <v>87.7</v>
      </c>
      <c r="S1546" t="n">
        <v>39.61</v>
      </c>
      <c r="T1546" t="n">
        <v>18928.59</v>
      </c>
      <c r="U1546" t="n">
        <v>0.45</v>
      </c>
      <c r="V1546" t="n">
        <v>0.71</v>
      </c>
      <c r="W1546" t="n">
        <v>2.68</v>
      </c>
      <c r="X1546" t="n">
        <v>1.16</v>
      </c>
      <c r="Y1546" t="n">
        <v>1</v>
      </c>
      <c r="Z1546" t="n">
        <v>10</v>
      </c>
    </row>
    <row r="1547">
      <c r="A1547" t="n">
        <v>4</v>
      </c>
      <c r="B1547" t="n">
        <v>25</v>
      </c>
      <c r="C1547" t="inlineStr">
        <is>
          <t xml:space="preserve">CONCLUIDO	</t>
        </is>
      </c>
      <c r="D1547" t="n">
        <v>5.3611</v>
      </c>
      <c r="E1547" t="n">
        <v>18.65</v>
      </c>
      <c r="F1547" t="n">
        <v>16.36</v>
      </c>
      <c r="G1547" t="n">
        <v>27.26</v>
      </c>
      <c r="H1547" t="n">
        <v>0.55</v>
      </c>
      <c r="I1547" t="n">
        <v>36</v>
      </c>
      <c r="J1547" t="n">
        <v>62.92</v>
      </c>
      <c r="K1547" t="n">
        <v>28.92</v>
      </c>
      <c r="L1547" t="n">
        <v>2</v>
      </c>
      <c r="M1547" t="n">
        <v>34</v>
      </c>
      <c r="N1547" t="n">
        <v>7</v>
      </c>
      <c r="O1547" t="n">
        <v>7994.37</v>
      </c>
      <c r="P1547" t="n">
        <v>96.22</v>
      </c>
      <c r="Q1547" t="n">
        <v>467.08</v>
      </c>
      <c r="R1547" t="n">
        <v>83.19</v>
      </c>
      <c r="S1547" t="n">
        <v>39.61</v>
      </c>
      <c r="T1547" t="n">
        <v>16706.77</v>
      </c>
      <c r="U1547" t="n">
        <v>0.48</v>
      </c>
      <c r="V1547" t="n">
        <v>0.71</v>
      </c>
      <c r="W1547" t="n">
        <v>2.67</v>
      </c>
      <c r="X1547" t="n">
        <v>1.02</v>
      </c>
      <c r="Y1547" t="n">
        <v>1</v>
      </c>
      <c r="Z1547" t="n">
        <v>10</v>
      </c>
    </row>
    <row r="1548">
      <c r="A1548" t="n">
        <v>5</v>
      </c>
      <c r="B1548" t="n">
        <v>25</v>
      </c>
      <c r="C1548" t="inlineStr">
        <is>
          <t xml:space="preserve">CONCLUIDO	</t>
        </is>
      </c>
      <c r="D1548" t="n">
        <v>5.423</v>
      </c>
      <c r="E1548" t="n">
        <v>18.44</v>
      </c>
      <c r="F1548" t="n">
        <v>16.21</v>
      </c>
      <c r="G1548" t="n">
        <v>31.38</v>
      </c>
      <c r="H1548" t="n">
        <v>0.62</v>
      </c>
      <c r="I1548" t="n">
        <v>31</v>
      </c>
      <c r="J1548" t="n">
        <v>63.21</v>
      </c>
      <c r="K1548" t="n">
        <v>28.92</v>
      </c>
      <c r="L1548" t="n">
        <v>2.25</v>
      </c>
      <c r="M1548" t="n">
        <v>29</v>
      </c>
      <c r="N1548" t="n">
        <v>7.04</v>
      </c>
      <c r="O1548" t="n">
        <v>8030.17</v>
      </c>
      <c r="P1548" t="n">
        <v>93.95</v>
      </c>
      <c r="Q1548" t="n">
        <v>467.07</v>
      </c>
      <c r="R1548" t="n">
        <v>78.67</v>
      </c>
      <c r="S1548" t="n">
        <v>39.61</v>
      </c>
      <c r="T1548" t="n">
        <v>14472.84</v>
      </c>
      <c r="U1548" t="n">
        <v>0.5</v>
      </c>
      <c r="V1548" t="n">
        <v>0.72</v>
      </c>
      <c r="W1548" t="n">
        <v>2.66</v>
      </c>
      <c r="X1548" t="n">
        <v>0.88</v>
      </c>
      <c r="Y1548" t="n">
        <v>1</v>
      </c>
      <c r="Z1548" t="n">
        <v>10</v>
      </c>
    </row>
    <row r="1549">
      <c r="A1549" t="n">
        <v>6</v>
      </c>
      <c r="B1549" t="n">
        <v>25</v>
      </c>
      <c r="C1549" t="inlineStr">
        <is>
          <t xml:space="preserve">CONCLUIDO	</t>
        </is>
      </c>
      <c r="D1549" t="n">
        <v>5.46</v>
      </c>
      <c r="E1549" t="n">
        <v>18.32</v>
      </c>
      <c r="F1549" t="n">
        <v>16.13</v>
      </c>
      <c r="G1549" t="n">
        <v>34.56</v>
      </c>
      <c r="H1549" t="n">
        <v>0.6899999999999999</v>
      </c>
      <c r="I1549" t="n">
        <v>28</v>
      </c>
      <c r="J1549" t="n">
        <v>63.5</v>
      </c>
      <c r="K1549" t="n">
        <v>28.92</v>
      </c>
      <c r="L1549" t="n">
        <v>2.5</v>
      </c>
      <c r="M1549" t="n">
        <v>26</v>
      </c>
      <c r="N1549" t="n">
        <v>7.08</v>
      </c>
      <c r="O1549" t="n">
        <v>8065.98</v>
      </c>
      <c r="P1549" t="n">
        <v>91.31</v>
      </c>
      <c r="Q1549" t="n">
        <v>467.07</v>
      </c>
      <c r="R1549" t="n">
        <v>75.78</v>
      </c>
      <c r="S1549" t="n">
        <v>39.61</v>
      </c>
      <c r="T1549" t="n">
        <v>13043.09</v>
      </c>
      <c r="U1549" t="n">
        <v>0.52</v>
      </c>
      <c r="V1549" t="n">
        <v>0.72</v>
      </c>
      <c r="W1549" t="n">
        <v>2.66</v>
      </c>
      <c r="X1549" t="n">
        <v>0.8</v>
      </c>
      <c r="Y1549" t="n">
        <v>1</v>
      </c>
      <c r="Z1549" t="n">
        <v>10</v>
      </c>
    </row>
    <row r="1550">
      <c r="A1550" t="n">
        <v>7</v>
      </c>
      <c r="B1550" t="n">
        <v>25</v>
      </c>
      <c r="C1550" t="inlineStr">
        <is>
          <t xml:space="preserve">CONCLUIDO	</t>
        </is>
      </c>
      <c r="D1550" t="n">
        <v>5.5085</v>
      </c>
      <c r="E1550" t="n">
        <v>18.15</v>
      </c>
      <c r="F1550" t="n">
        <v>16.01</v>
      </c>
      <c r="G1550" t="n">
        <v>38.43</v>
      </c>
      <c r="H1550" t="n">
        <v>0.75</v>
      </c>
      <c r="I1550" t="n">
        <v>25</v>
      </c>
      <c r="J1550" t="n">
        <v>63.79</v>
      </c>
      <c r="K1550" t="n">
        <v>28.92</v>
      </c>
      <c r="L1550" t="n">
        <v>2.75</v>
      </c>
      <c r="M1550" t="n">
        <v>22</v>
      </c>
      <c r="N1550" t="n">
        <v>7.12</v>
      </c>
      <c r="O1550" t="n">
        <v>8101.81</v>
      </c>
      <c r="P1550" t="n">
        <v>88.95999999999999</v>
      </c>
      <c r="Q1550" t="n">
        <v>467.07</v>
      </c>
      <c r="R1550" t="n">
        <v>72.02</v>
      </c>
      <c r="S1550" t="n">
        <v>39.61</v>
      </c>
      <c r="T1550" t="n">
        <v>11173.84</v>
      </c>
      <c r="U1550" t="n">
        <v>0.55</v>
      </c>
      <c r="V1550" t="n">
        <v>0.73</v>
      </c>
      <c r="W1550" t="n">
        <v>2.65</v>
      </c>
      <c r="X1550" t="n">
        <v>0.68</v>
      </c>
      <c r="Y1550" t="n">
        <v>1</v>
      </c>
      <c r="Z1550" t="n">
        <v>10</v>
      </c>
    </row>
    <row r="1551">
      <c r="A1551" t="n">
        <v>8</v>
      </c>
      <c r="B1551" t="n">
        <v>25</v>
      </c>
      <c r="C1551" t="inlineStr">
        <is>
          <t xml:space="preserve">CONCLUIDO	</t>
        </is>
      </c>
      <c r="D1551" t="n">
        <v>5.5453</v>
      </c>
      <c r="E1551" t="n">
        <v>18.03</v>
      </c>
      <c r="F1551" t="n">
        <v>15.93</v>
      </c>
      <c r="G1551" t="n">
        <v>43.45</v>
      </c>
      <c r="H1551" t="n">
        <v>0.8100000000000001</v>
      </c>
      <c r="I1551" t="n">
        <v>22</v>
      </c>
      <c r="J1551" t="n">
        <v>64.08</v>
      </c>
      <c r="K1551" t="n">
        <v>28.92</v>
      </c>
      <c r="L1551" t="n">
        <v>3</v>
      </c>
      <c r="M1551" t="n">
        <v>15</v>
      </c>
      <c r="N1551" t="n">
        <v>7.16</v>
      </c>
      <c r="O1551" t="n">
        <v>8137.65</v>
      </c>
      <c r="P1551" t="n">
        <v>86.91</v>
      </c>
      <c r="Q1551" t="n">
        <v>467.16</v>
      </c>
      <c r="R1551" t="n">
        <v>69.08</v>
      </c>
      <c r="S1551" t="n">
        <v>39.61</v>
      </c>
      <c r="T1551" t="n">
        <v>9720.58</v>
      </c>
      <c r="U1551" t="n">
        <v>0.57</v>
      </c>
      <c r="V1551" t="n">
        <v>0.73</v>
      </c>
      <c r="W1551" t="n">
        <v>2.65</v>
      </c>
      <c r="X1551" t="n">
        <v>0.6</v>
      </c>
      <c r="Y1551" t="n">
        <v>1</v>
      </c>
      <c r="Z1551" t="n">
        <v>10</v>
      </c>
    </row>
    <row r="1552">
      <c r="A1552" t="n">
        <v>9</v>
      </c>
      <c r="B1552" t="n">
        <v>25</v>
      </c>
      <c r="C1552" t="inlineStr">
        <is>
          <t xml:space="preserve">CONCLUIDO	</t>
        </is>
      </c>
      <c r="D1552" t="n">
        <v>5.557</v>
      </c>
      <c r="E1552" t="n">
        <v>18</v>
      </c>
      <c r="F1552" t="n">
        <v>15.91</v>
      </c>
      <c r="G1552" t="n">
        <v>45.45</v>
      </c>
      <c r="H1552" t="n">
        <v>0.88</v>
      </c>
      <c r="I1552" t="n">
        <v>21</v>
      </c>
      <c r="J1552" t="n">
        <v>64.38</v>
      </c>
      <c r="K1552" t="n">
        <v>28.92</v>
      </c>
      <c r="L1552" t="n">
        <v>3.25</v>
      </c>
      <c r="M1552" t="n">
        <v>10</v>
      </c>
      <c r="N1552" t="n">
        <v>7.2</v>
      </c>
      <c r="O1552" t="n">
        <v>8173.52</v>
      </c>
      <c r="P1552" t="n">
        <v>85.61</v>
      </c>
      <c r="Q1552" t="n">
        <v>467.07</v>
      </c>
      <c r="R1552" t="n">
        <v>68.17</v>
      </c>
      <c r="S1552" t="n">
        <v>39.61</v>
      </c>
      <c r="T1552" t="n">
        <v>9271.08</v>
      </c>
      <c r="U1552" t="n">
        <v>0.58</v>
      </c>
      <c r="V1552" t="n">
        <v>0.73</v>
      </c>
      <c r="W1552" t="n">
        <v>2.66</v>
      </c>
      <c r="X1552" t="n">
        <v>0.57</v>
      </c>
      <c r="Y1552" t="n">
        <v>1</v>
      </c>
      <c r="Z1552" t="n">
        <v>10</v>
      </c>
    </row>
    <row r="1553">
      <c r="A1553" t="n">
        <v>10</v>
      </c>
      <c r="B1553" t="n">
        <v>25</v>
      </c>
      <c r="C1553" t="inlineStr">
        <is>
          <t xml:space="preserve">CONCLUIDO	</t>
        </is>
      </c>
      <c r="D1553" t="n">
        <v>5.5666</v>
      </c>
      <c r="E1553" t="n">
        <v>17.96</v>
      </c>
      <c r="F1553" t="n">
        <v>15.89</v>
      </c>
      <c r="G1553" t="n">
        <v>47.67</v>
      </c>
      <c r="H1553" t="n">
        <v>0.9399999999999999</v>
      </c>
      <c r="I1553" t="n">
        <v>20</v>
      </c>
      <c r="J1553" t="n">
        <v>64.67</v>
      </c>
      <c r="K1553" t="n">
        <v>28.92</v>
      </c>
      <c r="L1553" t="n">
        <v>3.5</v>
      </c>
      <c r="M1553" t="n">
        <v>3</v>
      </c>
      <c r="N1553" t="n">
        <v>7.24</v>
      </c>
      <c r="O1553" t="n">
        <v>8209.41</v>
      </c>
      <c r="P1553" t="n">
        <v>84.78</v>
      </c>
      <c r="Q1553" t="n">
        <v>467.12</v>
      </c>
      <c r="R1553" t="n">
        <v>67.44</v>
      </c>
      <c r="S1553" t="n">
        <v>39.61</v>
      </c>
      <c r="T1553" t="n">
        <v>8912.24</v>
      </c>
      <c r="U1553" t="n">
        <v>0.59</v>
      </c>
      <c r="V1553" t="n">
        <v>0.73</v>
      </c>
      <c r="W1553" t="n">
        <v>2.66</v>
      </c>
      <c r="X1553" t="n">
        <v>0.5600000000000001</v>
      </c>
      <c r="Y1553" t="n">
        <v>1</v>
      </c>
      <c r="Z1553" t="n">
        <v>10</v>
      </c>
    </row>
    <row r="1554">
      <c r="A1554" t="n">
        <v>11</v>
      </c>
      <c r="B1554" t="n">
        <v>25</v>
      </c>
      <c r="C1554" t="inlineStr">
        <is>
          <t xml:space="preserve">CONCLUIDO	</t>
        </is>
      </c>
      <c r="D1554" t="n">
        <v>5.5637</v>
      </c>
      <c r="E1554" t="n">
        <v>17.97</v>
      </c>
      <c r="F1554" t="n">
        <v>15.9</v>
      </c>
      <c r="G1554" t="n">
        <v>47.7</v>
      </c>
      <c r="H1554" t="n">
        <v>1.01</v>
      </c>
      <c r="I1554" t="n">
        <v>20</v>
      </c>
      <c r="J1554" t="n">
        <v>64.95999999999999</v>
      </c>
      <c r="K1554" t="n">
        <v>28.92</v>
      </c>
      <c r="L1554" t="n">
        <v>3.75</v>
      </c>
      <c r="M1554" t="n">
        <v>0</v>
      </c>
      <c r="N1554" t="n">
        <v>7.28</v>
      </c>
      <c r="O1554" t="n">
        <v>8245.32</v>
      </c>
      <c r="P1554" t="n">
        <v>85.13</v>
      </c>
      <c r="Q1554" t="n">
        <v>467.1</v>
      </c>
      <c r="R1554" t="n">
        <v>67.68000000000001</v>
      </c>
      <c r="S1554" t="n">
        <v>39.61</v>
      </c>
      <c r="T1554" t="n">
        <v>9030.629999999999</v>
      </c>
      <c r="U1554" t="n">
        <v>0.59</v>
      </c>
      <c r="V1554" t="n">
        <v>0.73</v>
      </c>
      <c r="W1554" t="n">
        <v>2.66</v>
      </c>
      <c r="X1554" t="n">
        <v>0.57</v>
      </c>
      <c r="Y1554" t="n">
        <v>1</v>
      </c>
      <c r="Z1554" t="n">
        <v>10</v>
      </c>
    </row>
    <row r="1555">
      <c r="A1555" t="n">
        <v>0</v>
      </c>
      <c r="B1555" t="n">
        <v>85</v>
      </c>
      <c r="C1555" t="inlineStr">
        <is>
          <t xml:space="preserve">CONCLUIDO	</t>
        </is>
      </c>
      <c r="D1555" t="n">
        <v>3.3225</v>
      </c>
      <c r="E1555" t="n">
        <v>30.1</v>
      </c>
      <c r="F1555" t="n">
        <v>21.12</v>
      </c>
      <c r="G1555" t="n">
        <v>6.5</v>
      </c>
      <c r="H1555" t="n">
        <v>0.11</v>
      </c>
      <c r="I1555" t="n">
        <v>195</v>
      </c>
      <c r="J1555" t="n">
        <v>167.88</v>
      </c>
      <c r="K1555" t="n">
        <v>51.39</v>
      </c>
      <c r="L1555" t="n">
        <v>1</v>
      </c>
      <c r="M1555" t="n">
        <v>193</v>
      </c>
      <c r="N1555" t="n">
        <v>30.49</v>
      </c>
      <c r="O1555" t="n">
        <v>20939.59</v>
      </c>
      <c r="P1555" t="n">
        <v>268.2</v>
      </c>
      <c r="Q1555" t="n">
        <v>467.43</v>
      </c>
      <c r="R1555" t="n">
        <v>239</v>
      </c>
      <c r="S1555" t="n">
        <v>39.61</v>
      </c>
      <c r="T1555" t="n">
        <v>93814.53999999999</v>
      </c>
      <c r="U1555" t="n">
        <v>0.17</v>
      </c>
      <c r="V1555" t="n">
        <v>0.55</v>
      </c>
      <c r="W1555" t="n">
        <v>2.92</v>
      </c>
      <c r="X1555" t="n">
        <v>5.78</v>
      </c>
      <c r="Y1555" t="n">
        <v>1</v>
      </c>
      <c r="Z1555" t="n">
        <v>10</v>
      </c>
    </row>
    <row r="1556">
      <c r="A1556" t="n">
        <v>1</v>
      </c>
      <c r="B1556" t="n">
        <v>85</v>
      </c>
      <c r="C1556" t="inlineStr">
        <is>
          <t xml:space="preserve">CONCLUIDO	</t>
        </is>
      </c>
      <c r="D1556" t="n">
        <v>3.7309</v>
      </c>
      <c r="E1556" t="n">
        <v>26.8</v>
      </c>
      <c r="F1556" t="n">
        <v>19.55</v>
      </c>
      <c r="G1556" t="n">
        <v>8.15</v>
      </c>
      <c r="H1556" t="n">
        <v>0.13</v>
      </c>
      <c r="I1556" t="n">
        <v>144</v>
      </c>
      <c r="J1556" t="n">
        <v>168.25</v>
      </c>
      <c r="K1556" t="n">
        <v>51.39</v>
      </c>
      <c r="L1556" t="n">
        <v>1.25</v>
      </c>
      <c r="M1556" t="n">
        <v>142</v>
      </c>
      <c r="N1556" t="n">
        <v>30.6</v>
      </c>
      <c r="O1556" t="n">
        <v>20984.25</v>
      </c>
      <c r="P1556" t="n">
        <v>247.79</v>
      </c>
      <c r="Q1556" t="n">
        <v>467.15</v>
      </c>
      <c r="R1556" t="n">
        <v>187.56</v>
      </c>
      <c r="S1556" t="n">
        <v>39.61</v>
      </c>
      <c r="T1556" t="n">
        <v>68349.03</v>
      </c>
      <c r="U1556" t="n">
        <v>0.21</v>
      </c>
      <c r="V1556" t="n">
        <v>0.6</v>
      </c>
      <c r="W1556" t="n">
        <v>2.84</v>
      </c>
      <c r="X1556" t="n">
        <v>4.21</v>
      </c>
      <c r="Y1556" t="n">
        <v>1</v>
      </c>
      <c r="Z1556" t="n">
        <v>10</v>
      </c>
    </row>
    <row r="1557">
      <c r="A1557" t="n">
        <v>2</v>
      </c>
      <c r="B1557" t="n">
        <v>85</v>
      </c>
      <c r="C1557" t="inlineStr">
        <is>
          <t xml:space="preserve">CONCLUIDO	</t>
        </is>
      </c>
      <c r="D1557" t="n">
        <v>4.0074</v>
      </c>
      <c r="E1557" t="n">
        <v>24.95</v>
      </c>
      <c r="F1557" t="n">
        <v>18.68</v>
      </c>
      <c r="G1557" t="n">
        <v>9.75</v>
      </c>
      <c r="H1557" t="n">
        <v>0.16</v>
      </c>
      <c r="I1557" t="n">
        <v>115</v>
      </c>
      <c r="J1557" t="n">
        <v>168.61</v>
      </c>
      <c r="K1557" t="n">
        <v>51.39</v>
      </c>
      <c r="L1557" t="n">
        <v>1.5</v>
      </c>
      <c r="M1557" t="n">
        <v>113</v>
      </c>
      <c r="N1557" t="n">
        <v>30.71</v>
      </c>
      <c r="O1557" t="n">
        <v>21028.94</v>
      </c>
      <c r="P1557" t="n">
        <v>236.34</v>
      </c>
      <c r="Q1557" t="n">
        <v>467.23</v>
      </c>
      <c r="R1557" t="n">
        <v>159.09</v>
      </c>
      <c r="S1557" t="n">
        <v>39.61</v>
      </c>
      <c r="T1557" t="n">
        <v>54258.42</v>
      </c>
      <c r="U1557" t="n">
        <v>0.25</v>
      </c>
      <c r="V1557" t="n">
        <v>0.62</v>
      </c>
      <c r="W1557" t="n">
        <v>2.8</v>
      </c>
      <c r="X1557" t="n">
        <v>3.35</v>
      </c>
      <c r="Y1557" t="n">
        <v>1</v>
      </c>
      <c r="Z1557" t="n">
        <v>10</v>
      </c>
    </row>
    <row r="1558">
      <c r="A1558" t="n">
        <v>3</v>
      </c>
      <c r="B1558" t="n">
        <v>85</v>
      </c>
      <c r="C1558" t="inlineStr">
        <is>
          <t xml:space="preserve">CONCLUIDO	</t>
        </is>
      </c>
      <c r="D1558" t="n">
        <v>4.2271</v>
      </c>
      <c r="E1558" t="n">
        <v>23.66</v>
      </c>
      <c r="F1558" t="n">
        <v>18.07</v>
      </c>
      <c r="G1558" t="n">
        <v>11.41</v>
      </c>
      <c r="H1558" t="n">
        <v>0.18</v>
      </c>
      <c r="I1558" t="n">
        <v>95</v>
      </c>
      <c r="J1558" t="n">
        <v>168.97</v>
      </c>
      <c r="K1558" t="n">
        <v>51.39</v>
      </c>
      <c r="L1558" t="n">
        <v>1.75</v>
      </c>
      <c r="M1558" t="n">
        <v>93</v>
      </c>
      <c r="N1558" t="n">
        <v>30.83</v>
      </c>
      <c r="O1558" t="n">
        <v>21073.68</v>
      </c>
      <c r="P1558" t="n">
        <v>228.09</v>
      </c>
      <c r="Q1558" t="n">
        <v>467.15</v>
      </c>
      <c r="R1558" t="n">
        <v>139.09</v>
      </c>
      <c r="S1558" t="n">
        <v>39.61</v>
      </c>
      <c r="T1558" t="n">
        <v>44359.6</v>
      </c>
      <c r="U1558" t="n">
        <v>0.28</v>
      </c>
      <c r="V1558" t="n">
        <v>0.65</v>
      </c>
      <c r="W1558" t="n">
        <v>2.76</v>
      </c>
      <c r="X1558" t="n">
        <v>2.73</v>
      </c>
      <c r="Y1558" t="n">
        <v>1</v>
      </c>
      <c r="Z1558" t="n">
        <v>10</v>
      </c>
    </row>
    <row r="1559">
      <c r="A1559" t="n">
        <v>4</v>
      </c>
      <c r="B1559" t="n">
        <v>85</v>
      </c>
      <c r="C1559" t="inlineStr">
        <is>
          <t xml:space="preserve">CONCLUIDO	</t>
        </is>
      </c>
      <c r="D1559" t="n">
        <v>4.3901</v>
      </c>
      <c r="E1559" t="n">
        <v>22.78</v>
      </c>
      <c r="F1559" t="n">
        <v>17.66</v>
      </c>
      <c r="G1559" t="n">
        <v>13.08</v>
      </c>
      <c r="H1559" t="n">
        <v>0.21</v>
      </c>
      <c r="I1559" t="n">
        <v>81</v>
      </c>
      <c r="J1559" t="n">
        <v>169.33</v>
      </c>
      <c r="K1559" t="n">
        <v>51.39</v>
      </c>
      <c r="L1559" t="n">
        <v>2</v>
      </c>
      <c r="M1559" t="n">
        <v>79</v>
      </c>
      <c r="N1559" t="n">
        <v>30.94</v>
      </c>
      <c r="O1559" t="n">
        <v>21118.46</v>
      </c>
      <c r="P1559" t="n">
        <v>222.45</v>
      </c>
      <c r="Q1559" t="n">
        <v>467.11</v>
      </c>
      <c r="R1559" t="n">
        <v>125.81</v>
      </c>
      <c r="S1559" t="n">
        <v>39.61</v>
      </c>
      <c r="T1559" t="n">
        <v>37789.28</v>
      </c>
      <c r="U1559" t="n">
        <v>0.31</v>
      </c>
      <c r="V1559" t="n">
        <v>0.66</v>
      </c>
      <c r="W1559" t="n">
        <v>2.74</v>
      </c>
      <c r="X1559" t="n">
        <v>2.33</v>
      </c>
      <c r="Y1559" t="n">
        <v>1</v>
      </c>
      <c r="Z1559" t="n">
        <v>10</v>
      </c>
    </row>
    <row r="1560">
      <c r="A1560" t="n">
        <v>5</v>
      </c>
      <c r="B1560" t="n">
        <v>85</v>
      </c>
      <c r="C1560" t="inlineStr">
        <is>
          <t xml:space="preserve">CONCLUIDO	</t>
        </is>
      </c>
      <c r="D1560" t="n">
        <v>4.5147</v>
      </c>
      <c r="E1560" t="n">
        <v>22.15</v>
      </c>
      <c r="F1560" t="n">
        <v>17.37</v>
      </c>
      <c r="G1560" t="n">
        <v>14.68</v>
      </c>
      <c r="H1560" t="n">
        <v>0.24</v>
      </c>
      <c r="I1560" t="n">
        <v>71</v>
      </c>
      <c r="J1560" t="n">
        <v>169.7</v>
      </c>
      <c r="K1560" t="n">
        <v>51.39</v>
      </c>
      <c r="L1560" t="n">
        <v>2.25</v>
      </c>
      <c r="M1560" t="n">
        <v>69</v>
      </c>
      <c r="N1560" t="n">
        <v>31.05</v>
      </c>
      <c r="O1560" t="n">
        <v>21163.27</v>
      </c>
      <c r="P1560" t="n">
        <v>218.46</v>
      </c>
      <c r="Q1560" t="n">
        <v>467.08</v>
      </c>
      <c r="R1560" t="n">
        <v>116.25</v>
      </c>
      <c r="S1560" t="n">
        <v>39.61</v>
      </c>
      <c r="T1560" t="n">
        <v>33062.7</v>
      </c>
      <c r="U1560" t="n">
        <v>0.34</v>
      </c>
      <c r="V1560" t="n">
        <v>0.67</v>
      </c>
      <c r="W1560" t="n">
        <v>2.73</v>
      </c>
      <c r="X1560" t="n">
        <v>2.04</v>
      </c>
      <c r="Y1560" t="n">
        <v>1</v>
      </c>
      <c r="Z1560" t="n">
        <v>10</v>
      </c>
    </row>
    <row r="1561">
      <c r="A1561" t="n">
        <v>6</v>
      </c>
      <c r="B1561" t="n">
        <v>85</v>
      </c>
      <c r="C1561" t="inlineStr">
        <is>
          <t xml:space="preserve">CONCLUIDO	</t>
        </is>
      </c>
      <c r="D1561" t="n">
        <v>4.618</v>
      </c>
      <c r="E1561" t="n">
        <v>21.65</v>
      </c>
      <c r="F1561" t="n">
        <v>17.15</v>
      </c>
      <c r="G1561" t="n">
        <v>16.33</v>
      </c>
      <c r="H1561" t="n">
        <v>0.26</v>
      </c>
      <c r="I1561" t="n">
        <v>63</v>
      </c>
      <c r="J1561" t="n">
        <v>170.06</v>
      </c>
      <c r="K1561" t="n">
        <v>51.39</v>
      </c>
      <c r="L1561" t="n">
        <v>2.5</v>
      </c>
      <c r="M1561" t="n">
        <v>61</v>
      </c>
      <c r="N1561" t="n">
        <v>31.17</v>
      </c>
      <c r="O1561" t="n">
        <v>21208.12</v>
      </c>
      <c r="P1561" t="n">
        <v>215.08</v>
      </c>
      <c r="Q1561" t="n">
        <v>467.29</v>
      </c>
      <c r="R1561" t="n">
        <v>108.66</v>
      </c>
      <c r="S1561" t="n">
        <v>39.61</v>
      </c>
      <c r="T1561" t="n">
        <v>29307.38</v>
      </c>
      <c r="U1561" t="n">
        <v>0.36</v>
      </c>
      <c r="V1561" t="n">
        <v>0.68</v>
      </c>
      <c r="W1561" t="n">
        <v>2.72</v>
      </c>
      <c r="X1561" t="n">
        <v>1.81</v>
      </c>
      <c r="Y1561" t="n">
        <v>1</v>
      </c>
      <c r="Z1561" t="n">
        <v>10</v>
      </c>
    </row>
    <row r="1562">
      <c r="A1562" t="n">
        <v>7</v>
      </c>
      <c r="B1562" t="n">
        <v>85</v>
      </c>
      <c r="C1562" t="inlineStr">
        <is>
          <t xml:space="preserve">CONCLUIDO	</t>
        </is>
      </c>
      <c r="D1562" t="n">
        <v>4.7013</v>
      </c>
      <c r="E1562" t="n">
        <v>21.27</v>
      </c>
      <c r="F1562" t="n">
        <v>16.97</v>
      </c>
      <c r="G1562" t="n">
        <v>17.86</v>
      </c>
      <c r="H1562" t="n">
        <v>0.29</v>
      </c>
      <c r="I1562" t="n">
        <v>57</v>
      </c>
      <c r="J1562" t="n">
        <v>170.42</v>
      </c>
      <c r="K1562" t="n">
        <v>51.39</v>
      </c>
      <c r="L1562" t="n">
        <v>2.75</v>
      </c>
      <c r="M1562" t="n">
        <v>55</v>
      </c>
      <c r="N1562" t="n">
        <v>31.28</v>
      </c>
      <c r="O1562" t="n">
        <v>21253.01</v>
      </c>
      <c r="P1562" t="n">
        <v>212.33</v>
      </c>
      <c r="Q1562" t="n">
        <v>467.17</v>
      </c>
      <c r="R1562" t="n">
        <v>103.01</v>
      </c>
      <c r="S1562" t="n">
        <v>39.61</v>
      </c>
      <c r="T1562" t="n">
        <v>26510.82</v>
      </c>
      <c r="U1562" t="n">
        <v>0.38</v>
      </c>
      <c r="V1562" t="n">
        <v>0.6899999999999999</v>
      </c>
      <c r="W1562" t="n">
        <v>2.71</v>
      </c>
      <c r="X1562" t="n">
        <v>1.63</v>
      </c>
      <c r="Y1562" t="n">
        <v>1</v>
      </c>
      <c r="Z1562" t="n">
        <v>10</v>
      </c>
    </row>
    <row r="1563">
      <c r="A1563" t="n">
        <v>8</v>
      </c>
      <c r="B1563" t="n">
        <v>85</v>
      </c>
      <c r="C1563" t="inlineStr">
        <is>
          <t xml:space="preserve">CONCLUIDO	</t>
        </is>
      </c>
      <c r="D1563" t="n">
        <v>4.7704</v>
      </c>
      <c r="E1563" t="n">
        <v>20.96</v>
      </c>
      <c r="F1563" t="n">
        <v>16.83</v>
      </c>
      <c r="G1563" t="n">
        <v>19.42</v>
      </c>
      <c r="H1563" t="n">
        <v>0.31</v>
      </c>
      <c r="I1563" t="n">
        <v>52</v>
      </c>
      <c r="J1563" t="n">
        <v>170.79</v>
      </c>
      <c r="K1563" t="n">
        <v>51.39</v>
      </c>
      <c r="L1563" t="n">
        <v>3</v>
      </c>
      <c r="M1563" t="n">
        <v>50</v>
      </c>
      <c r="N1563" t="n">
        <v>31.4</v>
      </c>
      <c r="O1563" t="n">
        <v>21297.94</v>
      </c>
      <c r="P1563" t="n">
        <v>210.25</v>
      </c>
      <c r="Q1563" t="n">
        <v>467.14</v>
      </c>
      <c r="R1563" t="n">
        <v>98.56</v>
      </c>
      <c r="S1563" t="n">
        <v>39.61</v>
      </c>
      <c r="T1563" t="n">
        <v>24312.43</v>
      </c>
      <c r="U1563" t="n">
        <v>0.4</v>
      </c>
      <c r="V1563" t="n">
        <v>0.6899999999999999</v>
      </c>
      <c r="W1563" t="n">
        <v>2.7</v>
      </c>
      <c r="X1563" t="n">
        <v>1.49</v>
      </c>
      <c r="Y1563" t="n">
        <v>1</v>
      </c>
      <c r="Z1563" t="n">
        <v>10</v>
      </c>
    </row>
    <row r="1564">
      <c r="A1564" t="n">
        <v>9</v>
      </c>
      <c r="B1564" t="n">
        <v>85</v>
      </c>
      <c r="C1564" t="inlineStr">
        <is>
          <t xml:space="preserve">CONCLUIDO	</t>
        </is>
      </c>
      <c r="D1564" t="n">
        <v>4.847</v>
      </c>
      <c r="E1564" t="n">
        <v>20.63</v>
      </c>
      <c r="F1564" t="n">
        <v>16.67</v>
      </c>
      <c r="G1564" t="n">
        <v>21.28</v>
      </c>
      <c r="H1564" t="n">
        <v>0.34</v>
      </c>
      <c r="I1564" t="n">
        <v>47</v>
      </c>
      <c r="J1564" t="n">
        <v>171.15</v>
      </c>
      <c r="K1564" t="n">
        <v>51.39</v>
      </c>
      <c r="L1564" t="n">
        <v>3.25</v>
      </c>
      <c r="M1564" t="n">
        <v>45</v>
      </c>
      <c r="N1564" t="n">
        <v>31.51</v>
      </c>
      <c r="O1564" t="n">
        <v>21342.91</v>
      </c>
      <c r="P1564" t="n">
        <v>207.73</v>
      </c>
      <c r="Q1564" t="n">
        <v>467.11</v>
      </c>
      <c r="R1564" t="n">
        <v>93.11</v>
      </c>
      <c r="S1564" t="n">
        <v>39.61</v>
      </c>
      <c r="T1564" t="n">
        <v>21612.81</v>
      </c>
      <c r="U1564" t="n">
        <v>0.43</v>
      </c>
      <c r="V1564" t="n">
        <v>0.7</v>
      </c>
      <c r="W1564" t="n">
        <v>2.69</v>
      </c>
      <c r="X1564" t="n">
        <v>1.33</v>
      </c>
      <c r="Y1564" t="n">
        <v>1</v>
      </c>
      <c r="Z1564" t="n">
        <v>10</v>
      </c>
    </row>
    <row r="1565">
      <c r="A1565" t="n">
        <v>10</v>
      </c>
      <c r="B1565" t="n">
        <v>85</v>
      </c>
      <c r="C1565" t="inlineStr">
        <is>
          <t xml:space="preserve">CONCLUIDO	</t>
        </is>
      </c>
      <c r="D1565" t="n">
        <v>4.8958</v>
      </c>
      <c r="E1565" t="n">
        <v>20.43</v>
      </c>
      <c r="F1565" t="n">
        <v>16.56</v>
      </c>
      <c r="G1565" t="n">
        <v>22.58</v>
      </c>
      <c r="H1565" t="n">
        <v>0.36</v>
      </c>
      <c r="I1565" t="n">
        <v>44</v>
      </c>
      <c r="J1565" t="n">
        <v>171.52</v>
      </c>
      <c r="K1565" t="n">
        <v>51.39</v>
      </c>
      <c r="L1565" t="n">
        <v>3.5</v>
      </c>
      <c r="M1565" t="n">
        <v>42</v>
      </c>
      <c r="N1565" t="n">
        <v>31.63</v>
      </c>
      <c r="O1565" t="n">
        <v>21387.92</v>
      </c>
      <c r="P1565" t="n">
        <v>205.88</v>
      </c>
      <c r="Q1565" t="n">
        <v>467.08</v>
      </c>
      <c r="R1565" t="n">
        <v>89.73</v>
      </c>
      <c r="S1565" t="n">
        <v>39.61</v>
      </c>
      <c r="T1565" t="n">
        <v>19934.18</v>
      </c>
      <c r="U1565" t="n">
        <v>0.44</v>
      </c>
      <c r="V1565" t="n">
        <v>0.7</v>
      </c>
      <c r="W1565" t="n">
        <v>2.69</v>
      </c>
      <c r="X1565" t="n">
        <v>1.23</v>
      </c>
      <c r="Y1565" t="n">
        <v>1</v>
      </c>
      <c r="Z1565" t="n">
        <v>10</v>
      </c>
    </row>
    <row r="1566">
      <c r="A1566" t="n">
        <v>11</v>
      </c>
      <c r="B1566" t="n">
        <v>85</v>
      </c>
      <c r="C1566" t="inlineStr">
        <is>
          <t xml:space="preserve">CONCLUIDO	</t>
        </is>
      </c>
      <c r="D1566" t="n">
        <v>4.9361</v>
      </c>
      <c r="E1566" t="n">
        <v>20.26</v>
      </c>
      <c r="F1566" t="n">
        <v>16.5</v>
      </c>
      <c r="G1566" t="n">
        <v>24.14</v>
      </c>
      <c r="H1566" t="n">
        <v>0.39</v>
      </c>
      <c r="I1566" t="n">
        <v>41</v>
      </c>
      <c r="J1566" t="n">
        <v>171.88</v>
      </c>
      <c r="K1566" t="n">
        <v>51.39</v>
      </c>
      <c r="L1566" t="n">
        <v>3.75</v>
      </c>
      <c r="M1566" t="n">
        <v>39</v>
      </c>
      <c r="N1566" t="n">
        <v>31.74</v>
      </c>
      <c r="O1566" t="n">
        <v>21432.96</v>
      </c>
      <c r="P1566" t="n">
        <v>204.65</v>
      </c>
      <c r="Q1566" t="n">
        <v>467.15</v>
      </c>
      <c r="R1566" t="n">
        <v>87.65000000000001</v>
      </c>
      <c r="S1566" t="n">
        <v>39.61</v>
      </c>
      <c r="T1566" t="n">
        <v>18909.59</v>
      </c>
      <c r="U1566" t="n">
        <v>0.45</v>
      </c>
      <c r="V1566" t="n">
        <v>0.71</v>
      </c>
      <c r="W1566" t="n">
        <v>2.68</v>
      </c>
      <c r="X1566" t="n">
        <v>1.16</v>
      </c>
      <c r="Y1566" t="n">
        <v>1</v>
      </c>
      <c r="Z1566" t="n">
        <v>10</v>
      </c>
    </row>
    <row r="1567">
      <c r="A1567" t="n">
        <v>12</v>
      </c>
      <c r="B1567" t="n">
        <v>85</v>
      </c>
      <c r="C1567" t="inlineStr">
        <is>
          <t xml:space="preserve">CONCLUIDO	</t>
        </is>
      </c>
      <c r="D1567" t="n">
        <v>4.9804</v>
      </c>
      <c r="E1567" t="n">
        <v>20.08</v>
      </c>
      <c r="F1567" t="n">
        <v>16.42</v>
      </c>
      <c r="G1567" t="n">
        <v>25.92</v>
      </c>
      <c r="H1567" t="n">
        <v>0.41</v>
      </c>
      <c r="I1567" t="n">
        <v>38</v>
      </c>
      <c r="J1567" t="n">
        <v>172.25</v>
      </c>
      <c r="K1567" t="n">
        <v>51.39</v>
      </c>
      <c r="L1567" t="n">
        <v>4</v>
      </c>
      <c r="M1567" t="n">
        <v>36</v>
      </c>
      <c r="N1567" t="n">
        <v>31.86</v>
      </c>
      <c r="O1567" t="n">
        <v>21478.05</v>
      </c>
      <c r="P1567" t="n">
        <v>203.22</v>
      </c>
      <c r="Q1567" t="n">
        <v>467.09</v>
      </c>
      <c r="R1567" t="n">
        <v>85.3</v>
      </c>
      <c r="S1567" t="n">
        <v>39.61</v>
      </c>
      <c r="T1567" t="n">
        <v>17750.19</v>
      </c>
      <c r="U1567" t="n">
        <v>0.46</v>
      </c>
      <c r="V1567" t="n">
        <v>0.71</v>
      </c>
      <c r="W1567" t="n">
        <v>2.67</v>
      </c>
      <c r="X1567" t="n">
        <v>1.08</v>
      </c>
      <c r="Y1567" t="n">
        <v>1</v>
      </c>
      <c r="Z1567" t="n">
        <v>10</v>
      </c>
    </row>
    <row r="1568">
      <c r="A1568" t="n">
        <v>13</v>
      </c>
      <c r="B1568" t="n">
        <v>85</v>
      </c>
      <c r="C1568" t="inlineStr">
        <is>
          <t xml:space="preserve">CONCLUIDO	</t>
        </is>
      </c>
      <c r="D1568" t="n">
        <v>5.0106</v>
      </c>
      <c r="E1568" t="n">
        <v>19.96</v>
      </c>
      <c r="F1568" t="n">
        <v>16.37</v>
      </c>
      <c r="G1568" t="n">
        <v>27.28</v>
      </c>
      <c r="H1568" t="n">
        <v>0.44</v>
      </c>
      <c r="I1568" t="n">
        <v>36</v>
      </c>
      <c r="J1568" t="n">
        <v>172.61</v>
      </c>
      <c r="K1568" t="n">
        <v>51.39</v>
      </c>
      <c r="L1568" t="n">
        <v>4.25</v>
      </c>
      <c r="M1568" t="n">
        <v>34</v>
      </c>
      <c r="N1568" t="n">
        <v>31.97</v>
      </c>
      <c r="O1568" t="n">
        <v>21523.17</v>
      </c>
      <c r="P1568" t="n">
        <v>202.28</v>
      </c>
      <c r="Q1568" t="n">
        <v>467.12</v>
      </c>
      <c r="R1568" t="n">
        <v>83.59999999999999</v>
      </c>
      <c r="S1568" t="n">
        <v>39.61</v>
      </c>
      <c r="T1568" t="n">
        <v>16909.24</v>
      </c>
      <c r="U1568" t="n">
        <v>0.47</v>
      </c>
      <c r="V1568" t="n">
        <v>0.71</v>
      </c>
      <c r="W1568" t="n">
        <v>2.67</v>
      </c>
      <c r="X1568" t="n">
        <v>1.03</v>
      </c>
      <c r="Y1568" t="n">
        <v>1</v>
      </c>
      <c r="Z1568" t="n">
        <v>10</v>
      </c>
    </row>
    <row r="1569">
      <c r="A1569" t="n">
        <v>14</v>
      </c>
      <c r="B1569" t="n">
        <v>85</v>
      </c>
      <c r="C1569" t="inlineStr">
        <is>
          <t xml:space="preserve">CONCLUIDO	</t>
        </is>
      </c>
      <c r="D1569" t="n">
        <v>5.0599</v>
      </c>
      <c r="E1569" t="n">
        <v>19.76</v>
      </c>
      <c r="F1569" t="n">
        <v>16.27</v>
      </c>
      <c r="G1569" t="n">
        <v>29.59</v>
      </c>
      <c r="H1569" t="n">
        <v>0.46</v>
      </c>
      <c r="I1569" t="n">
        <v>33</v>
      </c>
      <c r="J1569" t="n">
        <v>172.98</v>
      </c>
      <c r="K1569" t="n">
        <v>51.39</v>
      </c>
      <c r="L1569" t="n">
        <v>4.5</v>
      </c>
      <c r="M1569" t="n">
        <v>31</v>
      </c>
      <c r="N1569" t="n">
        <v>32.09</v>
      </c>
      <c r="O1569" t="n">
        <v>21568.34</v>
      </c>
      <c r="P1569" t="n">
        <v>200.51</v>
      </c>
      <c r="Q1569" t="n">
        <v>467.09</v>
      </c>
      <c r="R1569" t="n">
        <v>80.40000000000001</v>
      </c>
      <c r="S1569" t="n">
        <v>39.61</v>
      </c>
      <c r="T1569" t="n">
        <v>15327.11</v>
      </c>
      <c r="U1569" t="n">
        <v>0.49</v>
      </c>
      <c r="V1569" t="n">
        <v>0.72</v>
      </c>
      <c r="W1569" t="n">
        <v>2.67</v>
      </c>
      <c r="X1569" t="n">
        <v>0.9399999999999999</v>
      </c>
      <c r="Y1569" t="n">
        <v>1</v>
      </c>
      <c r="Z1569" t="n">
        <v>10</v>
      </c>
    </row>
    <row r="1570">
      <c r="A1570" t="n">
        <v>15</v>
      </c>
      <c r="B1570" t="n">
        <v>85</v>
      </c>
      <c r="C1570" t="inlineStr">
        <is>
          <t xml:space="preserve">CONCLUIDO	</t>
        </is>
      </c>
      <c r="D1570" t="n">
        <v>5.0778</v>
      </c>
      <c r="E1570" t="n">
        <v>19.69</v>
      </c>
      <c r="F1570" t="n">
        <v>16.24</v>
      </c>
      <c r="G1570" t="n">
        <v>30.44</v>
      </c>
      <c r="H1570" t="n">
        <v>0.49</v>
      </c>
      <c r="I1570" t="n">
        <v>32</v>
      </c>
      <c r="J1570" t="n">
        <v>173.35</v>
      </c>
      <c r="K1570" t="n">
        <v>51.39</v>
      </c>
      <c r="L1570" t="n">
        <v>4.75</v>
      </c>
      <c r="M1570" t="n">
        <v>30</v>
      </c>
      <c r="N1570" t="n">
        <v>32.2</v>
      </c>
      <c r="O1570" t="n">
        <v>21613.54</v>
      </c>
      <c r="P1570" t="n">
        <v>199.79</v>
      </c>
      <c r="Q1570" t="n">
        <v>467.07</v>
      </c>
      <c r="R1570" t="n">
        <v>79.43000000000001</v>
      </c>
      <c r="S1570" t="n">
        <v>39.61</v>
      </c>
      <c r="T1570" t="n">
        <v>14844.37</v>
      </c>
      <c r="U1570" t="n">
        <v>0.5</v>
      </c>
      <c r="V1570" t="n">
        <v>0.72</v>
      </c>
      <c r="W1570" t="n">
        <v>2.66</v>
      </c>
      <c r="X1570" t="n">
        <v>0.9</v>
      </c>
      <c r="Y1570" t="n">
        <v>1</v>
      </c>
      <c r="Z1570" t="n">
        <v>10</v>
      </c>
    </row>
    <row r="1571">
      <c r="A1571" t="n">
        <v>16</v>
      </c>
      <c r="B1571" t="n">
        <v>85</v>
      </c>
      <c r="C1571" t="inlineStr">
        <is>
          <t xml:space="preserve">CONCLUIDO	</t>
        </is>
      </c>
      <c r="D1571" t="n">
        <v>5.1096</v>
      </c>
      <c r="E1571" t="n">
        <v>19.57</v>
      </c>
      <c r="F1571" t="n">
        <v>16.18</v>
      </c>
      <c r="G1571" t="n">
        <v>32.36</v>
      </c>
      <c r="H1571" t="n">
        <v>0.51</v>
      </c>
      <c r="I1571" t="n">
        <v>30</v>
      </c>
      <c r="J1571" t="n">
        <v>173.71</v>
      </c>
      <c r="K1571" t="n">
        <v>51.39</v>
      </c>
      <c r="L1571" t="n">
        <v>5</v>
      </c>
      <c r="M1571" t="n">
        <v>28</v>
      </c>
      <c r="N1571" t="n">
        <v>32.32</v>
      </c>
      <c r="O1571" t="n">
        <v>21658.78</v>
      </c>
      <c r="P1571" t="n">
        <v>198.5</v>
      </c>
      <c r="Q1571" t="n">
        <v>467.07</v>
      </c>
      <c r="R1571" t="n">
        <v>77.53</v>
      </c>
      <c r="S1571" t="n">
        <v>39.61</v>
      </c>
      <c r="T1571" t="n">
        <v>13908.2</v>
      </c>
      <c r="U1571" t="n">
        <v>0.51</v>
      </c>
      <c r="V1571" t="n">
        <v>0.72</v>
      </c>
      <c r="W1571" t="n">
        <v>2.66</v>
      </c>
      <c r="X1571" t="n">
        <v>0.85</v>
      </c>
      <c r="Y1571" t="n">
        <v>1</v>
      </c>
      <c r="Z1571" t="n">
        <v>10</v>
      </c>
    </row>
    <row r="1572">
      <c r="A1572" t="n">
        <v>17</v>
      </c>
      <c r="B1572" t="n">
        <v>85</v>
      </c>
      <c r="C1572" t="inlineStr">
        <is>
          <t xml:space="preserve">CONCLUIDO	</t>
        </is>
      </c>
      <c r="D1572" t="n">
        <v>5.1504</v>
      </c>
      <c r="E1572" t="n">
        <v>19.42</v>
      </c>
      <c r="F1572" t="n">
        <v>16.09</v>
      </c>
      <c r="G1572" t="n">
        <v>34.49</v>
      </c>
      <c r="H1572" t="n">
        <v>0.53</v>
      </c>
      <c r="I1572" t="n">
        <v>28</v>
      </c>
      <c r="J1572" t="n">
        <v>174.08</v>
      </c>
      <c r="K1572" t="n">
        <v>51.39</v>
      </c>
      <c r="L1572" t="n">
        <v>5.25</v>
      </c>
      <c r="M1572" t="n">
        <v>26</v>
      </c>
      <c r="N1572" t="n">
        <v>32.44</v>
      </c>
      <c r="O1572" t="n">
        <v>21704.07</v>
      </c>
      <c r="P1572" t="n">
        <v>197.05</v>
      </c>
      <c r="Q1572" t="n">
        <v>467.07</v>
      </c>
      <c r="R1572" t="n">
        <v>74.68000000000001</v>
      </c>
      <c r="S1572" t="n">
        <v>39.61</v>
      </c>
      <c r="T1572" t="n">
        <v>12490.05</v>
      </c>
      <c r="U1572" t="n">
        <v>0.53</v>
      </c>
      <c r="V1572" t="n">
        <v>0.72</v>
      </c>
      <c r="W1572" t="n">
        <v>2.65</v>
      </c>
      <c r="X1572" t="n">
        <v>0.76</v>
      </c>
      <c r="Y1572" t="n">
        <v>1</v>
      </c>
      <c r="Z1572" t="n">
        <v>10</v>
      </c>
    </row>
    <row r="1573">
      <c r="A1573" t="n">
        <v>18</v>
      </c>
      <c r="B1573" t="n">
        <v>85</v>
      </c>
      <c r="C1573" t="inlineStr">
        <is>
          <t xml:space="preserve">CONCLUIDO	</t>
        </is>
      </c>
      <c r="D1573" t="n">
        <v>5.1628</v>
      </c>
      <c r="E1573" t="n">
        <v>19.37</v>
      </c>
      <c r="F1573" t="n">
        <v>16.08</v>
      </c>
      <c r="G1573" t="n">
        <v>35.74</v>
      </c>
      <c r="H1573" t="n">
        <v>0.5600000000000001</v>
      </c>
      <c r="I1573" t="n">
        <v>27</v>
      </c>
      <c r="J1573" t="n">
        <v>174.45</v>
      </c>
      <c r="K1573" t="n">
        <v>51.39</v>
      </c>
      <c r="L1573" t="n">
        <v>5.5</v>
      </c>
      <c r="M1573" t="n">
        <v>25</v>
      </c>
      <c r="N1573" t="n">
        <v>32.56</v>
      </c>
      <c r="O1573" t="n">
        <v>21749.39</v>
      </c>
      <c r="P1573" t="n">
        <v>196.55</v>
      </c>
      <c r="Q1573" t="n">
        <v>467.1</v>
      </c>
      <c r="R1573" t="n">
        <v>74.44</v>
      </c>
      <c r="S1573" t="n">
        <v>39.61</v>
      </c>
      <c r="T1573" t="n">
        <v>12373.93</v>
      </c>
      <c r="U1573" t="n">
        <v>0.53</v>
      </c>
      <c r="V1573" t="n">
        <v>0.73</v>
      </c>
      <c r="W1573" t="n">
        <v>2.65</v>
      </c>
      <c r="X1573" t="n">
        <v>0.75</v>
      </c>
      <c r="Y1573" t="n">
        <v>1</v>
      </c>
      <c r="Z1573" t="n">
        <v>10</v>
      </c>
    </row>
    <row r="1574">
      <c r="A1574" t="n">
        <v>19</v>
      </c>
      <c r="B1574" t="n">
        <v>85</v>
      </c>
      <c r="C1574" t="inlineStr">
        <is>
          <t xml:space="preserve">CONCLUIDO	</t>
        </is>
      </c>
      <c r="D1574" t="n">
        <v>5.181</v>
      </c>
      <c r="E1574" t="n">
        <v>19.3</v>
      </c>
      <c r="F1574" t="n">
        <v>16.05</v>
      </c>
      <c r="G1574" t="n">
        <v>37.03</v>
      </c>
      <c r="H1574" t="n">
        <v>0.58</v>
      </c>
      <c r="I1574" t="n">
        <v>26</v>
      </c>
      <c r="J1574" t="n">
        <v>174.82</v>
      </c>
      <c r="K1574" t="n">
        <v>51.39</v>
      </c>
      <c r="L1574" t="n">
        <v>5.75</v>
      </c>
      <c r="M1574" t="n">
        <v>24</v>
      </c>
      <c r="N1574" t="n">
        <v>32.67</v>
      </c>
      <c r="O1574" t="n">
        <v>21794.75</v>
      </c>
      <c r="P1574" t="n">
        <v>195.68</v>
      </c>
      <c r="Q1574" t="n">
        <v>467.11</v>
      </c>
      <c r="R1574" t="n">
        <v>73.04000000000001</v>
      </c>
      <c r="S1574" t="n">
        <v>39.61</v>
      </c>
      <c r="T1574" t="n">
        <v>11681.11</v>
      </c>
      <c r="U1574" t="n">
        <v>0.54</v>
      </c>
      <c r="V1574" t="n">
        <v>0.73</v>
      </c>
      <c r="W1574" t="n">
        <v>2.65</v>
      </c>
      <c r="X1574" t="n">
        <v>0.71</v>
      </c>
      <c r="Y1574" t="n">
        <v>1</v>
      </c>
      <c r="Z1574" t="n">
        <v>10</v>
      </c>
    </row>
    <row r="1575">
      <c r="A1575" t="n">
        <v>20</v>
      </c>
      <c r="B1575" t="n">
        <v>85</v>
      </c>
      <c r="C1575" t="inlineStr">
        <is>
          <t xml:space="preserve">CONCLUIDO	</t>
        </is>
      </c>
      <c r="D1575" t="n">
        <v>5.1973</v>
      </c>
      <c r="E1575" t="n">
        <v>19.24</v>
      </c>
      <c r="F1575" t="n">
        <v>16.02</v>
      </c>
      <c r="G1575" t="n">
        <v>38.45</v>
      </c>
      <c r="H1575" t="n">
        <v>0.61</v>
      </c>
      <c r="I1575" t="n">
        <v>25</v>
      </c>
      <c r="J1575" t="n">
        <v>175.18</v>
      </c>
      <c r="K1575" t="n">
        <v>51.39</v>
      </c>
      <c r="L1575" t="n">
        <v>6</v>
      </c>
      <c r="M1575" t="n">
        <v>23</v>
      </c>
      <c r="N1575" t="n">
        <v>32.79</v>
      </c>
      <c r="O1575" t="n">
        <v>21840.16</v>
      </c>
      <c r="P1575" t="n">
        <v>194.76</v>
      </c>
      <c r="Q1575" t="n">
        <v>467.1</v>
      </c>
      <c r="R1575" t="n">
        <v>72.25</v>
      </c>
      <c r="S1575" t="n">
        <v>39.61</v>
      </c>
      <c r="T1575" t="n">
        <v>11289.13</v>
      </c>
      <c r="U1575" t="n">
        <v>0.55</v>
      </c>
      <c r="V1575" t="n">
        <v>0.73</v>
      </c>
      <c r="W1575" t="n">
        <v>2.65</v>
      </c>
      <c r="X1575" t="n">
        <v>0.6899999999999999</v>
      </c>
      <c r="Y1575" t="n">
        <v>1</v>
      </c>
      <c r="Z1575" t="n">
        <v>10</v>
      </c>
    </row>
    <row r="1576">
      <c r="A1576" t="n">
        <v>21</v>
      </c>
      <c r="B1576" t="n">
        <v>85</v>
      </c>
      <c r="C1576" t="inlineStr">
        <is>
          <t xml:space="preserve">CONCLUIDO	</t>
        </is>
      </c>
      <c r="D1576" t="n">
        <v>5.2129</v>
      </c>
      <c r="E1576" t="n">
        <v>19.18</v>
      </c>
      <c r="F1576" t="n">
        <v>16</v>
      </c>
      <c r="G1576" t="n">
        <v>39.99</v>
      </c>
      <c r="H1576" t="n">
        <v>0.63</v>
      </c>
      <c r="I1576" t="n">
        <v>24</v>
      </c>
      <c r="J1576" t="n">
        <v>175.55</v>
      </c>
      <c r="K1576" t="n">
        <v>51.39</v>
      </c>
      <c r="L1576" t="n">
        <v>6.25</v>
      </c>
      <c r="M1576" t="n">
        <v>22</v>
      </c>
      <c r="N1576" t="n">
        <v>32.91</v>
      </c>
      <c r="O1576" t="n">
        <v>21885.6</v>
      </c>
      <c r="P1576" t="n">
        <v>193.88</v>
      </c>
      <c r="Q1576" t="n">
        <v>467.1</v>
      </c>
      <c r="R1576" t="n">
        <v>71.76000000000001</v>
      </c>
      <c r="S1576" t="n">
        <v>39.61</v>
      </c>
      <c r="T1576" t="n">
        <v>11048.93</v>
      </c>
      <c r="U1576" t="n">
        <v>0.55</v>
      </c>
      <c r="V1576" t="n">
        <v>0.73</v>
      </c>
      <c r="W1576" t="n">
        <v>2.64</v>
      </c>
      <c r="X1576" t="n">
        <v>0.66</v>
      </c>
      <c r="Y1576" t="n">
        <v>1</v>
      </c>
      <c r="Z1576" t="n">
        <v>10</v>
      </c>
    </row>
    <row r="1577">
      <c r="A1577" t="n">
        <v>22</v>
      </c>
      <c r="B1577" t="n">
        <v>85</v>
      </c>
      <c r="C1577" t="inlineStr">
        <is>
          <t xml:space="preserve">CONCLUIDO	</t>
        </is>
      </c>
      <c r="D1577" t="n">
        <v>5.2308</v>
      </c>
      <c r="E1577" t="n">
        <v>19.12</v>
      </c>
      <c r="F1577" t="n">
        <v>15.97</v>
      </c>
      <c r="G1577" t="n">
        <v>41.65</v>
      </c>
      <c r="H1577" t="n">
        <v>0.66</v>
      </c>
      <c r="I1577" t="n">
        <v>23</v>
      </c>
      <c r="J1577" t="n">
        <v>175.92</v>
      </c>
      <c r="K1577" t="n">
        <v>51.39</v>
      </c>
      <c r="L1577" t="n">
        <v>6.5</v>
      </c>
      <c r="M1577" t="n">
        <v>21</v>
      </c>
      <c r="N1577" t="n">
        <v>33.03</v>
      </c>
      <c r="O1577" t="n">
        <v>21931.08</v>
      </c>
      <c r="P1577" t="n">
        <v>192.92</v>
      </c>
      <c r="Q1577" t="n">
        <v>467.12</v>
      </c>
      <c r="R1577" t="n">
        <v>70.59</v>
      </c>
      <c r="S1577" t="n">
        <v>39.61</v>
      </c>
      <c r="T1577" t="n">
        <v>10471.5</v>
      </c>
      <c r="U1577" t="n">
        <v>0.5600000000000001</v>
      </c>
      <c r="V1577" t="n">
        <v>0.73</v>
      </c>
      <c r="W1577" t="n">
        <v>2.64</v>
      </c>
      <c r="X1577" t="n">
        <v>0.63</v>
      </c>
      <c r="Y1577" t="n">
        <v>1</v>
      </c>
      <c r="Z1577" t="n">
        <v>10</v>
      </c>
    </row>
    <row r="1578">
      <c r="A1578" t="n">
        <v>23</v>
      </c>
      <c r="B1578" t="n">
        <v>85</v>
      </c>
      <c r="C1578" t="inlineStr">
        <is>
          <t xml:space="preserve">CONCLUIDO	</t>
        </is>
      </c>
      <c r="D1578" t="n">
        <v>5.2465</v>
      </c>
      <c r="E1578" t="n">
        <v>19.06</v>
      </c>
      <c r="F1578" t="n">
        <v>15.94</v>
      </c>
      <c r="G1578" t="n">
        <v>43.48</v>
      </c>
      <c r="H1578" t="n">
        <v>0.68</v>
      </c>
      <c r="I1578" t="n">
        <v>22</v>
      </c>
      <c r="J1578" t="n">
        <v>176.29</v>
      </c>
      <c r="K1578" t="n">
        <v>51.39</v>
      </c>
      <c r="L1578" t="n">
        <v>6.75</v>
      </c>
      <c r="M1578" t="n">
        <v>20</v>
      </c>
      <c r="N1578" t="n">
        <v>33.15</v>
      </c>
      <c r="O1578" t="n">
        <v>21976.61</v>
      </c>
      <c r="P1578" t="n">
        <v>192.26</v>
      </c>
      <c r="Q1578" t="n">
        <v>467.1</v>
      </c>
      <c r="R1578" t="n">
        <v>69.70999999999999</v>
      </c>
      <c r="S1578" t="n">
        <v>39.61</v>
      </c>
      <c r="T1578" t="n">
        <v>10036.39</v>
      </c>
      <c r="U1578" t="n">
        <v>0.57</v>
      </c>
      <c r="V1578" t="n">
        <v>0.73</v>
      </c>
      <c r="W1578" t="n">
        <v>2.65</v>
      </c>
      <c r="X1578" t="n">
        <v>0.61</v>
      </c>
      <c r="Y1578" t="n">
        <v>1</v>
      </c>
      <c r="Z1578" t="n">
        <v>10</v>
      </c>
    </row>
    <row r="1579">
      <c r="A1579" t="n">
        <v>24</v>
      </c>
      <c r="B1579" t="n">
        <v>85</v>
      </c>
      <c r="C1579" t="inlineStr">
        <is>
          <t xml:space="preserve">CONCLUIDO	</t>
        </is>
      </c>
      <c r="D1579" t="n">
        <v>5.2659</v>
      </c>
      <c r="E1579" t="n">
        <v>18.99</v>
      </c>
      <c r="F1579" t="n">
        <v>15.91</v>
      </c>
      <c r="G1579" t="n">
        <v>45.45</v>
      </c>
      <c r="H1579" t="n">
        <v>0.7</v>
      </c>
      <c r="I1579" t="n">
        <v>21</v>
      </c>
      <c r="J1579" t="n">
        <v>176.66</v>
      </c>
      <c r="K1579" t="n">
        <v>51.39</v>
      </c>
      <c r="L1579" t="n">
        <v>7</v>
      </c>
      <c r="M1579" t="n">
        <v>19</v>
      </c>
      <c r="N1579" t="n">
        <v>33.27</v>
      </c>
      <c r="O1579" t="n">
        <v>22022.17</v>
      </c>
      <c r="P1579" t="n">
        <v>191.36</v>
      </c>
      <c r="Q1579" t="n">
        <v>467.09</v>
      </c>
      <c r="R1579" t="n">
        <v>68.55</v>
      </c>
      <c r="S1579" t="n">
        <v>39.61</v>
      </c>
      <c r="T1579" t="n">
        <v>9461.780000000001</v>
      </c>
      <c r="U1579" t="n">
        <v>0.58</v>
      </c>
      <c r="V1579" t="n">
        <v>0.73</v>
      </c>
      <c r="W1579" t="n">
        <v>2.64</v>
      </c>
      <c r="X1579" t="n">
        <v>0.57</v>
      </c>
      <c r="Y1579" t="n">
        <v>1</v>
      </c>
      <c r="Z1579" t="n">
        <v>10</v>
      </c>
    </row>
    <row r="1580">
      <c r="A1580" t="n">
        <v>25</v>
      </c>
      <c r="B1580" t="n">
        <v>85</v>
      </c>
      <c r="C1580" t="inlineStr">
        <is>
          <t xml:space="preserve">CONCLUIDO	</t>
        </is>
      </c>
      <c r="D1580" t="n">
        <v>5.2794</v>
      </c>
      <c r="E1580" t="n">
        <v>18.94</v>
      </c>
      <c r="F1580" t="n">
        <v>15.89</v>
      </c>
      <c r="G1580" t="n">
        <v>47.67</v>
      </c>
      <c r="H1580" t="n">
        <v>0.73</v>
      </c>
      <c r="I1580" t="n">
        <v>20</v>
      </c>
      <c r="J1580" t="n">
        <v>177.03</v>
      </c>
      <c r="K1580" t="n">
        <v>51.39</v>
      </c>
      <c r="L1580" t="n">
        <v>7.25</v>
      </c>
      <c r="M1580" t="n">
        <v>18</v>
      </c>
      <c r="N1580" t="n">
        <v>33.39</v>
      </c>
      <c r="O1580" t="n">
        <v>22067.77</v>
      </c>
      <c r="P1580" t="n">
        <v>190.69</v>
      </c>
      <c r="Q1580" t="n">
        <v>467.07</v>
      </c>
      <c r="R1580" t="n">
        <v>68.2</v>
      </c>
      <c r="S1580" t="n">
        <v>39.61</v>
      </c>
      <c r="T1580" t="n">
        <v>9288.620000000001</v>
      </c>
      <c r="U1580" t="n">
        <v>0.58</v>
      </c>
      <c r="V1580" t="n">
        <v>0.73</v>
      </c>
      <c r="W1580" t="n">
        <v>2.64</v>
      </c>
      <c r="X1580" t="n">
        <v>0.5600000000000001</v>
      </c>
      <c r="Y1580" t="n">
        <v>1</v>
      </c>
      <c r="Z1580" t="n">
        <v>10</v>
      </c>
    </row>
    <row r="1581">
      <c r="A1581" t="n">
        <v>26</v>
      </c>
      <c r="B1581" t="n">
        <v>85</v>
      </c>
      <c r="C1581" t="inlineStr">
        <is>
          <t xml:space="preserve">CONCLUIDO	</t>
        </is>
      </c>
      <c r="D1581" t="n">
        <v>5.2786</v>
      </c>
      <c r="E1581" t="n">
        <v>18.94</v>
      </c>
      <c r="F1581" t="n">
        <v>15.89</v>
      </c>
      <c r="G1581" t="n">
        <v>47.68</v>
      </c>
      <c r="H1581" t="n">
        <v>0.75</v>
      </c>
      <c r="I1581" t="n">
        <v>20</v>
      </c>
      <c r="J1581" t="n">
        <v>177.4</v>
      </c>
      <c r="K1581" t="n">
        <v>51.39</v>
      </c>
      <c r="L1581" t="n">
        <v>7.5</v>
      </c>
      <c r="M1581" t="n">
        <v>18</v>
      </c>
      <c r="N1581" t="n">
        <v>33.51</v>
      </c>
      <c r="O1581" t="n">
        <v>22113.42</v>
      </c>
      <c r="P1581" t="n">
        <v>190.44</v>
      </c>
      <c r="Q1581" t="n">
        <v>467.15</v>
      </c>
      <c r="R1581" t="n">
        <v>68.12</v>
      </c>
      <c r="S1581" t="n">
        <v>39.61</v>
      </c>
      <c r="T1581" t="n">
        <v>9253.059999999999</v>
      </c>
      <c r="U1581" t="n">
        <v>0.58</v>
      </c>
      <c r="V1581" t="n">
        <v>0.73</v>
      </c>
      <c r="W1581" t="n">
        <v>2.64</v>
      </c>
      <c r="X1581" t="n">
        <v>0.5600000000000001</v>
      </c>
      <c r="Y1581" t="n">
        <v>1</v>
      </c>
      <c r="Z1581" t="n">
        <v>10</v>
      </c>
    </row>
    <row r="1582">
      <c r="A1582" t="n">
        <v>27</v>
      </c>
      <c r="B1582" t="n">
        <v>85</v>
      </c>
      <c r="C1582" t="inlineStr">
        <is>
          <t xml:space="preserve">CONCLUIDO	</t>
        </is>
      </c>
      <c r="D1582" t="n">
        <v>5.2989</v>
      </c>
      <c r="E1582" t="n">
        <v>18.87</v>
      </c>
      <c r="F1582" t="n">
        <v>15.86</v>
      </c>
      <c r="G1582" t="n">
        <v>50.07</v>
      </c>
      <c r="H1582" t="n">
        <v>0.77</v>
      </c>
      <c r="I1582" t="n">
        <v>19</v>
      </c>
      <c r="J1582" t="n">
        <v>177.77</v>
      </c>
      <c r="K1582" t="n">
        <v>51.39</v>
      </c>
      <c r="L1582" t="n">
        <v>7.75</v>
      </c>
      <c r="M1582" t="n">
        <v>17</v>
      </c>
      <c r="N1582" t="n">
        <v>33.63</v>
      </c>
      <c r="O1582" t="n">
        <v>22159.1</v>
      </c>
      <c r="P1582" t="n">
        <v>190</v>
      </c>
      <c r="Q1582" t="n">
        <v>467.07</v>
      </c>
      <c r="R1582" t="n">
        <v>67.06</v>
      </c>
      <c r="S1582" t="n">
        <v>39.61</v>
      </c>
      <c r="T1582" t="n">
        <v>8725.4</v>
      </c>
      <c r="U1582" t="n">
        <v>0.59</v>
      </c>
      <c r="V1582" t="n">
        <v>0.74</v>
      </c>
      <c r="W1582" t="n">
        <v>2.64</v>
      </c>
      <c r="X1582" t="n">
        <v>0.52</v>
      </c>
      <c r="Y1582" t="n">
        <v>1</v>
      </c>
      <c r="Z1582" t="n">
        <v>10</v>
      </c>
    </row>
    <row r="1583">
      <c r="A1583" t="n">
        <v>28</v>
      </c>
      <c r="B1583" t="n">
        <v>85</v>
      </c>
      <c r="C1583" t="inlineStr">
        <is>
          <t xml:space="preserve">CONCLUIDO	</t>
        </is>
      </c>
      <c r="D1583" t="n">
        <v>5.3178</v>
      </c>
      <c r="E1583" t="n">
        <v>18.8</v>
      </c>
      <c r="F1583" t="n">
        <v>15.82</v>
      </c>
      <c r="G1583" t="n">
        <v>52.74</v>
      </c>
      <c r="H1583" t="n">
        <v>0.8</v>
      </c>
      <c r="I1583" t="n">
        <v>18</v>
      </c>
      <c r="J1583" t="n">
        <v>178.14</v>
      </c>
      <c r="K1583" t="n">
        <v>51.39</v>
      </c>
      <c r="L1583" t="n">
        <v>8</v>
      </c>
      <c r="M1583" t="n">
        <v>16</v>
      </c>
      <c r="N1583" t="n">
        <v>33.75</v>
      </c>
      <c r="O1583" t="n">
        <v>22204.83</v>
      </c>
      <c r="P1583" t="n">
        <v>188.91</v>
      </c>
      <c r="Q1583" t="n">
        <v>467.07</v>
      </c>
      <c r="R1583" t="n">
        <v>65.77</v>
      </c>
      <c r="S1583" t="n">
        <v>39.61</v>
      </c>
      <c r="T1583" t="n">
        <v>8087.4</v>
      </c>
      <c r="U1583" t="n">
        <v>0.6</v>
      </c>
      <c r="V1583" t="n">
        <v>0.74</v>
      </c>
      <c r="W1583" t="n">
        <v>2.64</v>
      </c>
      <c r="X1583" t="n">
        <v>0.49</v>
      </c>
      <c r="Y1583" t="n">
        <v>1</v>
      </c>
      <c r="Z1583" t="n">
        <v>10</v>
      </c>
    </row>
    <row r="1584">
      <c r="A1584" t="n">
        <v>29</v>
      </c>
      <c r="B1584" t="n">
        <v>85</v>
      </c>
      <c r="C1584" t="inlineStr">
        <is>
          <t xml:space="preserve">CONCLUIDO	</t>
        </is>
      </c>
      <c r="D1584" t="n">
        <v>5.3217</v>
      </c>
      <c r="E1584" t="n">
        <v>18.79</v>
      </c>
      <c r="F1584" t="n">
        <v>15.81</v>
      </c>
      <c r="G1584" t="n">
        <v>52.69</v>
      </c>
      <c r="H1584" t="n">
        <v>0.82</v>
      </c>
      <c r="I1584" t="n">
        <v>18</v>
      </c>
      <c r="J1584" t="n">
        <v>178.51</v>
      </c>
      <c r="K1584" t="n">
        <v>51.39</v>
      </c>
      <c r="L1584" t="n">
        <v>8.25</v>
      </c>
      <c r="M1584" t="n">
        <v>16</v>
      </c>
      <c r="N1584" t="n">
        <v>33.87</v>
      </c>
      <c r="O1584" t="n">
        <v>22250.6</v>
      </c>
      <c r="P1584" t="n">
        <v>187.9</v>
      </c>
      <c r="Q1584" t="n">
        <v>467.11</v>
      </c>
      <c r="R1584" t="n">
        <v>65.44</v>
      </c>
      <c r="S1584" t="n">
        <v>39.61</v>
      </c>
      <c r="T1584" t="n">
        <v>7922.42</v>
      </c>
      <c r="U1584" t="n">
        <v>0.61</v>
      </c>
      <c r="V1584" t="n">
        <v>0.74</v>
      </c>
      <c r="W1584" t="n">
        <v>2.64</v>
      </c>
      <c r="X1584" t="n">
        <v>0.47</v>
      </c>
      <c r="Y1584" t="n">
        <v>1</v>
      </c>
      <c r="Z1584" t="n">
        <v>10</v>
      </c>
    </row>
    <row r="1585">
      <c r="A1585" t="n">
        <v>30</v>
      </c>
      <c r="B1585" t="n">
        <v>85</v>
      </c>
      <c r="C1585" t="inlineStr">
        <is>
          <t xml:space="preserve">CONCLUIDO	</t>
        </is>
      </c>
      <c r="D1585" t="n">
        <v>5.3389</v>
      </c>
      <c r="E1585" t="n">
        <v>18.73</v>
      </c>
      <c r="F1585" t="n">
        <v>15.78</v>
      </c>
      <c r="G1585" t="n">
        <v>55.7</v>
      </c>
      <c r="H1585" t="n">
        <v>0.84</v>
      </c>
      <c r="I1585" t="n">
        <v>17</v>
      </c>
      <c r="J1585" t="n">
        <v>178.88</v>
      </c>
      <c r="K1585" t="n">
        <v>51.39</v>
      </c>
      <c r="L1585" t="n">
        <v>8.5</v>
      </c>
      <c r="M1585" t="n">
        <v>15</v>
      </c>
      <c r="N1585" t="n">
        <v>33.99</v>
      </c>
      <c r="O1585" t="n">
        <v>22296.41</v>
      </c>
      <c r="P1585" t="n">
        <v>186.98</v>
      </c>
      <c r="Q1585" t="n">
        <v>467.09</v>
      </c>
      <c r="R1585" t="n">
        <v>64.8</v>
      </c>
      <c r="S1585" t="n">
        <v>39.61</v>
      </c>
      <c r="T1585" t="n">
        <v>7604.31</v>
      </c>
      <c r="U1585" t="n">
        <v>0.61</v>
      </c>
      <c r="V1585" t="n">
        <v>0.74</v>
      </c>
      <c r="W1585" t="n">
        <v>2.63</v>
      </c>
      <c r="X1585" t="n">
        <v>0.45</v>
      </c>
      <c r="Y1585" t="n">
        <v>1</v>
      </c>
      <c r="Z1585" t="n">
        <v>10</v>
      </c>
    </row>
    <row r="1586">
      <c r="A1586" t="n">
        <v>31</v>
      </c>
      <c r="B1586" t="n">
        <v>85</v>
      </c>
      <c r="C1586" t="inlineStr">
        <is>
          <t xml:space="preserve">CONCLUIDO	</t>
        </is>
      </c>
      <c r="D1586" t="n">
        <v>5.3394</v>
      </c>
      <c r="E1586" t="n">
        <v>18.73</v>
      </c>
      <c r="F1586" t="n">
        <v>15.78</v>
      </c>
      <c r="G1586" t="n">
        <v>55.69</v>
      </c>
      <c r="H1586" t="n">
        <v>0.87</v>
      </c>
      <c r="I1586" t="n">
        <v>17</v>
      </c>
      <c r="J1586" t="n">
        <v>179.26</v>
      </c>
      <c r="K1586" t="n">
        <v>51.39</v>
      </c>
      <c r="L1586" t="n">
        <v>8.75</v>
      </c>
      <c r="M1586" t="n">
        <v>15</v>
      </c>
      <c r="N1586" t="n">
        <v>34.11</v>
      </c>
      <c r="O1586" t="n">
        <v>22342.26</v>
      </c>
      <c r="P1586" t="n">
        <v>187.02</v>
      </c>
      <c r="Q1586" t="n">
        <v>467.09</v>
      </c>
      <c r="R1586" t="n">
        <v>64.34999999999999</v>
      </c>
      <c r="S1586" t="n">
        <v>39.61</v>
      </c>
      <c r="T1586" t="n">
        <v>7381.79</v>
      </c>
      <c r="U1586" t="n">
        <v>0.62</v>
      </c>
      <c r="V1586" t="n">
        <v>0.74</v>
      </c>
      <c r="W1586" t="n">
        <v>2.64</v>
      </c>
      <c r="X1586" t="n">
        <v>0.45</v>
      </c>
      <c r="Y1586" t="n">
        <v>1</v>
      </c>
      <c r="Z1586" t="n">
        <v>10</v>
      </c>
    </row>
    <row r="1587">
      <c r="A1587" t="n">
        <v>32</v>
      </c>
      <c r="B1587" t="n">
        <v>85</v>
      </c>
      <c r="C1587" t="inlineStr">
        <is>
          <t xml:space="preserve">CONCLUIDO	</t>
        </is>
      </c>
      <c r="D1587" t="n">
        <v>5.353</v>
      </c>
      <c r="E1587" t="n">
        <v>18.68</v>
      </c>
      <c r="F1587" t="n">
        <v>15.77</v>
      </c>
      <c r="G1587" t="n">
        <v>59.12</v>
      </c>
      <c r="H1587" t="n">
        <v>0.89</v>
      </c>
      <c r="I1587" t="n">
        <v>16</v>
      </c>
      <c r="J1587" t="n">
        <v>179.63</v>
      </c>
      <c r="K1587" t="n">
        <v>51.39</v>
      </c>
      <c r="L1587" t="n">
        <v>9</v>
      </c>
      <c r="M1587" t="n">
        <v>14</v>
      </c>
      <c r="N1587" t="n">
        <v>34.24</v>
      </c>
      <c r="O1587" t="n">
        <v>22388.15</v>
      </c>
      <c r="P1587" t="n">
        <v>186.32</v>
      </c>
      <c r="Q1587" t="n">
        <v>467.07</v>
      </c>
      <c r="R1587" t="n">
        <v>64.06999999999999</v>
      </c>
      <c r="S1587" t="n">
        <v>39.61</v>
      </c>
      <c r="T1587" t="n">
        <v>7244.3</v>
      </c>
      <c r="U1587" t="n">
        <v>0.62</v>
      </c>
      <c r="V1587" t="n">
        <v>0.74</v>
      </c>
      <c r="W1587" t="n">
        <v>2.63</v>
      </c>
      <c r="X1587" t="n">
        <v>0.43</v>
      </c>
      <c r="Y1587" t="n">
        <v>1</v>
      </c>
      <c r="Z1587" t="n">
        <v>10</v>
      </c>
    </row>
    <row r="1588">
      <c r="A1588" t="n">
        <v>33</v>
      </c>
      <c r="B1588" t="n">
        <v>85</v>
      </c>
      <c r="C1588" t="inlineStr">
        <is>
          <t xml:space="preserve">CONCLUIDO	</t>
        </is>
      </c>
      <c r="D1588" t="n">
        <v>5.35</v>
      </c>
      <c r="E1588" t="n">
        <v>18.69</v>
      </c>
      <c r="F1588" t="n">
        <v>15.78</v>
      </c>
      <c r="G1588" t="n">
        <v>59.16</v>
      </c>
      <c r="H1588" t="n">
        <v>0.91</v>
      </c>
      <c r="I1588" t="n">
        <v>16</v>
      </c>
      <c r="J1588" t="n">
        <v>180</v>
      </c>
      <c r="K1588" t="n">
        <v>51.39</v>
      </c>
      <c r="L1588" t="n">
        <v>9.25</v>
      </c>
      <c r="M1588" t="n">
        <v>14</v>
      </c>
      <c r="N1588" t="n">
        <v>34.36</v>
      </c>
      <c r="O1588" t="n">
        <v>22434.08</v>
      </c>
      <c r="P1588" t="n">
        <v>186.27</v>
      </c>
      <c r="Q1588" t="n">
        <v>467.07</v>
      </c>
      <c r="R1588" t="n">
        <v>64.48999999999999</v>
      </c>
      <c r="S1588" t="n">
        <v>39.61</v>
      </c>
      <c r="T1588" t="n">
        <v>7455.52</v>
      </c>
      <c r="U1588" t="n">
        <v>0.61</v>
      </c>
      <c r="V1588" t="n">
        <v>0.74</v>
      </c>
      <c r="W1588" t="n">
        <v>2.63</v>
      </c>
      <c r="X1588" t="n">
        <v>0.44</v>
      </c>
      <c r="Y1588" t="n">
        <v>1</v>
      </c>
      <c r="Z1588" t="n">
        <v>10</v>
      </c>
    </row>
    <row r="1589">
      <c r="A1589" t="n">
        <v>34</v>
      </c>
      <c r="B1589" t="n">
        <v>85</v>
      </c>
      <c r="C1589" t="inlineStr">
        <is>
          <t xml:space="preserve">CONCLUIDO	</t>
        </is>
      </c>
      <c r="D1589" t="n">
        <v>5.3783</v>
      </c>
      <c r="E1589" t="n">
        <v>18.59</v>
      </c>
      <c r="F1589" t="n">
        <v>15.71</v>
      </c>
      <c r="G1589" t="n">
        <v>62.85</v>
      </c>
      <c r="H1589" t="n">
        <v>0.93</v>
      </c>
      <c r="I1589" t="n">
        <v>15</v>
      </c>
      <c r="J1589" t="n">
        <v>180.37</v>
      </c>
      <c r="K1589" t="n">
        <v>51.39</v>
      </c>
      <c r="L1589" t="n">
        <v>9.5</v>
      </c>
      <c r="M1589" t="n">
        <v>13</v>
      </c>
      <c r="N1589" t="n">
        <v>34.48</v>
      </c>
      <c r="O1589" t="n">
        <v>22480.05</v>
      </c>
      <c r="P1589" t="n">
        <v>184.31</v>
      </c>
      <c r="Q1589" t="n">
        <v>467.07</v>
      </c>
      <c r="R1589" t="n">
        <v>62.16</v>
      </c>
      <c r="S1589" t="n">
        <v>39.61</v>
      </c>
      <c r="T1589" t="n">
        <v>6296.29</v>
      </c>
      <c r="U1589" t="n">
        <v>0.64</v>
      </c>
      <c r="V1589" t="n">
        <v>0.74</v>
      </c>
      <c r="W1589" t="n">
        <v>2.64</v>
      </c>
      <c r="X1589" t="n">
        <v>0.38</v>
      </c>
      <c r="Y1589" t="n">
        <v>1</v>
      </c>
      <c r="Z1589" t="n">
        <v>10</v>
      </c>
    </row>
    <row r="1590">
      <c r="A1590" t="n">
        <v>35</v>
      </c>
      <c r="B1590" t="n">
        <v>85</v>
      </c>
      <c r="C1590" t="inlineStr">
        <is>
          <t xml:space="preserve">CONCLUIDO	</t>
        </is>
      </c>
      <c r="D1590" t="n">
        <v>5.3762</v>
      </c>
      <c r="E1590" t="n">
        <v>18.6</v>
      </c>
      <c r="F1590" t="n">
        <v>15.72</v>
      </c>
      <c r="G1590" t="n">
        <v>62.88</v>
      </c>
      <c r="H1590" t="n">
        <v>0.96</v>
      </c>
      <c r="I1590" t="n">
        <v>15</v>
      </c>
      <c r="J1590" t="n">
        <v>180.75</v>
      </c>
      <c r="K1590" t="n">
        <v>51.39</v>
      </c>
      <c r="L1590" t="n">
        <v>9.75</v>
      </c>
      <c r="M1590" t="n">
        <v>13</v>
      </c>
      <c r="N1590" t="n">
        <v>34.6</v>
      </c>
      <c r="O1590" t="n">
        <v>22526.07</v>
      </c>
      <c r="P1590" t="n">
        <v>184.18</v>
      </c>
      <c r="Q1590" t="n">
        <v>467.11</v>
      </c>
      <c r="R1590" t="n">
        <v>62.5</v>
      </c>
      <c r="S1590" t="n">
        <v>39.61</v>
      </c>
      <c r="T1590" t="n">
        <v>6466.2</v>
      </c>
      <c r="U1590" t="n">
        <v>0.63</v>
      </c>
      <c r="V1590" t="n">
        <v>0.74</v>
      </c>
      <c r="W1590" t="n">
        <v>2.63</v>
      </c>
      <c r="X1590" t="n">
        <v>0.39</v>
      </c>
      <c r="Y1590" t="n">
        <v>1</v>
      </c>
      <c r="Z1590" t="n">
        <v>10</v>
      </c>
    </row>
    <row r="1591">
      <c r="A1591" t="n">
        <v>36</v>
      </c>
      <c r="B1591" t="n">
        <v>85</v>
      </c>
      <c r="C1591" t="inlineStr">
        <is>
          <t xml:space="preserve">CONCLUIDO	</t>
        </is>
      </c>
      <c r="D1591" t="n">
        <v>5.3739</v>
      </c>
      <c r="E1591" t="n">
        <v>18.61</v>
      </c>
      <c r="F1591" t="n">
        <v>15.73</v>
      </c>
      <c r="G1591" t="n">
        <v>62.91</v>
      </c>
      <c r="H1591" t="n">
        <v>0.98</v>
      </c>
      <c r="I1591" t="n">
        <v>15</v>
      </c>
      <c r="J1591" t="n">
        <v>181.12</v>
      </c>
      <c r="K1591" t="n">
        <v>51.39</v>
      </c>
      <c r="L1591" t="n">
        <v>10</v>
      </c>
      <c r="M1591" t="n">
        <v>13</v>
      </c>
      <c r="N1591" t="n">
        <v>34.73</v>
      </c>
      <c r="O1591" t="n">
        <v>22572.13</v>
      </c>
      <c r="P1591" t="n">
        <v>183.96</v>
      </c>
      <c r="Q1591" t="n">
        <v>467.08</v>
      </c>
      <c r="R1591" t="n">
        <v>62.77</v>
      </c>
      <c r="S1591" t="n">
        <v>39.61</v>
      </c>
      <c r="T1591" t="n">
        <v>6602.73</v>
      </c>
      <c r="U1591" t="n">
        <v>0.63</v>
      </c>
      <c r="V1591" t="n">
        <v>0.74</v>
      </c>
      <c r="W1591" t="n">
        <v>2.63</v>
      </c>
      <c r="X1591" t="n">
        <v>0.39</v>
      </c>
      <c r="Y1591" t="n">
        <v>1</v>
      </c>
      <c r="Z1591" t="n">
        <v>10</v>
      </c>
    </row>
    <row r="1592">
      <c r="A1592" t="n">
        <v>37</v>
      </c>
      <c r="B1592" t="n">
        <v>85</v>
      </c>
      <c r="C1592" t="inlineStr">
        <is>
          <t xml:space="preserve">CONCLUIDO	</t>
        </is>
      </c>
      <c r="D1592" t="n">
        <v>5.3893</v>
      </c>
      <c r="E1592" t="n">
        <v>18.56</v>
      </c>
      <c r="F1592" t="n">
        <v>15.71</v>
      </c>
      <c r="G1592" t="n">
        <v>67.31999999999999</v>
      </c>
      <c r="H1592" t="n">
        <v>1</v>
      </c>
      <c r="I1592" t="n">
        <v>14</v>
      </c>
      <c r="J1592" t="n">
        <v>181.49</v>
      </c>
      <c r="K1592" t="n">
        <v>51.39</v>
      </c>
      <c r="L1592" t="n">
        <v>10.25</v>
      </c>
      <c r="M1592" t="n">
        <v>12</v>
      </c>
      <c r="N1592" t="n">
        <v>34.85</v>
      </c>
      <c r="O1592" t="n">
        <v>22618.23</v>
      </c>
      <c r="P1592" t="n">
        <v>183.43</v>
      </c>
      <c r="Q1592" t="n">
        <v>467.08</v>
      </c>
      <c r="R1592" t="n">
        <v>62.11</v>
      </c>
      <c r="S1592" t="n">
        <v>39.61</v>
      </c>
      <c r="T1592" t="n">
        <v>6276.54</v>
      </c>
      <c r="U1592" t="n">
        <v>0.64</v>
      </c>
      <c r="V1592" t="n">
        <v>0.74</v>
      </c>
      <c r="W1592" t="n">
        <v>2.63</v>
      </c>
      <c r="X1592" t="n">
        <v>0.38</v>
      </c>
      <c r="Y1592" t="n">
        <v>1</v>
      </c>
      <c r="Z1592" t="n">
        <v>10</v>
      </c>
    </row>
    <row r="1593">
      <c r="A1593" t="n">
        <v>38</v>
      </c>
      <c r="B1593" t="n">
        <v>85</v>
      </c>
      <c r="C1593" t="inlineStr">
        <is>
          <t xml:space="preserve">CONCLUIDO	</t>
        </is>
      </c>
      <c r="D1593" t="n">
        <v>5.3916</v>
      </c>
      <c r="E1593" t="n">
        <v>18.55</v>
      </c>
      <c r="F1593" t="n">
        <v>15.7</v>
      </c>
      <c r="G1593" t="n">
        <v>67.29000000000001</v>
      </c>
      <c r="H1593" t="n">
        <v>1.02</v>
      </c>
      <c r="I1593" t="n">
        <v>14</v>
      </c>
      <c r="J1593" t="n">
        <v>181.87</v>
      </c>
      <c r="K1593" t="n">
        <v>51.39</v>
      </c>
      <c r="L1593" t="n">
        <v>10.5</v>
      </c>
      <c r="M1593" t="n">
        <v>12</v>
      </c>
      <c r="N1593" t="n">
        <v>34.98</v>
      </c>
      <c r="O1593" t="n">
        <v>22664.49</v>
      </c>
      <c r="P1593" t="n">
        <v>182.43</v>
      </c>
      <c r="Q1593" t="n">
        <v>467.07</v>
      </c>
      <c r="R1593" t="n">
        <v>61.78</v>
      </c>
      <c r="S1593" t="n">
        <v>39.61</v>
      </c>
      <c r="T1593" t="n">
        <v>6109.94</v>
      </c>
      <c r="U1593" t="n">
        <v>0.64</v>
      </c>
      <c r="V1593" t="n">
        <v>0.74</v>
      </c>
      <c r="W1593" t="n">
        <v>2.63</v>
      </c>
      <c r="X1593" t="n">
        <v>0.37</v>
      </c>
      <c r="Y1593" t="n">
        <v>1</v>
      </c>
      <c r="Z1593" t="n">
        <v>10</v>
      </c>
    </row>
    <row r="1594">
      <c r="A1594" t="n">
        <v>39</v>
      </c>
      <c r="B1594" t="n">
        <v>85</v>
      </c>
      <c r="C1594" t="inlineStr">
        <is>
          <t xml:space="preserve">CONCLUIDO	</t>
        </is>
      </c>
      <c r="D1594" t="n">
        <v>5.3853</v>
      </c>
      <c r="E1594" t="n">
        <v>18.57</v>
      </c>
      <c r="F1594" t="n">
        <v>15.72</v>
      </c>
      <c r="G1594" t="n">
        <v>67.38</v>
      </c>
      <c r="H1594" t="n">
        <v>1.05</v>
      </c>
      <c r="I1594" t="n">
        <v>14</v>
      </c>
      <c r="J1594" t="n">
        <v>182.24</v>
      </c>
      <c r="K1594" t="n">
        <v>51.39</v>
      </c>
      <c r="L1594" t="n">
        <v>10.75</v>
      </c>
      <c r="M1594" t="n">
        <v>12</v>
      </c>
      <c r="N1594" t="n">
        <v>35.1</v>
      </c>
      <c r="O1594" t="n">
        <v>22710.68</v>
      </c>
      <c r="P1594" t="n">
        <v>181.76</v>
      </c>
      <c r="Q1594" t="n">
        <v>467.08</v>
      </c>
      <c r="R1594" t="n">
        <v>62.62</v>
      </c>
      <c r="S1594" t="n">
        <v>39.61</v>
      </c>
      <c r="T1594" t="n">
        <v>6529.77</v>
      </c>
      <c r="U1594" t="n">
        <v>0.63</v>
      </c>
      <c r="V1594" t="n">
        <v>0.74</v>
      </c>
      <c r="W1594" t="n">
        <v>2.63</v>
      </c>
      <c r="X1594" t="n">
        <v>0.39</v>
      </c>
      <c r="Y1594" t="n">
        <v>1</v>
      </c>
      <c r="Z1594" t="n">
        <v>10</v>
      </c>
    </row>
    <row r="1595">
      <c r="A1595" t="n">
        <v>40</v>
      </c>
      <c r="B1595" t="n">
        <v>85</v>
      </c>
      <c r="C1595" t="inlineStr">
        <is>
          <t xml:space="preserve">CONCLUIDO	</t>
        </is>
      </c>
      <c r="D1595" t="n">
        <v>5.4056</v>
      </c>
      <c r="E1595" t="n">
        <v>18.5</v>
      </c>
      <c r="F1595" t="n">
        <v>15.69</v>
      </c>
      <c r="G1595" t="n">
        <v>72.40000000000001</v>
      </c>
      <c r="H1595" t="n">
        <v>1.07</v>
      </c>
      <c r="I1595" t="n">
        <v>13</v>
      </c>
      <c r="J1595" t="n">
        <v>182.62</v>
      </c>
      <c r="K1595" t="n">
        <v>51.39</v>
      </c>
      <c r="L1595" t="n">
        <v>11</v>
      </c>
      <c r="M1595" t="n">
        <v>11</v>
      </c>
      <c r="N1595" t="n">
        <v>35.22</v>
      </c>
      <c r="O1595" t="n">
        <v>22756.91</v>
      </c>
      <c r="P1595" t="n">
        <v>181.53</v>
      </c>
      <c r="Q1595" t="n">
        <v>467.07</v>
      </c>
      <c r="R1595" t="n">
        <v>61.39</v>
      </c>
      <c r="S1595" t="n">
        <v>39.61</v>
      </c>
      <c r="T1595" t="n">
        <v>5919.2</v>
      </c>
      <c r="U1595" t="n">
        <v>0.65</v>
      </c>
      <c r="V1595" t="n">
        <v>0.74</v>
      </c>
      <c r="W1595" t="n">
        <v>2.63</v>
      </c>
      <c r="X1595" t="n">
        <v>0.35</v>
      </c>
      <c r="Y1595" t="n">
        <v>1</v>
      </c>
      <c r="Z1595" t="n">
        <v>10</v>
      </c>
    </row>
    <row r="1596">
      <c r="A1596" t="n">
        <v>41</v>
      </c>
      <c r="B1596" t="n">
        <v>85</v>
      </c>
      <c r="C1596" t="inlineStr">
        <is>
          <t xml:space="preserve">CONCLUIDO	</t>
        </is>
      </c>
      <c r="D1596" t="n">
        <v>5.4075</v>
      </c>
      <c r="E1596" t="n">
        <v>18.49</v>
      </c>
      <c r="F1596" t="n">
        <v>15.68</v>
      </c>
      <c r="G1596" t="n">
        <v>72.37</v>
      </c>
      <c r="H1596" t="n">
        <v>1.09</v>
      </c>
      <c r="I1596" t="n">
        <v>13</v>
      </c>
      <c r="J1596" t="n">
        <v>182.99</v>
      </c>
      <c r="K1596" t="n">
        <v>51.39</v>
      </c>
      <c r="L1596" t="n">
        <v>11.25</v>
      </c>
      <c r="M1596" t="n">
        <v>11</v>
      </c>
      <c r="N1596" t="n">
        <v>35.35</v>
      </c>
      <c r="O1596" t="n">
        <v>22803.18</v>
      </c>
      <c r="P1596" t="n">
        <v>181.58</v>
      </c>
      <c r="Q1596" t="n">
        <v>467.07</v>
      </c>
      <c r="R1596" t="n">
        <v>61.29</v>
      </c>
      <c r="S1596" t="n">
        <v>39.61</v>
      </c>
      <c r="T1596" t="n">
        <v>5871.96</v>
      </c>
      <c r="U1596" t="n">
        <v>0.65</v>
      </c>
      <c r="V1596" t="n">
        <v>0.74</v>
      </c>
      <c r="W1596" t="n">
        <v>2.63</v>
      </c>
      <c r="X1596" t="n">
        <v>0.35</v>
      </c>
      <c r="Y1596" t="n">
        <v>1</v>
      </c>
      <c r="Z1596" t="n">
        <v>10</v>
      </c>
    </row>
    <row r="1597">
      <c r="A1597" t="n">
        <v>42</v>
      </c>
      <c r="B1597" t="n">
        <v>85</v>
      </c>
      <c r="C1597" t="inlineStr">
        <is>
          <t xml:space="preserve">CONCLUIDO	</t>
        </is>
      </c>
      <c r="D1597" t="n">
        <v>5.4048</v>
      </c>
      <c r="E1597" t="n">
        <v>18.5</v>
      </c>
      <c r="F1597" t="n">
        <v>15.69</v>
      </c>
      <c r="G1597" t="n">
        <v>72.41</v>
      </c>
      <c r="H1597" t="n">
        <v>1.11</v>
      </c>
      <c r="I1597" t="n">
        <v>13</v>
      </c>
      <c r="J1597" t="n">
        <v>183.37</v>
      </c>
      <c r="K1597" t="n">
        <v>51.39</v>
      </c>
      <c r="L1597" t="n">
        <v>11.5</v>
      </c>
      <c r="M1597" t="n">
        <v>11</v>
      </c>
      <c r="N1597" t="n">
        <v>35.48</v>
      </c>
      <c r="O1597" t="n">
        <v>22849.49</v>
      </c>
      <c r="P1597" t="n">
        <v>181.02</v>
      </c>
      <c r="Q1597" t="n">
        <v>467.08</v>
      </c>
      <c r="R1597" t="n">
        <v>61.65</v>
      </c>
      <c r="S1597" t="n">
        <v>39.61</v>
      </c>
      <c r="T1597" t="n">
        <v>6050.13</v>
      </c>
      <c r="U1597" t="n">
        <v>0.64</v>
      </c>
      <c r="V1597" t="n">
        <v>0.74</v>
      </c>
      <c r="W1597" t="n">
        <v>2.63</v>
      </c>
      <c r="X1597" t="n">
        <v>0.36</v>
      </c>
      <c r="Y1597" t="n">
        <v>1</v>
      </c>
      <c r="Z1597" t="n">
        <v>10</v>
      </c>
    </row>
    <row r="1598">
      <c r="A1598" t="n">
        <v>43</v>
      </c>
      <c r="B1598" t="n">
        <v>85</v>
      </c>
      <c r="C1598" t="inlineStr">
        <is>
          <t xml:space="preserve">CONCLUIDO	</t>
        </is>
      </c>
      <c r="D1598" t="n">
        <v>5.4304</v>
      </c>
      <c r="E1598" t="n">
        <v>18.41</v>
      </c>
      <c r="F1598" t="n">
        <v>15.64</v>
      </c>
      <c r="G1598" t="n">
        <v>78.18000000000001</v>
      </c>
      <c r="H1598" t="n">
        <v>1.13</v>
      </c>
      <c r="I1598" t="n">
        <v>12</v>
      </c>
      <c r="J1598" t="n">
        <v>183.74</v>
      </c>
      <c r="K1598" t="n">
        <v>51.39</v>
      </c>
      <c r="L1598" t="n">
        <v>11.75</v>
      </c>
      <c r="M1598" t="n">
        <v>10</v>
      </c>
      <c r="N1598" t="n">
        <v>35.6</v>
      </c>
      <c r="O1598" t="n">
        <v>22895.85</v>
      </c>
      <c r="P1598" t="n">
        <v>179.15</v>
      </c>
      <c r="Q1598" t="n">
        <v>467.07</v>
      </c>
      <c r="R1598" t="n">
        <v>59.8</v>
      </c>
      <c r="S1598" t="n">
        <v>39.61</v>
      </c>
      <c r="T1598" t="n">
        <v>5131</v>
      </c>
      <c r="U1598" t="n">
        <v>0.66</v>
      </c>
      <c r="V1598" t="n">
        <v>0.75</v>
      </c>
      <c r="W1598" t="n">
        <v>2.63</v>
      </c>
      <c r="X1598" t="n">
        <v>0.3</v>
      </c>
      <c r="Y1598" t="n">
        <v>1</v>
      </c>
      <c r="Z1598" t="n">
        <v>10</v>
      </c>
    </row>
    <row r="1599">
      <c r="A1599" t="n">
        <v>44</v>
      </c>
      <c r="B1599" t="n">
        <v>85</v>
      </c>
      <c r="C1599" t="inlineStr">
        <is>
          <t xml:space="preserve">CONCLUIDO	</t>
        </is>
      </c>
      <c r="D1599" t="n">
        <v>5.4273</v>
      </c>
      <c r="E1599" t="n">
        <v>18.43</v>
      </c>
      <c r="F1599" t="n">
        <v>15.65</v>
      </c>
      <c r="G1599" t="n">
        <v>78.23</v>
      </c>
      <c r="H1599" t="n">
        <v>1.16</v>
      </c>
      <c r="I1599" t="n">
        <v>12</v>
      </c>
      <c r="J1599" t="n">
        <v>184.12</v>
      </c>
      <c r="K1599" t="n">
        <v>51.39</v>
      </c>
      <c r="L1599" t="n">
        <v>12</v>
      </c>
      <c r="M1599" t="n">
        <v>10</v>
      </c>
      <c r="N1599" t="n">
        <v>35.73</v>
      </c>
      <c r="O1599" t="n">
        <v>22942.24</v>
      </c>
      <c r="P1599" t="n">
        <v>179.4</v>
      </c>
      <c r="Q1599" t="n">
        <v>467.07</v>
      </c>
      <c r="R1599" t="n">
        <v>60.22</v>
      </c>
      <c r="S1599" t="n">
        <v>39.61</v>
      </c>
      <c r="T1599" t="n">
        <v>5340.29</v>
      </c>
      <c r="U1599" t="n">
        <v>0.66</v>
      </c>
      <c r="V1599" t="n">
        <v>0.75</v>
      </c>
      <c r="W1599" t="n">
        <v>2.63</v>
      </c>
      <c r="X1599" t="n">
        <v>0.31</v>
      </c>
      <c r="Y1599" t="n">
        <v>1</v>
      </c>
      <c r="Z1599" t="n">
        <v>10</v>
      </c>
    </row>
    <row r="1600">
      <c r="A1600" t="n">
        <v>45</v>
      </c>
      <c r="B1600" t="n">
        <v>85</v>
      </c>
      <c r="C1600" t="inlineStr">
        <is>
          <t xml:space="preserve">CONCLUIDO	</t>
        </is>
      </c>
      <c r="D1600" t="n">
        <v>5.4291</v>
      </c>
      <c r="E1600" t="n">
        <v>18.42</v>
      </c>
      <c r="F1600" t="n">
        <v>15.64</v>
      </c>
      <c r="G1600" t="n">
        <v>78.2</v>
      </c>
      <c r="H1600" t="n">
        <v>1.18</v>
      </c>
      <c r="I1600" t="n">
        <v>12</v>
      </c>
      <c r="J1600" t="n">
        <v>184.5</v>
      </c>
      <c r="K1600" t="n">
        <v>51.39</v>
      </c>
      <c r="L1600" t="n">
        <v>12.25</v>
      </c>
      <c r="M1600" t="n">
        <v>10</v>
      </c>
      <c r="N1600" t="n">
        <v>35.85</v>
      </c>
      <c r="O1600" t="n">
        <v>22988.69</v>
      </c>
      <c r="P1600" t="n">
        <v>178.75</v>
      </c>
      <c r="Q1600" t="n">
        <v>467.08</v>
      </c>
      <c r="R1600" t="n">
        <v>59.93</v>
      </c>
      <c r="S1600" t="n">
        <v>39.61</v>
      </c>
      <c r="T1600" t="n">
        <v>5193.68</v>
      </c>
      <c r="U1600" t="n">
        <v>0.66</v>
      </c>
      <c r="V1600" t="n">
        <v>0.75</v>
      </c>
      <c r="W1600" t="n">
        <v>2.63</v>
      </c>
      <c r="X1600" t="n">
        <v>0.31</v>
      </c>
      <c r="Y1600" t="n">
        <v>1</v>
      </c>
      <c r="Z1600" t="n">
        <v>10</v>
      </c>
    </row>
    <row r="1601">
      <c r="A1601" t="n">
        <v>46</v>
      </c>
      <c r="B1601" t="n">
        <v>85</v>
      </c>
      <c r="C1601" t="inlineStr">
        <is>
          <t xml:space="preserve">CONCLUIDO	</t>
        </is>
      </c>
      <c r="D1601" t="n">
        <v>5.4296</v>
      </c>
      <c r="E1601" t="n">
        <v>18.42</v>
      </c>
      <c r="F1601" t="n">
        <v>15.64</v>
      </c>
      <c r="G1601" t="n">
        <v>78.19</v>
      </c>
      <c r="H1601" t="n">
        <v>1.2</v>
      </c>
      <c r="I1601" t="n">
        <v>12</v>
      </c>
      <c r="J1601" t="n">
        <v>184.87</v>
      </c>
      <c r="K1601" t="n">
        <v>51.39</v>
      </c>
      <c r="L1601" t="n">
        <v>12.5</v>
      </c>
      <c r="M1601" t="n">
        <v>10</v>
      </c>
      <c r="N1601" t="n">
        <v>35.98</v>
      </c>
      <c r="O1601" t="n">
        <v>23035.17</v>
      </c>
      <c r="P1601" t="n">
        <v>178.12</v>
      </c>
      <c r="Q1601" t="n">
        <v>467.07</v>
      </c>
      <c r="R1601" t="n">
        <v>59.78</v>
      </c>
      <c r="S1601" t="n">
        <v>39.61</v>
      </c>
      <c r="T1601" t="n">
        <v>5119.65</v>
      </c>
      <c r="U1601" t="n">
        <v>0.66</v>
      </c>
      <c r="V1601" t="n">
        <v>0.75</v>
      </c>
      <c r="W1601" t="n">
        <v>2.63</v>
      </c>
      <c r="X1601" t="n">
        <v>0.3</v>
      </c>
      <c r="Y1601" t="n">
        <v>1</v>
      </c>
      <c r="Z1601" t="n">
        <v>10</v>
      </c>
    </row>
    <row r="1602">
      <c r="A1602" t="n">
        <v>47</v>
      </c>
      <c r="B1602" t="n">
        <v>85</v>
      </c>
      <c r="C1602" t="inlineStr">
        <is>
          <t xml:space="preserve">CONCLUIDO	</t>
        </is>
      </c>
      <c r="D1602" t="n">
        <v>5.4482</v>
      </c>
      <c r="E1602" t="n">
        <v>18.35</v>
      </c>
      <c r="F1602" t="n">
        <v>15.61</v>
      </c>
      <c r="G1602" t="n">
        <v>85.14</v>
      </c>
      <c r="H1602" t="n">
        <v>1.22</v>
      </c>
      <c r="I1602" t="n">
        <v>11</v>
      </c>
      <c r="J1602" t="n">
        <v>185.25</v>
      </c>
      <c r="K1602" t="n">
        <v>51.39</v>
      </c>
      <c r="L1602" t="n">
        <v>12.75</v>
      </c>
      <c r="M1602" t="n">
        <v>9</v>
      </c>
      <c r="N1602" t="n">
        <v>36.11</v>
      </c>
      <c r="O1602" t="n">
        <v>23081.7</v>
      </c>
      <c r="P1602" t="n">
        <v>177.11</v>
      </c>
      <c r="Q1602" t="n">
        <v>467.07</v>
      </c>
      <c r="R1602" t="n">
        <v>58.98</v>
      </c>
      <c r="S1602" t="n">
        <v>39.61</v>
      </c>
      <c r="T1602" t="n">
        <v>4723.47</v>
      </c>
      <c r="U1602" t="n">
        <v>0.67</v>
      </c>
      <c r="V1602" t="n">
        <v>0.75</v>
      </c>
      <c r="W1602" t="n">
        <v>2.62</v>
      </c>
      <c r="X1602" t="n">
        <v>0.28</v>
      </c>
      <c r="Y1602" t="n">
        <v>1</v>
      </c>
      <c r="Z1602" t="n">
        <v>10</v>
      </c>
    </row>
    <row r="1603">
      <c r="A1603" t="n">
        <v>48</v>
      </c>
      <c r="B1603" t="n">
        <v>85</v>
      </c>
      <c r="C1603" t="inlineStr">
        <is>
          <t xml:space="preserve">CONCLUIDO	</t>
        </is>
      </c>
      <c r="D1603" t="n">
        <v>5.4472</v>
      </c>
      <c r="E1603" t="n">
        <v>18.36</v>
      </c>
      <c r="F1603" t="n">
        <v>15.61</v>
      </c>
      <c r="G1603" t="n">
        <v>85.16</v>
      </c>
      <c r="H1603" t="n">
        <v>1.24</v>
      </c>
      <c r="I1603" t="n">
        <v>11</v>
      </c>
      <c r="J1603" t="n">
        <v>185.63</v>
      </c>
      <c r="K1603" t="n">
        <v>51.39</v>
      </c>
      <c r="L1603" t="n">
        <v>13</v>
      </c>
      <c r="M1603" t="n">
        <v>9</v>
      </c>
      <c r="N1603" t="n">
        <v>36.24</v>
      </c>
      <c r="O1603" t="n">
        <v>23128.27</v>
      </c>
      <c r="P1603" t="n">
        <v>176.63</v>
      </c>
      <c r="Q1603" t="n">
        <v>467.07</v>
      </c>
      <c r="R1603" t="n">
        <v>58.88</v>
      </c>
      <c r="S1603" t="n">
        <v>39.61</v>
      </c>
      <c r="T1603" t="n">
        <v>4676.75</v>
      </c>
      <c r="U1603" t="n">
        <v>0.67</v>
      </c>
      <c r="V1603" t="n">
        <v>0.75</v>
      </c>
      <c r="W1603" t="n">
        <v>2.63</v>
      </c>
      <c r="X1603" t="n">
        <v>0.28</v>
      </c>
      <c r="Y1603" t="n">
        <v>1</v>
      </c>
      <c r="Z1603" t="n">
        <v>10</v>
      </c>
    </row>
    <row r="1604">
      <c r="A1604" t="n">
        <v>49</v>
      </c>
      <c r="B1604" t="n">
        <v>85</v>
      </c>
      <c r="C1604" t="inlineStr">
        <is>
          <t xml:space="preserve">CONCLUIDO	</t>
        </is>
      </c>
      <c r="D1604" t="n">
        <v>5.4453</v>
      </c>
      <c r="E1604" t="n">
        <v>18.36</v>
      </c>
      <c r="F1604" t="n">
        <v>15.62</v>
      </c>
      <c r="G1604" t="n">
        <v>85.2</v>
      </c>
      <c r="H1604" t="n">
        <v>1.26</v>
      </c>
      <c r="I1604" t="n">
        <v>11</v>
      </c>
      <c r="J1604" t="n">
        <v>186.01</v>
      </c>
      <c r="K1604" t="n">
        <v>51.39</v>
      </c>
      <c r="L1604" t="n">
        <v>13.25</v>
      </c>
      <c r="M1604" t="n">
        <v>9</v>
      </c>
      <c r="N1604" t="n">
        <v>36.36</v>
      </c>
      <c r="O1604" t="n">
        <v>23174.88</v>
      </c>
      <c r="P1604" t="n">
        <v>176.44</v>
      </c>
      <c r="Q1604" t="n">
        <v>467.08</v>
      </c>
      <c r="R1604" t="n">
        <v>59.28</v>
      </c>
      <c r="S1604" t="n">
        <v>39.61</v>
      </c>
      <c r="T1604" t="n">
        <v>4876.78</v>
      </c>
      <c r="U1604" t="n">
        <v>0.67</v>
      </c>
      <c r="V1604" t="n">
        <v>0.75</v>
      </c>
      <c r="W1604" t="n">
        <v>2.63</v>
      </c>
      <c r="X1604" t="n">
        <v>0.28</v>
      </c>
      <c r="Y1604" t="n">
        <v>1</v>
      </c>
      <c r="Z1604" t="n">
        <v>10</v>
      </c>
    </row>
    <row r="1605">
      <c r="A1605" t="n">
        <v>50</v>
      </c>
      <c r="B1605" t="n">
        <v>85</v>
      </c>
      <c r="C1605" t="inlineStr">
        <is>
          <t xml:space="preserve">CONCLUIDO	</t>
        </is>
      </c>
      <c r="D1605" t="n">
        <v>5.447</v>
      </c>
      <c r="E1605" t="n">
        <v>18.36</v>
      </c>
      <c r="F1605" t="n">
        <v>15.61</v>
      </c>
      <c r="G1605" t="n">
        <v>85.17</v>
      </c>
      <c r="H1605" t="n">
        <v>1.29</v>
      </c>
      <c r="I1605" t="n">
        <v>11</v>
      </c>
      <c r="J1605" t="n">
        <v>186.38</v>
      </c>
      <c r="K1605" t="n">
        <v>51.39</v>
      </c>
      <c r="L1605" t="n">
        <v>13.5</v>
      </c>
      <c r="M1605" t="n">
        <v>9</v>
      </c>
      <c r="N1605" t="n">
        <v>36.49</v>
      </c>
      <c r="O1605" t="n">
        <v>23221.54</v>
      </c>
      <c r="P1605" t="n">
        <v>176.38</v>
      </c>
      <c r="Q1605" t="n">
        <v>467.08</v>
      </c>
      <c r="R1605" t="n">
        <v>59.1</v>
      </c>
      <c r="S1605" t="n">
        <v>39.61</v>
      </c>
      <c r="T1605" t="n">
        <v>4785.48</v>
      </c>
      <c r="U1605" t="n">
        <v>0.67</v>
      </c>
      <c r="V1605" t="n">
        <v>0.75</v>
      </c>
      <c r="W1605" t="n">
        <v>2.63</v>
      </c>
      <c r="X1605" t="n">
        <v>0.28</v>
      </c>
      <c r="Y1605" t="n">
        <v>1</v>
      </c>
      <c r="Z1605" t="n">
        <v>10</v>
      </c>
    </row>
    <row r="1606">
      <c r="A1606" t="n">
        <v>51</v>
      </c>
      <c r="B1606" t="n">
        <v>85</v>
      </c>
      <c r="C1606" t="inlineStr">
        <is>
          <t xml:space="preserve">CONCLUIDO	</t>
        </is>
      </c>
      <c r="D1606" t="n">
        <v>5.4434</v>
      </c>
      <c r="E1606" t="n">
        <v>18.37</v>
      </c>
      <c r="F1606" t="n">
        <v>15.63</v>
      </c>
      <c r="G1606" t="n">
        <v>85.23</v>
      </c>
      <c r="H1606" t="n">
        <v>1.31</v>
      </c>
      <c r="I1606" t="n">
        <v>11</v>
      </c>
      <c r="J1606" t="n">
        <v>186.76</v>
      </c>
      <c r="K1606" t="n">
        <v>51.39</v>
      </c>
      <c r="L1606" t="n">
        <v>13.75</v>
      </c>
      <c r="M1606" t="n">
        <v>9</v>
      </c>
      <c r="N1606" t="n">
        <v>36.62</v>
      </c>
      <c r="O1606" t="n">
        <v>23268.24</v>
      </c>
      <c r="P1606" t="n">
        <v>175.17</v>
      </c>
      <c r="Q1606" t="n">
        <v>467.07</v>
      </c>
      <c r="R1606" t="n">
        <v>59.49</v>
      </c>
      <c r="S1606" t="n">
        <v>39.61</v>
      </c>
      <c r="T1606" t="n">
        <v>4983.25</v>
      </c>
      <c r="U1606" t="n">
        <v>0.67</v>
      </c>
      <c r="V1606" t="n">
        <v>0.75</v>
      </c>
      <c r="W1606" t="n">
        <v>2.63</v>
      </c>
      <c r="X1606" t="n">
        <v>0.29</v>
      </c>
      <c r="Y1606" t="n">
        <v>1</v>
      </c>
      <c r="Z1606" t="n">
        <v>10</v>
      </c>
    </row>
    <row r="1607">
      <c r="A1607" t="n">
        <v>52</v>
      </c>
      <c r="B1607" t="n">
        <v>85</v>
      </c>
      <c r="C1607" t="inlineStr">
        <is>
          <t xml:space="preserve">CONCLUIDO	</t>
        </is>
      </c>
      <c r="D1607" t="n">
        <v>5.4625</v>
      </c>
      <c r="E1607" t="n">
        <v>18.31</v>
      </c>
      <c r="F1607" t="n">
        <v>15.6</v>
      </c>
      <c r="G1607" t="n">
        <v>93.56999999999999</v>
      </c>
      <c r="H1607" t="n">
        <v>1.33</v>
      </c>
      <c r="I1607" t="n">
        <v>10</v>
      </c>
      <c r="J1607" t="n">
        <v>187.14</v>
      </c>
      <c r="K1607" t="n">
        <v>51.39</v>
      </c>
      <c r="L1607" t="n">
        <v>14</v>
      </c>
      <c r="M1607" t="n">
        <v>8</v>
      </c>
      <c r="N1607" t="n">
        <v>36.75</v>
      </c>
      <c r="O1607" t="n">
        <v>23314.98</v>
      </c>
      <c r="P1607" t="n">
        <v>174.61</v>
      </c>
      <c r="Q1607" t="n">
        <v>467.08</v>
      </c>
      <c r="R1607" t="n">
        <v>58.45</v>
      </c>
      <c r="S1607" t="n">
        <v>39.61</v>
      </c>
      <c r="T1607" t="n">
        <v>4464.95</v>
      </c>
      <c r="U1607" t="n">
        <v>0.68</v>
      </c>
      <c r="V1607" t="n">
        <v>0.75</v>
      </c>
      <c r="W1607" t="n">
        <v>2.63</v>
      </c>
      <c r="X1607" t="n">
        <v>0.26</v>
      </c>
      <c r="Y1607" t="n">
        <v>1</v>
      </c>
      <c r="Z1607" t="n">
        <v>10</v>
      </c>
    </row>
    <row r="1608">
      <c r="A1608" t="n">
        <v>53</v>
      </c>
      <c r="B1608" t="n">
        <v>85</v>
      </c>
      <c r="C1608" t="inlineStr">
        <is>
          <t xml:space="preserve">CONCLUIDO	</t>
        </is>
      </c>
      <c r="D1608" t="n">
        <v>5.4633</v>
      </c>
      <c r="E1608" t="n">
        <v>18.3</v>
      </c>
      <c r="F1608" t="n">
        <v>15.59</v>
      </c>
      <c r="G1608" t="n">
        <v>93.56</v>
      </c>
      <c r="H1608" t="n">
        <v>1.35</v>
      </c>
      <c r="I1608" t="n">
        <v>10</v>
      </c>
      <c r="J1608" t="n">
        <v>187.52</v>
      </c>
      <c r="K1608" t="n">
        <v>51.39</v>
      </c>
      <c r="L1608" t="n">
        <v>14.25</v>
      </c>
      <c r="M1608" t="n">
        <v>8</v>
      </c>
      <c r="N1608" t="n">
        <v>36.88</v>
      </c>
      <c r="O1608" t="n">
        <v>23361.77</v>
      </c>
      <c r="P1608" t="n">
        <v>174.62</v>
      </c>
      <c r="Q1608" t="n">
        <v>467.07</v>
      </c>
      <c r="R1608" t="n">
        <v>58.43</v>
      </c>
      <c r="S1608" t="n">
        <v>39.61</v>
      </c>
      <c r="T1608" t="n">
        <v>4457.27</v>
      </c>
      <c r="U1608" t="n">
        <v>0.68</v>
      </c>
      <c r="V1608" t="n">
        <v>0.75</v>
      </c>
      <c r="W1608" t="n">
        <v>2.62</v>
      </c>
      <c r="X1608" t="n">
        <v>0.26</v>
      </c>
      <c r="Y1608" t="n">
        <v>1</v>
      </c>
      <c r="Z1608" t="n">
        <v>10</v>
      </c>
    </row>
    <row r="1609">
      <c r="A1609" t="n">
        <v>54</v>
      </c>
      <c r="B1609" t="n">
        <v>85</v>
      </c>
      <c r="C1609" t="inlineStr">
        <is>
          <t xml:space="preserve">CONCLUIDO	</t>
        </is>
      </c>
      <c r="D1609" t="n">
        <v>5.4622</v>
      </c>
      <c r="E1609" t="n">
        <v>18.31</v>
      </c>
      <c r="F1609" t="n">
        <v>15.6</v>
      </c>
      <c r="G1609" t="n">
        <v>93.58</v>
      </c>
      <c r="H1609" t="n">
        <v>1.37</v>
      </c>
      <c r="I1609" t="n">
        <v>10</v>
      </c>
      <c r="J1609" t="n">
        <v>187.9</v>
      </c>
      <c r="K1609" t="n">
        <v>51.39</v>
      </c>
      <c r="L1609" t="n">
        <v>14.5</v>
      </c>
      <c r="M1609" t="n">
        <v>8</v>
      </c>
      <c r="N1609" t="n">
        <v>37.01</v>
      </c>
      <c r="O1609" t="n">
        <v>23408.6</v>
      </c>
      <c r="P1609" t="n">
        <v>174.2</v>
      </c>
      <c r="Q1609" t="n">
        <v>467.08</v>
      </c>
      <c r="R1609" t="n">
        <v>58.6</v>
      </c>
      <c r="S1609" t="n">
        <v>39.61</v>
      </c>
      <c r="T1609" t="n">
        <v>4538.54</v>
      </c>
      <c r="U1609" t="n">
        <v>0.68</v>
      </c>
      <c r="V1609" t="n">
        <v>0.75</v>
      </c>
      <c r="W1609" t="n">
        <v>2.62</v>
      </c>
      <c r="X1609" t="n">
        <v>0.26</v>
      </c>
      <c r="Y1609" t="n">
        <v>1</v>
      </c>
      <c r="Z1609" t="n">
        <v>10</v>
      </c>
    </row>
    <row r="1610">
      <c r="A1610" t="n">
        <v>55</v>
      </c>
      <c r="B1610" t="n">
        <v>85</v>
      </c>
      <c r="C1610" t="inlineStr">
        <is>
          <t xml:space="preserve">CONCLUIDO	</t>
        </is>
      </c>
      <c r="D1610" t="n">
        <v>5.4622</v>
      </c>
      <c r="E1610" t="n">
        <v>18.31</v>
      </c>
      <c r="F1610" t="n">
        <v>15.6</v>
      </c>
      <c r="G1610" t="n">
        <v>93.58</v>
      </c>
      <c r="H1610" t="n">
        <v>1.39</v>
      </c>
      <c r="I1610" t="n">
        <v>10</v>
      </c>
      <c r="J1610" t="n">
        <v>188.28</v>
      </c>
      <c r="K1610" t="n">
        <v>51.39</v>
      </c>
      <c r="L1610" t="n">
        <v>14.75</v>
      </c>
      <c r="M1610" t="n">
        <v>8</v>
      </c>
      <c r="N1610" t="n">
        <v>37.14</v>
      </c>
      <c r="O1610" t="n">
        <v>23455.48</v>
      </c>
      <c r="P1610" t="n">
        <v>173.18</v>
      </c>
      <c r="Q1610" t="n">
        <v>467.07</v>
      </c>
      <c r="R1610" t="n">
        <v>58.47</v>
      </c>
      <c r="S1610" t="n">
        <v>39.61</v>
      </c>
      <c r="T1610" t="n">
        <v>4477.33</v>
      </c>
      <c r="U1610" t="n">
        <v>0.68</v>
      </c>
      <c r="V1610" t="n">
        <v>0.75</v>
      </c>
      <c r="W1610" t="n">
        <v>2.63</v>
      </c>
      <c r="X1610" t="n">
        <v>0.26</v>
      </c>
      <c r="Y1610" t="n">
        <v>1</v>
      </c>
      <c r="Z1610" t="n">
        <v>10</v>
      </c>
    </row>
    <row r="1611">
      <c r="A1611" t="n">
        <v>56</v>
      </c>
      <c r="B1611" t="n">
        <v>85</v>
      </c>
      <c r="C1611" t="inlineStr">
        <is>
          <t xml:space="preserve">CONCLUIDO	</t>
        </is>
      </c>
      <c r="D1611" t="n">
        <v>5.4667</v>
      </c>
      <c r="E1611" t="n">
        <v>18.29</v>
      </c>
      <c r="F1611" t="n">
        <v>15.58</v>
      </c>
      <c r="G1611" t="n">
        <v>93.48999999999999</v>
      </c>
      <c r="H1611" t="n">
        <v>1.41</v>
      </c>
      <c r="I1611" t="n">
        <v>10</v>
      </c>
      <c r="J1611" t="n">
        <v>188.66</v>
      </c>
      <c r="K1611" t="n">
        <v>51.39</v>
      </c>
      <c r="L1611" t="n">
        <v>15</v>
      </c>
      <c r="M1611" t="n">
        <v>8</v>
      </c>
      <c r="N1611" t="n">
        <v>37.27</v>
      </c>
      <c r="O1611" t="n">
        <v>23502.4</v>
      </c>
      <c r="P1611" t="n">
        <v>171.36</v>
      </c>
      <c r="Q1611" t="n">
        <v>467.08</v>
      </c>
      <c r="R1611" t="n">
        <v>57.96</v>
      </c>
      <c r="S1611" t="n">
        <v>39.61</v>
      </c>
      <c r="T1611" t="n">
        <v>4218.65</v>
      </c>
      <c r="U1611" t="n">
        <v>0.68</v>
      </c>
      <c r="V1611" t="n">
        <v>0.75</v>
      </c>
      <c r="W1611" t="n">
        <v>2.63</v>
      </c>
      <c r="X1611" t="n">
        <v>0.25</v>
      </c>
      <c r="Y1611" t="n">
        <v>1</v>
      </c>
      <c r="Z1611" t="n">
        <v>10</v>
      </c>
    </row>
    <row r="1612">
      <c r="A1612" t="n">
        <v>57</v>
      </c>
      <c r="B1612" t="n">
        <v>85</v>
      </c>
      <c r="C1612" t="inlineStr">
        <is>
          <t xml:space="preserve">CONCLUIDO	</t>
        </is>
      </c>
      <c r="D1612" t="n">
        <v>5.4835</v>
      </c>
      <c r="E1612" t="n">
        <v>18.24</v>
      </c>
      <c r="F1612" t="n">
        <v>15.56</v>
      </c>
      <c r="G1612" t="n">
        <v>103.73</v>
      </c>
      <c r="H1612" t="n">
        <v>1.43</v>
      </c>
      <c r="I1612" t="n">
        <v>9</v>
      </c>
      <c r="J1612" t="n">
        <v>189.04</v>
      </c>
      <c r="K1612" t="n">
        <v>51.39</v>
      </c>
      <c r="L1612" t="n">
        <v>15.25</v>
      </c>
      <c r="M1612" t="n">
        <v>7</v>
      </c>
      <c r="N1612" t="n">
        <v>37.4</v>
      </c>
      <c r="O1612" t="n">
        <v>23549.36</v>
      </c>
      <c r="P1612" t="n">
        <v>170.24</v>
      </c>
      <c r="Q1612" t="n">
        <v>467.11</v>
      </c>
      <c r="R1612" t="n">
        <v>57.31</v>
      </c>
      <c r="S1612" t="n">
        <v>39.61</v>
      </c>
      <c r="T1612" t="n">
        <v>3899.79</v>
      </c>
      <c r="U1612" t="n">
        <v>0.6899999999999999</v>
      </c>
      <c r="V1612" t="n">
        <v>0.75</v>
      </c>
      <c r="W1612" t="n">
        <v>2.62</v>
      </c>
      <c r="X1612" t="n">
        <v>0.23</v>
      </c>
      <c r="Y1612" t="n">
        <v>1</v>
      </c>
      <c r="Z1612" t="n">
        <v>10</v>
      </c>
    </row>
    <row r="1613">
      <c r="A1613" t="n">
        <v>58</v>
      </c>
      <c r="B1613" t="n">
        <v>85</v>
      </c>
      <c r="C1613" t="inlineStr">
        <is>
          <t xml:space="preserve">CONCLUIDO	</t>
        </is>
      </c>
      <c r="D1613" t="n">
        <v>5.483</v>
      </c>
      <c r="E1613" t="n">
        <v>18.24</v>
      </c>
      <c r="F1613" t="n">
        <v>15.56</v>
      </c>
      <c r="G1613" t="n">
        <v>103.74</v>
      </c>
      <c r="H1613" t="n">
        <v>1.45</v>
      </c>
      <c r="I1613" t="n">
        <v>9</v>
      </c>
      <c r="J1613" t="n">
        <v>189.42</v>
      </c>
      <c r="K1613" t="n">
        <v>51.39</v>
      </c>
      <c r="L1613" t="n">
        <v>15.5</v>
      </c>
      <c r="M1613" t="n">
        <v>7</v>
      </c>
      <c r="N1613" t="n">
        <v>37.53</v>
      </c>
      <c r="O1613" t="n">
        <v>23596.37</v>
      </c>
      <c r="P1613" t="n">
        <v>170.33</v>
      </c>
      <c r="Q1613" t="n">
        <v>467.09</v>
      </c>
      <c r="R1613" t="n">
        <v>57.31</v>
      </c>
      <c r="S1613" t="n">
        <v>39.61</v>
      </c>
      <c r="T1613" t="n">
        <v>3899.15</v>
      </c>
      <c r="U1613" t="n">
        <v>0.6899999999999999</v>
      </c>
      <c r="V1613" t="n">
        <v>0.75</v>
      </c>
      <c r="W1613" t="n">
        <v>2.62</v>
      </c>
      <c r="X1613" t="n">
        <v>0.23</v>
      </c>
      <c r="Y1613" t="n">
        <v>1</v>
      </c>
      <c r="Z1613" t="n">
        <v>10</v>
      </c>
    </row>
    <row r="1614">
      <c r="A1614" t="n">
        <v>59</v>
      </c>
      <c r="B1614" t="n">
        <v>85</v>
      </c>
      <c r="C1614" t="inlineStr">
        <is>
          <t xml:space="preserve">CONCLUIDO	</t>
        </is>
      </c>
      <c r="D1614" t="n">
        <v>5.4829</v>
      </c>
      <c r="E1614" t="n">
        <v>18.24</v>
      </c>
      <c r="F1614" t="n">
        <v>15.56</v>
      </c>
      <c r="G1614" t="n">
        <v>103.74</v>
      </c>
      <c r="H1614" t="n">
        <v>1.47</v>
      </c>
      <c r="I1614" t="n">
        <v>9</v>
      </c>
      <c r="J1614" t="n">
        <v>189.81</v>
      </c>
      <c r="K1614" t="n">
        <v>51.39</v>
      </c>
      <c r="L1614" t="n">
        <v>15.75</v>
      </c>
      <c r="M1614" t="n">
        <v>7</v>
      </c>
      <c r="N1614" t="n">
        <v>37.66</v>
      </c>
      <c r="O1614" t="n">
        <v>23643.43</v>
      </c>
      <c r="P1614" t="n">
        <v>170.76</v>
      </c>
      <c r="Q1614" t="n">
        <v>467.07</v>
      </c>
      <c r="R1614" t="n">
        <v>57.32</v>
      </c>
      <c r="S1614" t="n">
        <v>39.61</v>
      </c>
      <c r="T1614" t="n">
        <v>3903.56</v>
      </c>
      <c r="U1614" t="n">
        <v>0.6899999999999999</v>
      </c>
      <c r="V1614" t="n">
        <v>0.75</v>
      </c>
      <c r="W1614" t="n">
        <v>2.62</v>
      </c>
      <c r="X1614" t="n">
        <v>0.23</v>
      </c>
      <c r="Y1614" t="n">
        <v>1</v>
      </c>
      <c r="Z1614" t="n">
        <v>10</v>
      </c>
    </row>
    <row r="1615">
      <c r="A1615" t="n">
        <v>60</v>
      </c>
      <c r="B1615" t="n">
        <v>85</v>
      </c>
      <c r="C1615" t="inlineStr">
        <is>
          <t xml:space="preserve">CONCLUIDO	</t>
        </is>
      </c>
      <c r="D1615" t="n">
        <v>5.4841</v>
      </c>
      <c r="E1615" t="n">
        <v>18.23</v>
      </c>
      <c r="F1615" t="n">
        <v>15.56</v>
      </c>
      <c r="G1615" t="n">
        <v>103.71</v>
      </c>
      <c r="H1615" t="n">
        <v>1.49</v>
      </c>
      <c r="I1615" t="n">
        <v>9</v>
      </c>
      <c r="J1615" t="n">
        <v>190.19</v>
      </c>
      <c r="K1615" t="n">
        <v>51.39</v>
      </c>
      <c r="L1615" t="n">
        <v>16</v>
      </c>
      <c r="M1615" t="n">
        <v>7</v>
      </c>
      <c r="N1615" t="n">
        <v>37.79</v>
      </c>
      <c r="O1615" t="n">
        <v>23690.52</v>
      </c>
      <c r="P1615" t="n">
        <v>170.75</v>
      </c>
      <c r="Q1615" t="n">
        <v>467.07</v>
      </c>
      <c r="R1615" t="n">
        <v>57.27</v>
      </c>
      <c r="S1615" t="n">
        <v>39.61</v>
      </c>
      <c r="T1615" t="n">
        <v>3880.3</v>
      </c>
      <c r="U1615" t="n">
        <v>0.6899999999999999</v>
      </c>
      <c r="V1615" t="n">
        <v>0.75</v>
      </c>
      <c r="W1615" t="n">
        <v>2.62</v>
      </c>
      <c r="X1615" t="n">
        <v>0.22</v>
      </c>
      <c r="Y1615" t="n">
        <v>1</v>
      </c>
      <c r="Z1615" t="n">
        <v>10</v>
      </c>
    </row>
    <row r="1616">
      <c r="A1616" t="n">
        <v>61</v>
      </c>
      <c r="B1616" t="n">
        <v>85</v>
      </c>
      <c r="C1616" t="inlineStr">
        <is>
          <t xml:space="preserve">CONCLUIDO	</t>
        </is>
      </c>
      <c r="D1616" t="n">
        <v>5.4818</v>
      </c>
      <c r="E1616" t="n">
        <v>18.24</v>
      </c>
      <c r="F1616" t="n">
        <v>15.56</v>
      </c>
      <c r="G1616" t="n">
        <v>103.76</v>
      </c>
      <c r="H1616" t="n">
        <v>1.51</v>
      </c>
      <c r="I1616" t="n">
        <v>9</v>
      </c>
      <c r="J1616" t="n">
        <v>190.57</v>
      </c>
      <c r="K1616" t="n">
        <v>51.39</v>
      </c>
      <c r="L1616" t="n">
        <v>16.25</v>
      </c>
      <c r="M1616" t="n">
        <v>7</v>
      </c>
      <c r="N1616" t="n">
        <v>37.93</v>
      </c>
      <c r="O1616" t="n">
        <v>23737.67</v>
      </c>
      <c r="P1616" t="n">
        <v>170.15</v>
      </c>
      <c r="Q1616" t="n">
        <v>467.07</v>
      </c>
      <c r="R1616" t="n">
        <v>57.48</v>
      </c>
      <c r="S1616" t="n">
        <v>39.61</v>
      </c>
      <c r="T1616" t="n">
        <v>3985.56</v>
      </c>
      <c r="U1616" t="n">
        <v>0.6899999999999999</v>
      </c>
      <c r="V1616" t="n">
        <v>0.75</v>
      </c>
      <c r="W1616" t="n">
        <v>2.62</v>
      </c>
      <c r="X1616" t="n">
        <v>0.23</v>
      </c>
      <c r="Y1616" t="n">
        <v>1</v>
      </c>
      <c r="Z1616" t="n">
        <v>10</v>
      </c>
    </row>
    <row r="1617">
      <c r="A1617" t="n">
        <v>62</v>
      </c>
      <c r="B1617" t="n">
        <v>85</v>
      </c>
      <c r="C1617" t="inlineStr">
        <is>
          <t xml:space="preserve">CONCLUIDO	</t>
        </is>
      </c>
      <c r="D1617" t="n">
        <v>5.4819</v>
      </c>
      <c r="E1617" t="n">
        <v>18.24</v>
      </c>
      <c r="F1617" t="n">
        <v>15.56</v>
      </c>
      <c r="G1617" t="n">
        <v>103.76</v>
      </c>
      <c r="H1617" t="n">
        <v>1.53</v>
      </c>
      <c r="I1617" t="n">
        <v>9</v>
      </c>
      <c r="J1617" t="n">
        <v>190.95</v>
      </c>
      <c r="K1617" t="n">
        <v>51.39</v>
      </c>
      <c r="L1617" t="n">
        <v>16.5</v>
      </c>
      <c r="M1617" t="n">
        <v>7</v>
      </c>
      <c r="N1617" t="n">
        <v>38.06</v>
      </c>
      <c r="O1617" t="n">
        <v>23784.85</v>
      </c>
      <c r="P1617" t="n">
        <v>169.6</v>
      </c>
      <c r="Q1617" t="n">
        <v>467.07</v>
      </c>
      <c r="R1617" t="n">
        <v>57.56</v>
      </c>
      <c r="S1617" t="n">
        <v>39.61</v>
      </c>
      <c r="T1617" t="n">
        <v>4023.98</v>
      </c>
      <c r="U1617" t="n">
        <v>0.6899999999999999</v>
      </c>
      <c r="V1617" t="n">
        <v>0.75</v>
      </c>
      <c r="W1617" t="n">
        <v>2.62</v>
      </c>
      <c r="X1617" t="n">
        <v>0.23</v>
      </c>
      <c r="Y1617" t="n">
        <v>1</v>
      </c>
      <c r="Z1617" t="n">
        <v>10</v>
      </c>
    </row>
    <row r="1618">
      <c r="A1618" t="n">
        <v>63</v>
      </c>
      <c r="B1618" t="n">
        <v>85</v>
      </c>
      <c r="C1618" t="inlineStr">
        <is>
          <t xml:space="preserve">CONCLUIDO	</t>
        </is>
      </c>
      <c r="D1618" t="n">
        <v>5.4786</v>
      </c>
      <c r="E1618" t="n">
        <v>18.25</v>
      </c>
      <c r="F1618" t="n">
        <v>15.58</v>
      </c>
      <c r="G1618" t="n">
        <v>103.84</v>
      </c>
      <c r="H1618" t="n">
        <v>1.55</v>
      </c>
      <c r="I1618" t="n">
        <v>9</v>
      </c>
      <c r="J1618" t="n">
        <v>191.34</v>
      </c>
      <c r="K1618" t="n">
        <v>51.39</v>
      </c>
      <c r="L1618" t="n">
        <v>16.75</v>
      </c>
      <c r="M1618" t="n">
        <v>7</v>
      </c>
      <c r="N1618" t="n">
        <v>38.19</v>
      </c>
      <c r="O1618" t="n">
        <v>23832.09</v>
      </c>
      <c r="P1618" t="n">
        <v>168.5</v>
      </c>
      <c r="Q1618" t="n">
        <v>467.07</v>
      </c>
      <c r="R1618" t="n">
        <v>57.97</v>
      </c>
      <c r="S1618" t="n">
        <v>39.61</v>
      </c>
      <c r="T1618" t="n">
        <v>4232.23</v>
      </c>
      <c r="U1618" t="n">
        <v>0.68</v>
      </c>
      <c r="V1618" t="n">
        <v>0.75</v>
      </c>
      <c r="W1618" t="n">
        <v>2.62</v>
      </c>
      <c r="X1618" t="n">
        <v>0.24</v>
      </c>
      <c r="Y1618" t="n">
        <v>1</v>
      </c>
      <c r="Z1618" t="n">
        <v>10</v>
      </c>
    </row>
    <row r="1619">
      <c r="A1619" t="n">
        <v>64</v>
      </c>
      <c r="B1619" t="n">
        <v>85</v>
      </c>
      <c r="C1619" t="inlineStr">
        <is>
          <t xml:space="preserve">CONCLUIDO	</t>
        </is>
      </c>
      <c r="D1619" t="n">
        <v>5.4859</v>
      </c>
      <c r="E1619" t="n">
        <v>18.23</v>
      </c>
      <c r="F1619" t="n">
        <v>15.55</v>
      </c>
      <c r="G1619" t="n">
        <v>103.67</v>
      </c>
      <c r="H1619" t="n">
        <v>1.57</v>
      </c>
      <c r="I1619" t="n">
        <v>9</v>
      </c>
      <c r="J1619" t="n">
        <v>191.72</v>
      </c>
      <c r="K1619" t="n">
        <v>51.39</v>
      </c>
      <c r="L1619" t="n">
        <v>17</v>
      </c>
      <c r="M1619" t="n">
        <v>7</v>
      </c>
      <c r="N1619" t="n">
        <v>38.33</v>
      </c>
      <c r="O1619" t="n">
        <v>23879.37</v>
      </c>
      <c r="P1619" t="n">
        <v>167.04</v>
      </c>
      <c r="Q1619" t="n">
        <v>467.09</v>
      </c>
      <c r="R1619" t="n">
        <v>57.07</v>
      </c>
      <c r="S1619" t="n">
        <v>39.61</v>
      </c>
      <c r="T1619" t="n">
        <v>3782.03</v>
      </c>
      <c r="U1619" t="n">
        <v>0.6899999999999999</v>
      </c>
      <c r="V1619" t="n">
        <v>0.75</v>
      </c>
      <c r="W1619" t="n">
        <v>2.62</v>
      </c>
      <c r="X1619" t="n">
        <v>0.22</v>
      </c>
      <c r="Y1619" t="n">
        <v>1</v>
      </c>
      <c r="Z1619" t="n">
        <v>10</v>
      </c>
    </row>
    <row r="1620">
      <c r="A1620" t="n">
        <v>65</v>
      </c>
      <c r="B1620" t="n">
        <v>85</v>
      </c>
      <c r="C1620" t="inlineStr">
        <is>
          <t xml:space="preserve">CONCLUIDO	</t>
        </is>
      </c>
      <c r="D1620" t="n">
        <v>5.5023</v>
      </c>
      <c r="E1620" t="n">
        <v>18.17</v>
      </c>
      <c r="F1620" t="n">
        <v>15.53</v>
      </c>
      <c r="G1620" t="n">
        <v>116.48</v>
      </c>
      <c r="H1620" t="n">
        <v>1.59</v>
      </c>
      <c r="I1620" t="n">
        <v>8</v>
      </c>
      <c r="J1620" t="n">
        <v>192.1</v>
      </c>
      <c r="K1620" t="n">
        <v>51.39</v>
      </c>
      <c r="L1620" t="n">
        <v>17.25</v>
      </c>
      <c r="M1620" t="n">
        <v>6</v>
      </c>
      <c r="N1620" t="n">
        <v>38.46</v>
      </c>
      <c r="O1620" t="n">
        <v>23926.69</v>
      </c>
      <c r="P1620" t="n">
        <v>166.4</v>
      </c>
      <c r="Q1620" t="n">
        <v>467.07</v>
      </c>
      <c r="R1620" t="n">
        <v>56.33</v>
      </c>
      <c r="S1620" t="n">
        <v>39.61</v>
      </c>
      <c r="T1620" t="n">
        <v>3413.76</v>
      </c>
      <c r="U1620" t="n">
        <v>0.7</v>
      </c>
      <c r="V1620" t="n">
        <v>0.75</v>
      </c>
      <c r="W1620" t="n">
        <v>2.62</v>
      </c>
      <c r="X1620" t="n">
        <v>0.2</v>
      </c>
      <c r="Y1620" t="n">
        <v>1</v>
      </c>
      <c r="Z1620" t="n">
        <v>10</v>
      </c>
    </row>
    <row r="1621">
      <c r="A1621" t="n">
        <v>66</v>
      </c>
      <c r="B1621" t="n">
        <v>85</v>
      </c>
      <c r="C1621" t="inlineStr">
        <is>
          <t xml:space="preserve">CONCLUIDO	</t>
        </is>
      </c>
      <c r="D1621" t="n">
        <v>5.5016</v>
      </c>
      <c r="E1621" t="n">
        <v>18.18</v>
      </c>
      <c r="F1621" t="n">
        <v>15.53</v>
      </c>
      <c r="G1621" t="n">
        <v>116.5</v>
      </c>
      <c r="H1621" t="n">
        <v>1.61</v>
      </c>
      <c r="I1621" t="n">
        <v>8</v>
      </c>
      <c r="J1621" t="n">
        <v>192.49</v>
      </c>
      <c r="K1621" t="n">
        <v>51.39</v>
      </c>
      <c r="L1621" t="n">
        <v>17.5</v>
      </c>
      <c r="M1621" t="n">
        <v>6</v>
      </c>
      <c r="N1621" t="n">
        <v>38.59</v>
      </c>
      <c r="O1621" t="n">
        <v>23974.06</v>
      </c>
      <c r="P1621" t="n">
        <v>166.36</v>
      </c>
      <c r="Q1621" t="n">
        <v>467.07</v>
      </c>
      <c r="R1621" t="n">
        <v>56.39</v>
      </c>
      <c r="S1621" t="n">
        <v>39.61</v>
      </c>
      <c r="T1621" t="n">
        <v>3447.33</v>
      </c>
      <c r="U1621" t="n">
        <v>0.7</v>
      </c>
      <c r="V1621" t="n">
        <v>0.75</v>
      </c>
      <c r="W1621" t="n">
        <v>2.62</v>
      </c>
      <c r="X1621" t="n">
        <v>0.2</v>
      </c>
      <c r="Y1621" t="n">
        <v>1</v>
      </c>
      <c r="Z1621" t="n">
        <v>10</v>
      </c>
    </row>
    <row r="1622">
      <c r="A1622" t="n">
        <v>67</v>
      </c>
      <c r="B1622" t="n">
        <v>85</v>
      </c>
      <c r="C1622" t="inlineStr">
        <is>
          <t xml:space="preserve">CONCLUIDO	</t>
        </is>
      </c>
      <c r="D1622" t="n">
        <v>5.5025</v>
      </c>
      <c r="E1622" t="n">
        <v>18.17</v>
      </c>
      <c r="F1622" t="n">
        <v>15.53</v>
      </c>
      <c r="G1622" t="n">
        <v>116.47</v>
      </c>
      <c r="H1622" t="n">
        <v>1.63</v>
      </c>
      <c r="I1622" t="n">
        <v>8</v>
      </c>
      <c r="J1622" t="n">
        <v>192.87</v>
      </c>
      <c r="K1622" t="n">
        <v>51.39</v>
      </c>
      <c r="L1622" t="n">
        <v>17.75</v>
      </c>
      <c r="M1622" t="n">
        <v>6</v>
      </c>
      <c r="N1622" t="n">
        <v>38.73</v>
      </c>
      <c r="O1622" t="n">
        <v>24021.47</v>
      </c>
      <c r="P1622" t="n">
        <v>166.26</v>
      </c>
      <c r="Q1622" t="n">
        <v>467.07</v>
      </c>
      <c r="R1622" t="n">
        <v>56.24</v>
      </c>
      <c r="S1622" t="n">
        <v>39.61</v>
      </c>
      <c r="T1622" t="n">
        <v>3373.37</v>
      </c>
      <c r="U1622" t="n">
        <v>0.7</v>
      </c>
      <c r="V1622" t="n">
        <v>0.75</v>
      </c>
      <c r="W1622" t="n">
        <v>2.62</v>
      </c>
      <c r="X1622" t="n">
        <v>0.2</v>
      </c>
      <c r="Y1622" t="n">
        <v>1</v>
      </c>
      <c r="Z1622" t="n">
        <v>10</v>
      </c>
    </row>
    <row r="1623">
      <c r="A1623" t="n">
        <v>68</v>
      </c>
      <c r="B1623" t="n">
        <v>85</v>
      </c>
      <c r="C1623" t="inlineStr">
        <is>
          <t xml:space="preserve">CONCLUIDO	</t>
        </is>
      </c>
      <c r="D1623" t="n">
        <v>5.5036</v>
      </c>
      <c r="E1623" t="n">
        <v>18.17</v>
      </c>
      <c r="F1623" t="n">
        <v>15.53</v>
      </c>
      <c r="G1623" t="n">
        <v>116.45</v>
      </c>
      <c r="H1623" t="n">
        <v>1.65</v>
      </c>
      <c r="I1623" t="n">
        <v>8</v>
      </c>
      <c r="J1623" t="n">
        <v>193.26</v>
      </c>
      <c r="K1623" t="n">
        <v>51.39</v>
      </c>
      <c r="L1623" t="n">
        <v>18</v>
      </c>
      <c r="M1623" t="n">
        <v>6</v>
      </c>
      <c r="N1623" t="n">
        <v>38.86</v>
      </c>
      <c r="O1623" t="n">
        <v>24068.93</v>
      </c>
      <c r="P1623" t="n">
        <v>166.11</v>
      </c>
      <c r="Q1623" t="n">
        <v>467.07</v>
      </c>
      <c r="R1623" t="n">
        <v>56.31</v>
      </c>
      <c r="S1623" t="n">
        <v>39.61</v>
      </c>
      <c r="T1623" t="n">
        <v>3408.2</v>
      </c>
      <c r="U1623" t="n">
        <v>0.7</v>
      </c>
      <c r="V1623" t="n">
        <v>0.75</v>
      </c>
      <c r="W1623" t="n">
        <v>2.62</v>
      </c>
      <c r="X1623" t="n">
        <v>0.19</v>
      </c>
      <c r="Y1623" t="n">
        <v>1</v>
      </c>
      <c r="Z1623" t="n">
        <v>10</v>
      </c>
    </row>
    <row r="1624">
      <c r="A1624" t="n">
        <v>69</v>
      </c>
      <c r="B1624" t="n">
        <v>85</v>
      </c>
      <c r="C1624" t="inlineStr">
        <is>
          <t xml:space="preserve">CONCLUIDO	</t>
        </is>
      </c>
      <c r="D1624" t="n">
        <v>5.4999</v>
      </c>
      <c r="E1624" t="n">
        <v>18.18</v>
      </c>
      <c r="F1624" t="n">
        <v>15.54</v>
      </c>
      <c r="G1624" t="n">
        <v>116.54</v>
      </c>
      <c r="H1624" t="n">
        <v>1.67</v>
      </c>
      <c r="I1624" t="n">
        <v>8</v>
      </c>
      <c r="J1624" t="n">
        <v>193.64</v>
      </c>
      <c r="K1624" t="n">
        <v>51.39</v>
      </c>
      <c r="L1624" t="n">
        <v>18.25</v>
      </c>
      <c r="M1624" t="n">
        <v>6</v>
      </c>
      <c r="N1624" t="n">
        <v>39</v>
      </c>
      <c r="O1624" t="n">
        <v>24116.44</v>
      </c>
      <c r="P1624" t="n">
        <v>165.51</v>
      </c>
      <c r="Q1624" t="n">
        <v>467.07</v>
      </c>
      <c r="R1624" t="n">
        <v>56.63</v>
      </c>
      <c r="S1624" t="n">
        <v>39.61</v>
      </c>
      <c r="T1624" t="n">
        <v>3567.46</v>
      </c>
      <c r="U1624" t="n">
        <v>0.7</v>
      </c>
      <c r="V1624" t="n">
        <v>0.75</v>
      </c>
      <c r="W1624" t="n">
        <v>2.62</v>
      </c>
      <c r="X1624" t="n">
        <v>0.21</v>
      </c>
      <c r="Y1624" t="n">
        <v>1</v>
      </c>
      <c r="Z1624" t="n">
        <v>10</v>
      </c>
    </row>
    <row r="1625">
      <c r="A1625" t="n">
        <v>70</v>
      </c>
      <c r="B1625" t="n">
        <v>85</v>
      </c>
      <c r="C1625" t="inlineStr">
        <is>
          <t xml:space="preserve">CONCLUIDO	</t>
        </is>
      </c>
      <c r="D1625" t="n">
        <v>5.5004</v>
      </c>
      <c r="E1625" t="n">
        <v>18.18</v>
      </c>
      <c r="F1625" t="n">
        <v>15.54</v>
      </c>
      <c r="G1625" t="n">
        <v>116.53</v>
      </c>
      <c r="H1625" t="n">
        <v>1.69</v>
      </c>
      <c r="I1625" t="n">
        <v>8</v>
      </c>
      <c r="J1625" t="n">
        <v>194.03</v>
      </c>
      <c r="K1625" t="n">
        <v>51.39</v>
      </c>
      <c r="L1625" t="n">
        <v>18.5</v>
      </c>
      <c r="M1625" t="n">
        <v>6</v>
      </c>
      <c r="N1625" t="n">
        <v>39.13</v>
      </c>
      <c r="O1625" t="n">
        <v>24163.99</v>
      </c>
      <c r="P1625" t="n">
        <v>163.65</v>
      </c>
      <c r="Q1625" t="n">
        <v>467.07</v>
      </c>
      <c r="R1625" t="n">
        <v>56.55</v>
      </c>
      <c r="S1625" t="n">
        <v>39.61</v>
      </c>
      <c r="T1625" t="n">
        <v>3526.93</v>
      </c>
      <c r="U1625" t="n">
        <v>0.7</v>
      </c>
      <c r="V1625" t="n">
        <v>0.75</v>
      </c>
      <c r="W1625" t="n">
        <v>2.62</v>
      </c>
      <c r="X1625" t="n">
        <v>0.2</v>
      </c>
      <c r="Y1625" t="n">
        <v>1</v>
      </c>
      <c r="Z1625" t="n">
        <v>10</v>
      </c>
    </row>
    <row r="1626">
      <c r="A1626" t="n">
        <v>71</v>
      </c>
      <c r="B1626" t="n">
        <v>85</v>
      </c>
      <c r="C1626" t="inlineStr">
        <is>
          <t xml:space="preserve">CONCLUIDO	</t>
        </is>
      </c>
      <c r="D1626" t="n">
        <v>5.502</v>
      </c>
      <c r="E1626" t="n">
        <v>18.18</v>
      </c>
      <c r="F1626" t="n">
        <v>15.53</v>
      </c>
      <c r="G1626" t="n">
        <v>116.49</v>
      </c>
      <c r="H1626" t="n">
        <v>1.71</v>
      </c>
      <c r="I1626" t="n">
        <v>8</v>
      </c>
      <c r="J1626" t="n">
        <v>194.41</v>
      </c>
      <c r="K1626" t="n">
        <v>51.39</v>
      </c>
      <c r="L1626" t="n">
        <v>18.75</v>
      </c>
      <c r="M1626" t="n">
        <v>6</v>
      </c>
      <c r="N1626" t="n">
        <v>39.27</v>
      </c>
      <c r="O1626" t="n">
        <v>24211.59</v>
      </c>
      <c r="P1626" t="n">
        <v>163.51</v>
      </c>
      <c r="Q1626" t="n">
        <v>467.07</v>
      </c>
      <c r="R1626" t="n">
        <v>56.46</v>
      </c>
      <c r="S1626" t="n">
        <v>39.61</v>
      </c>
      <c r="T1626" t="n">
        <v>3479.02</v>
      </c>
      <c r="U1626" t="n">
        <v>0.7</v>
      </c>
      <c r="V1626" t="n">
        <v>0.75</v>
      </c>
      <c r="W1626" t="n">
        <v>2.62</v>
      </c>
      <c r="X1626" t="n">
        <v>0.2</v>
      </c>
      <c r="Y1626" t="n">
        <v>1</v>
      </c>
      <c r="Z1626" t="n">
        <v>10</v>
      </c>
    </row>
    <row r="1627">
      <c r="A1627" t="n">
        <v>72</v>
      </c>
      <c r="B1627" t="n">
        <v>85</v>
      </c>
      <c r="C1627" t="inlineStr">
        <is>
          <t xml:space="preserve">CONCLUIDO	</t>
        </is>
      </c>
      <c r="D1627" t="n">
        <v>5.5024</v>
      </c>
      <c r="E1627" t="n">
        <v>18.17</v>
      </c>
      <c r="F1627" t="n">
        <v>15.53</v>
      </c>
      <c r="G1627" t="n">
        <v>116.48</v>
      </c>
      <c r="H1627" t="n">
        <v>1.73</v>
      </c>
      <c r="I1627" t="n">
        <v>8</v>
      </c>
      <c r="J1627" t="n">
        <v>194.8</v>
      </c>
      <c r="K1627" t="n">
        <v>51.39</v>
      </c>
      <c r="L1627" t="n">
        <v>19</v>
      </c>
      <c r="M1627" t="n">
        <v>5</v>
      </c>
      <c r="N1627" t="n">
        <v>39.41</v>
      </c>
      <c r="O1627" t="n">
        <v>24259.23</v>
      </c>
      <c r="P1627" t="n">
        <v>162.77</v>
      </c>
      <c r="Q1627" t="n">
        <v>467.07</v>
      </c>
      <c r="R1627" t="n">
        <v>56.24</v>
      </c>
      <c r="S1627" t="n">
        <v>39.61</v>
      </c>
      <c r="T1627" t="n">
        <v>3371.67</v>
      </c>
      <c r="U1627" t="n">
        <v>0.7</v>
      </c>
      <c r="V1627" t="n">
        <v>0.75</v>
      </c>
      <c r="W1627" t="n">
        <v>2.62</v>
      </c>
      <c r="X1627" t="n">
        <v>0.2</v>
      </c>
      <c r="Y1627" t="n">
        <v>1</v>
      </c>
      <c r="Z1627" t="n">
        <v>10</v>
      </c>
    </row>
    <row r="1628">
      <c r="A1628" t="n">
        <v>73</v>
      </c>
      <c r="B1628" t="n">
        <v>85</v>
      </c>
      <c r="C1628" t="inlineStr">
        <is>
          <t xml:space="preserve">CONCLUIDO	</t>
        </is>
      </c>
      <c r="D1628" t="n">
        <v>5.5158</v>
      </c>
      <c r="E1628" t="n">
        <v>18.13</v>
      </c>
      <c r="F1628" t="n">
        <v>15.52</v>
      </c>
      <c r="G1628" t="n">
        <v>133.03</v>
      </c>
      <c r="H1628" t="n">
        <v>1.75</v>
      </c>
      <c r="I1628" t="n">
        <v>7</v>
      </c>
      <c r="J1628" t="n">
        <v>195.19</v>
      </c>
      <c r="K1628" t="n">
        <v>51.39</v>
      </c>
      <c r="L1628" t="n">
        <v>19.25</v>
      </c>
      <c r="M1628" t="n">
        <v>4</v>
      </c>
      <c r="N1628" t="n">
        <v>39.54</v>
      </c>
      <c r="O1628" t="n">
        <v>24306.92</v>
      </c>
      <c r="P1628" t="n">
        <v>160.78</v>
      </c>
      <c r="Q1628" t="n">
        <v>467.07</v>
      </c>
      <c r="R1628" t="n">
        <v>56</v>
      </c>
      <c r="S1628" t="n">
        <v>39.61</v>
      </c>
      <c r="T1628" t="n">
        <v>3255.04</v>
      </c>
      <c r="U1628" t="n">
        <v>0.71</v>
      </c>
      <c r="V1628" t="n">
        <v>0.75</v>
      </c>
      <c r="W1628" t="n">
        <v>2.62</v>
      </c>
      <c r="X1628" t="n">
        <v>0.19</v>
      </c>
      <c r="Y1628" t="n">
        <v>1</v>
      </c>
      <c r="Z1628" t="n">
        <v>10</v>
      </c>
    </row>
    <row r="1629">
      <c r="A1629" t="n">
        <v>74</v>
      </c>
      <c r="B1629" t="n">
        <v>85</v>
      </c>
      <c r="C1629" t="inlineStr">
        <is>
          <t xml:space="preserve">CONCLUIDO	</t>
        </is>
      </c>
      <c r="D1629" t="n">
        <v>5.5181</v>
      </c>
      <c r="E1629" t="n">
        <v>18.12</v>
      </c>
      <c r="F1629" t="n">
        <v>15.51</v>
      </c>
      <c r="G1629" t="n">
        <v>132.96</v>
      </c>
      <c r="H1629" t="n">
        <v>1.77</v>
      </c>
      <c r="I1629" t="n">
        <v>7</v>
      </c>
      <c r="J1629" t="n">
        <v>195.57</v>
      </c>
      <c r="K1629" t="n">
        <v>51.39</v>
      </c>
      <c r="L1629" t="n">
        <v>19.5</v>
      </c>
      <c r="M1629" t="n">
        <v>4</v>
      </c>
      <c r="N1629" t="n">
        <v>39.68</v>
      </c>
      <c r="O1629" t="n">
        <v>24354.66</v>
      </c>
      <c r="P1629" t="n">
        <v>161.05</v>
      </c>
      <c r="Q1629" t="n">
        <v>467.07</v>
      </c>
      <c r="R1629" t="n">
        <v>55.71</v>
      </c>
      <c r="S1629" t="n">
        <v>39.61</v>
      </c>
      <c r="T1629" t="n">
        <v>3111.29</v>
      </c>
      <c r="U1629" t="n">
        <v>0.71</v>
      </c>
      <c r="V1629" t="n">
        <v>0.75</v>
      </c>
      <c r="W1629" t="n">
        <v>2.62</v>
      </c>
      <c r="X1629" t="n">
        <v>0.18</v>
      </c>
      <c r="Y1629" t="n">
        <v>1</v>
      </c>
      <c r="Z1629" t="n">
        <v>10</v>
      </c>
    </row>
    <row r="1630">
      <c r="A1630" t="n">
        <v>75</v>
      </c>
      <c r="B1630" t="n">
        <v>85</v>
      </c>
      <c r="C1630" t="inlineStr">
        <is>
          <t xml:space="preserve">CONCLUIDO	</t>
        </is>
      </c>
      <c r="D1630" t="n">
        <v>5.518</v>
      </c>
      <c r="E1630" t="n">
        <v>18.12</v>
      </c>
      <c r="F1630" t="n">
        <v>15.51</v>
      </c>
      <c r="G1630" t="n">
        <v>132.97</v>
      </c>
      <c r="H1630" t="n">
        <v>1.79</v>
      </c>
      <c r="I1630" t="n">
        <v>7</v>
      </c>
      <c r="J1630" t="n">
        <v>195.96</v>
      </c>
      <c r="K1630" t="n">
        <v>51.39</v>
      </c>
      <c r="L1630" t="n">
        <v>19.75</v>
      </c>
      <c r="M1630" t="n">
        <v>3</v>
      </c>
      <c r="N1630" t="n">
        <v>39.82</v>
      </c>
      <c r="O1630" t="n">
        <v>24402.44</v>
      </c>
      <c r="P1630" t="n">
        <v>161.1</v>
      </c>
      <c r="Q1630" t="n">
        <v>467.07</v>
      </c>
      <c r="R1630" t="n">
        <v>55.72</v>
      </c>
      <c r="S1630" t="n">
        <v>39.61</v>
      </c>
      <c r="T1630" t="n">
        <v>3114.41</v>
      </c>
      <c r="U1630" t="n">
        <v>0.71</v>
      </c>
      <c r="V1630" t="n">
        <v>0.75</v>
      </c>
      <c r="W1630" t="n">
        <v>2.62</v>
      </c>
      <c r="X1630" t="n">
        <v>0.18</v>
      </c>
      <c r="Y1630" t="n">
        <v>1</v>
      </c>
      <c r="Z1630" t="n">
        <v>10</v>
      </c>
    </row>
    <row r="1631">
      <c r="A1631" t="n">
        <v>76</v>
      </c>
      <c r="B1631" t="n">
        <v>85</v>
      </c>
      <c r="C1631" t="inlineStr">
        <is>
          <t xml:space="preserve">CONCLUIDO	</t>
        </is>
      </c>
      <c r="D1631" t="n">
        <v>5.5184</v>
      </c>
      <c r="E1631" t="n">
        <v>18.12</v>
      </c>
      <c r="F1631" t="n">
        <v>15.51</v>
      </c>
      <c r="G1631" t="n">
        <v>132.95</v>
      </c>
      <c r="H1631" t="n">
        <v>1.81</v>
      </c>
      <c r="I1631" t="n">
        <v>7</v>
      </c>
      <c r="J1631" t="n">
        <v>196.35</v>
      </c>
      <c r="K1631" t="n">
        <v>51.39</v>
      </c>
      <c r="L1631" t="n">
        <v>20</v>
      </c>
      <c r="M1631" t="n">
        <v>4</v>
      </c>
      <c r="N1631" t="n">
        <v>39.96</v>
      </c>
      <c r="O1631" t="n">
        <v>24450.27</v>
      </c>
      <c r="P1631" t="n">
        <v>161.56</v>
      </c>
      <c r="Q1631" t="n">
        <v>467.07</v>
      </c>
      <c r="R1631" t="n">
        <v>55.86</v>
      </c>
      <c r="S1631" t="n">
        <v>39.61</v>
      </c>
      <c r="T1631" t="n">
        <v>3187.2</v>
      </c>
      <c r="U1631" t="n">
        <v>0.71</v>
      </c>
      <c r="V1631" t="n">
        <v>0.75</v>
      </c>
      <c r="W1631" t="n">
        <v>2.62</v>
      </c>
      <c r="X1631" t="n">
        <v>0.18</v>
      </c>
      <c r="Y1631" t="n">
        <v>1</v>
      </c>
      <c r="Z1631" t="n">
        <v>10</v>
      </c>
    </row>
    <row r="1632">
      <c r="A1632" t="n">
        <v>77</v>
      </c>
      <c r="B1632" t="n">
        <v>85</v>
      </c>
      <c r="C1632" t="inlineStr">
        <is>
          <t xml:space="preserve">CONCLUIDO	</t>
        </is>
      </c>
      <c r="D1632" t="n">
        <v>5.519</v>
      </c>
      <c r="E1632" t="n">
        <v>18.12</v>
      </c>
      <c r="F1632" t="n">
        <v>15.51</v>
      </c>
      <c r="G1632" t="n">
        <v>132.94</v>
      </c>
      <c r="H1632" t="n">
        <v>1.83</v>
      </c>
      <c r="I1632" t="n">
        <v>7</v>
      </c>
      <c r="J1632" t="n">
        <v>196.74</v>
      </c>
      <c r="K1632" t="n">
        <v>51.39</v>
      </c>
      <c r="L1632" t="n">
        <v>20.25</v>
      </c>
      <c r="M1632" t="n">
        <v>4</v>
      </c>
      <c r="N1632" t="n">
        <v>40.09</v>
      </c>
      <c r="O1632" t="n">
        <v>24498.15</v>
      </c>
      <c r="P1632" t="n">
        <v>161.64</v>
      </c>
      <c r="Q1632" t="n">
        <v>467.07</v>
      </c>
      <c r="R1632" t="n">
        <v>55.67</v>
      </c>
      <c r="S1632" t="n">
        <v>39.61</v>
      </c>
      <c r="T1632" t="n">
        <v>3091.04</v>
      </c>
      <c r="U1632" t="n">
        <v>0.71</v>
      </c>
      <c r="V1632" t="n">
        <v>0.75</v>
      </c>
      <c r="W1632" t="n">
        <v>2.62</v>
      </c>
      <c r="X1632" t="n">
        <v>0.18</v>
      </c>
      <c r="Y1632" t="n">
        <v>1</v>
      </c>
      <c r="Z1632" t="n">
        <v>10</v>
      </c>
    </row>
    <row r="1633">
      <c r="A1633" t="n">
        <v>78</v>
      </c>
      <c r="B1633" t="n">
        <v>85</v>
      </c>
      <c r="C1633" t="inlineStr">
        <is>
          <t xml:space="preserve">CONCLUIDO	</t>
        </is>
      </c>
      <c r="D1633" t="n">
        <v>5.5201</v>
      </c>
      <c r="E1633" t="n">
        <v>18.12</v>
      </c>
      <c r="F1633" t="n">
        <v>15.51</v>
      </c>
      <c r="G1633" t="n">
        <v>132.91</v>
      </c>
      <c r="H1633" t="n">
        <v>1.85</v>
      </c>
      <c r="I1633" t="n">
        <v>7</v>
      </c>
      <c r="J1633" t="n">
        <v>197.12</v>
      </c>
      <c r="K1633" t="n">
        <v>51.39</v>
      </c>
      <c r="L1633" t="n">
        <v>20.5</v>
      </c>
      <c r="M1633" t="n">
        <v>3</v>
      </c>
      <c r="N1633" t="n">
        <v>40.23</v>
      </c>
      <c r="O1633" t="n">
        <v>24546.08</v>
      </c>
      <c r="P1633" t="n">
        <v>161.9</v>
      </c>
      <c r="Q1633" t="n">
        <v>467.07</v>
      </c>
      <c r="R1633" t="n">
        <v>55.57</v>
      </c>
      <c r="S1633" t="n">
        <v>39.61</v>
      </c>
      <c r="T1633" t="n">
        <v>3040.29</v>
      </c>
      <c r="U1633" t="n">
        <v>0.71</v>
      </c>
      <c r="V1633" t="n">
        <v>0.75</v>
      </c>
      <c r="W1633" t="n">
        <v>2.62</v>
      </c>
      <c r="X1633" t="n">
        <v>0.17</v>
      </c>
      <c r="Y1633" t="n">
        <v>1</v>
      </c>
      <c r="Z1633" t="n">
        <v>10</v>
      </c>
    </row>
    <row r="1634">
      <c r="A1634" t="n">
        <v>79</v>
      </c>
      <c r="B1634" t="n">
        <v>85</v>
      </c>
      <c r="C1634" t="inlineStr">
        <is>
          <t xml:space="preserve">CONCLUIDO	</t>
        </is>
      </c>
      <c r="D1634" t="n">
        <v>5.5199</v>
      </c>
      <c r="E1634" t="n">
        <v>18.12</v>
      </c>
      <c r="F1634" t="n">
        <v>15.51</v>
      </c>
      <c r="G1634" t="n">
        <v>132.91</v>
      </c>
      <c r="H1634" t="n">
        <v>1.87</v>
      </c>
      <c r="I1634" t="n">
        <v>7</v>
      </c>
      <c r="J1634" t="n">
        <v>197.51</v>
      </c>
      <c r="K1634" t="n">
        <v>51.39</v>
      </c>
      <c r="L1634" t="n">
        <v>20.75</v>
      </c>
      <c r="M1634" t="n">
        <v>2</v>
      </c>
      <c r="N1634" t="n">
        <v>40.37</v>
      </c>
      <c r="O1634" t="n">
        <v>24594.05</v>
      </c>
      <c r="P1634" t="n">
        <v>162.26</v>
      </c>
      <c r="Q1634" t="n">
        <v>467.07</v>
      </c>
      <c r="R1634" t="n">
        <v>55.38</v>
      </c>
      <c r="S1634" t="n">
        <v>39.61</v>
      </c>
      <c r="T1634" t="n">
        <v>2943.9</v>
      </c>
      <c r="U1634" t="n">
        <v>0.72</v>
      </c>
      <c r="V1634" t="n">
        <v>0.75</v>
      </c>
      <c r="W1634" t="n">
        <v>2.63</v>
      </c>
      <c r="X1634" t="n">
        <v>0.17</v>
      </c>
      <c r="Y1634" t="n">
        <v>1</v>
      </c>
      <c r="Z1634" t="n">
        <v>10</v>
      </c>
    </row>
    <row r="1635">
      <c r="A1635" t="n">
        <v>80</v>
      </c>
      <c r="B1635" t="n">
        <v>85</v>
      </c>
      <c r="C1635" t="inlineStr">
        <is>
          <t xml:space="preserve">CONCLUIDO	</t>
        </is>
      </c>
      <c r="D1635" t="n">
        <v>5.5197</v>
      </c>
      <c r="E1635" t="n">
        <v>18.12</v>
      </c>
      <c r="F1635" t="n">
        <v>15.51</v>
      </c>
      <c r="G1635" t="n">
        <v>132.92</v>
      </c>
      <c r="H1635" t="n">
        <v>1.88</v>
      </c>
      <c r="I1635" t="n">
        <v>7</v>
      </c>
      <c r="J1635" t="n">
        <v>197.9</v>
      </c>
      <c r="K1635" t="n">
        <v>51.39</v>
      </c>
      <c r="L1635" t="n">
        <v>21</v>
      </c>
      <c r="M1635" t="n">
        <v>2</v>
      </c>
      <c r="N1635" t="n">
        <v>40.51</v>
      </c>
      <c r="O1635" t="n">
        <v>24642.07</v>
      </c>
      <c r="P1635" t="n">
        <v>162.59</v>
      </c>
      <c r="Q1635" t="n">
        <v>467.11</v>
      </c>
      <c r="R1635" t="n">
        <v>55.52</v>
      </c>
      <c r="S1635" t="n">
        <v>39.61</v>
      </c>
      <c r="T1635" t="n">
        <v>3015.04</v>
      </c>
      <c r="U1635" t="n">
        <v>0.71</v>
      </c>
      <c r="V1635" t="n">
        <v>0.75</v>
      </c>
      <c r="W1635" t="n">
        <v>2.62</v>
      </c>
      <c r="X1635" t="n">
        <v>0.17</v>
      </c>
      <c r="Y1635" t="n">
        <v>1</v>
      </c>
      <c r="Z1635" t="n">
        <v>10</v>
      </c>
    </row>
    <row r="1636">
      <c r="A1636" t="n">
        <v>81</v>
      </c>
      <c r="B1636" t="n">
        <v>85</v>
      </c>
      <c r="C1636" t="inlineStr">
        <is>
          <t xml:space="preserve">CONCLUIDO	</t>
        </is>
      </c>
      <c r="D1636" t="n">
        <v>5.5198</v>
      </c>
      <c r="E1636" t="n">
        <v>18.12</v>
      </c>
      <c r="F1636" t="n">
        <v>15.51</v>
      </c>
      <c r="G1636" t="n">
        <v>132.92</v>
      </c>
      <c r="H1636" t="n">
        <v>1.9</v>
      </c>
      <c r="I1636" t="n">
        <v>7</v>
      </c>
      <c r="J1636" t="n">
        <v>198.29</v>
      </c>
      <c r="K1636" t="n">
        <v>51.39</v>
      </c>
      <c r="L1636" t="n">
        <v>21.25</v>
      </c>
      <c r="M1636" t="n">
        <v>2</v>
      </c>
      <c r="N1636" t="n">
        <v>40.65</v>
      </c>
      <c r="O1636" t="n">
        <v>24690.13</v>
      </c>
      <c r="P1636" t="n">
        <v>162.69</v>
      </c>
      <c r="Q1636" t="n">
        <v>467.07</v>
      </c>
      <c r="R1636" t="n">
        <v>55.47</v>
      </c>
      <c r="S1636" t="n">
        <v>39.61</v>
      </c>
      <c r="T1636" t="n">
        <v>2993.07</v>
      </c>
      <c r="U1636" t="n">
        <v>0.71</v>
      </c>
      <c r="V1636" t="n">
        <v>0.75</v>
      </c>
      <c r="W1636" t="n">
        <v>2.62</v>
      </c>
      <c r="X1636" t="n">
        <v>0.17</v>
      </c>
      <c r="Y1636" t="n">
        <v>1</v>
      </c>
      <c r="Z1636" t="n">
        <v>10</v>
      </c>
    </row>
    <row r="1637">
      <c r="A1637" t="n">
        <v>82</v>
      </c>
      <c r="B1637" t="n">
        <v>85</v>
      </c>
      <c r="C1637" t="inlineStr">
        <is>
          <t xml:space="preserve">CONCLUIDO	</t>
        </is>
      </c>
      <c r="D1637" t="n">
        <v>5.5208</v>
      </c>
      <c r="E1637" t="n">
        <v>18.11</v>
      </c>
      <c r="F1637" t="n">
        <v>15.5</v>
      </c>
      <c r="G1637" t="n">
        <v>132.89</v>
      </c>
      <c r="H1637" t="n">
        <v>1.92</v>
      </c>
      <c r="I1637" t="n">
        <v>7</v>
      </c>
      <c r="J1637" t="n">
        <v>198.68</v>
      </c>
      <c r="K1637" t="n">
        <v>51.39</v>
      </c>
      <c r="L1637" t="n">
        <v>21.5</v>
      </c>
      <c r="M1637" t="n">
        <v>1</v>
      </c>
      <c r="N1637" t="n">
        <v>40.79</v>
      </c>
      <c r="O1637" t="n">
        <v>24738.25</v>
      </c>
      <c r="P1637" t="n">
        <v>162.92</v>
      </c>
      <c r="Q1637" t="n">
        <v>467.09</v>
      </c>
      <c r="R1637" t="n">
        <v>55.35</v>
      </c>
      <c r="S1637" t="n">
        <v>39.61</v>
      </c>
      <c r="T1637" t="n">
        <v>2933.15</v>
      </c>
      <c r="U1637" t="n">
        <v>0.72</v>
      </c>
      <c r="V1637" t="n">
        <v>0.75</v>
      </c>
      <c r="W1637" t="n">
        <v>2.62</v>
      </c>
      <c r="X1637" t="n">
        <v>0.17</v>
      </c>
      <c r="Y1637" t="n">
        <v>1</v>
      </c>
      <c r="Z1637" t="n">
        <v>10</v>
      </c>
    </row>
    <row r="1638">
      <c r="A1638" t="n">
        <v>83</v>
      </c>
      <c r="B1638" t="n">
        <v>85</v>
      </c>
      <c r="C1638" t="inlineStr">
        <is>
          <t xml:space="preserve">CONCLUIDO	</t>
        </is>
      </c>
      <c r="D1638" t="n">
        <v>5.5192</v>
      </c>
      <c r="E1638" t="n">
        <v>18.12</v>
      </c>
      <c r="F1638" t="n">
        <v>15.51</v>
      </c>
      <c r="G1638" t="n">
        <v>132.93</v>
      </c>
      <c r="H1638" t="n">
        <v>1.94</v>
      </c>
      <c r="I1638" t="n">
        <v>7</v>
      </c>
      <c r="J1638" t="n">
        <v>199.07</v>
      </c>
      <c r="K1638" t="n">
        <v>51.39</v>
      </c>
      <c r="L1638" t="n">
        <v>21.75</v>
      </c>
      <c r="M1638" t="n">
        <v>1</v>
      </c>
      <c r="N1638" t="n">
        <v>40.93</v>
      </c>
      <c r="O1638" t="n">
        <v>24786.41</v>
      </c>
      <c r="P1638" t="n">
        <v>163.18</v>
      </c>
      <c r="Q1638" t="n">
        <v>467.07</v>
      </c>
      <c r="R1638" t="n">
        <v>55.5</v>
      </c>
      <c r="S1638" t="n">
        <v>39.61</v>
      </c>
      <c r="T1638" t="n">
        <v>3006.26</v>
      </c>
      <c r="U1638" t="n">
        <v>0.71</v>
      </c>
      <c r="V1638" t="n">
        <v>0.75</v>
      </c>
      <c r="W1638" t="n">
        <v>2.63</v>
      </c>
      <c r="X1638" t="n">
        <v>0.18</v>
      </c>
      <c r="Y1638" t="n">
        <v>1</v>
      </c>
      <c r="Z1638" t="n">
        <v>10</v>
      </c>
    </row>
    <row r="1639">
      <c r="A1639" t="n">
        <v>84</v>
      </c>
      <c r="B1639" t="n">
        <v>85</v>
      </c>
      <c r="C1639" t="inlineStr">
        <is>
          <t xml:space="preserve">CONCLUIDO	</t>
        </is>
      </c>
      <c r="D1639" t="n">
        <v>5.5189</v>
      </c>
      <c r="E1639" t="n">
        <v>18.12</v>
      </c>
      <c r="F1639" t="n">
        <v>15.51</v>
      </c>
      <c r="G1639" t="n">
        <v>132.94</v>
      </c>
      <c r="H1639" t="n">
        <v>1.96</v>
      </c>
      <c r="I1639" t="n">
        <v>7</v>
      </c>
      <c r="J1639" t="n">
        <v>199.46</v>
      </c>
      <c r="K1639" t="n">
        <v>51.39</v>
      </c>
      <c r="L1639" t="n">
        <v>22</v>
      </c>
      <c r="M1639" t="n">
        <v>1</v>
      </c>
      <c r="N1639" t="n">
        <v>41.07</v>
      </c>
      <c r="O1639" t="n">
        <v>24834.62</v>
      </c>
      <c r="P1639" t="n">
        <v>163.2</v>
      </c>
      <c r="Q1639" t="n">
        <v>467.07</v>
      </c>
      <c r="R1639" t="n">
        <v>55.62</v>
      </c>
      <c r="S1639" t="n">
        <v>39.61</v>
      </c>
      <c r="T1639" t="n">
        <v>3063.6</v>
      </c>
      <c r="U1639" t="n">
        <v>0.71</v>
      </c>
      <c r="V1639" t="n">
        <v>0.75</v>
      </c>
      <c r="W1639" t="n">
        <v>2.62</v>
      </c>
      <c r="X1639" t="n">
        <v>0.18</v>
      </c>
      <c r="Y1639" t="n">
        <v>1</v>
      </c>
      <c r="Z1639" t="n">
        <v>10</v>
      </c>
    </row>
    <row r="1640">
      <c r="A1640" t="n">
        <v>85</v>
      </c>
      <c r="B1640" t="n">
        <v>85</v>
      </c>
      <c r="C1640" t="inlineStr">
        <is>
          <t xml:space="preserve">CONCLUIDO	</t>
        </is>
      </c>
      <c r="D1640" t="n">
        <v>5.5183</v>
      </c>
      <c r="E1640" t="n">
        <v>18.12</v>
      </c>
      <c r="F1640" t="n">
        <v>15.51</v>
      </c>
      <c r="G1640" t="n">
        <v>132.96</v>
      </c>
      <c r="H1640" t="n">
        <v>1.98</v>
      </c>
      <c r="I1640" t="n">
        <v>7</v>
      </c>
      <c r="J1640" t="n">
        <v>199.86</v>
      </c>
      <c r="K1640" t="n">
        <v>51.39</v>
      </c>
      <c r="L1640" t="n">
        <v>22.25</v>
      </c>
      <c r="M1640" t="n">
        <v>1</v>
      </c>
      <c r="N1640" t="n">
        <v>41.21</v>
      </c>
      <c r="O1640" t="n">
        <v>24882.88</v>
      </c>
      <c r="P1640" t="n">
        <v>163.37</v>
      </c>
      <c r="Q1640" t="n">
        <v>467.07</v>
      </c>
      <c r="R1640" t="n">
        <v>55.59</v>
      </c>
      <c r="S1640" t="n">
        <v>39.61</v>
      </c>
      <c r="T1640" t="n">
        <v>3052.96</v>
      </c>
      <c r="U1640" t="n">
        <v>0.71</v>
      </c>
      <c r="V1640" t="n">
        <v>0.75</v>
      </c>
      <c r="W1640" t="n">
        <v>2.63</v>
      </c>
      <c r="X1640" t="n">
        <v>0.18</v>
      </c>
      <c r="Y1640" t="n">
        <v>1</v>
      </c>
      <c r="Z1640" t="n">
        <v>10</v>
      </c>
    </row>
    <row r="1641">
      <c r="A1641" t="n">
        <v>86</v>
      </c>
      <c r="B1641" t="n">
        <v>85</v>
      </c>
      <c r="C1641" t="inlineStr">
        <is>
          <t xml:space="preserve">CONCLUIDO	</t>
        </is>
      </c>
      <c r="D1641" t="n">
        <v>5.5173</v>
      </c>
      <c r="E1641" t="n">
        <v>18.12</v>
      </c>
      <c r="F1641" t="n">
        <v>15.52</v>
      </c>
      <c r="G1641" t="n">
        <v>132.99</v>
      </c>
      <c r="H1641" t="n">
        <v>2</v>
      </c>
      <c r="I1641" t="n">
        <v>7</v>
      </c>
      <c r="J1641" t="n">
        <v>200.25</v>
      </c>
      <c r="K1641" t="n">
        <v>51.39</v>
      </c>
      <c r="L1641" t="n">
        <v>22.5</v>
      </c>
      <c r="M1641" t="n">
        <v>0</v>
      </c>
      <c r="N1641" t="n">
        <v>41.35</v>
      </c>
      <c r="O1641" t="n">
        <v>24931.18</v>
      </c>
      <c r="P1641" t="n">
        <v>163.63</v>
      </c>
      <c r="Q1641" t="n">
        <v>467.07</v>
      </c>
      <c r="R1641" t="n">
        <v>55.63</v>
      </c>
      <c r="S1641" t="n">
        <v>39.61</v>
      </c>
      <c r="T1641" t="n">
        <v>3072.51</v>
      </c>
      <c r="U1641" t="n">
        <v>0.71</v>
      </c>
      <c r="V1641" t="n">
        <v>0.75</v>
      </c>
      <c r="W1641" t="n">
        <v>2.63</v>
      </c>
      <c r="X1641" t="n">
        <v>0.18</v>
      </c>
      <c r="Y1641" t="n">
        <v>1</v>
      </c>
      <c r="Z1641" t="n">
        <v>10</v>
      </c>
    </row>
    <row r="1642">
      <c r="A1642" t="n">
        <v>0</v>
      </c>
      <c r="B1642" t="n">
        <v>20</v>
      </c>
      <c r="C1642" t="inlineStr">
        <is>
          <t xml:space="preserve">CONCLUIDO	</t>
        </is>
      </c>
      <c r="D1642" t="n">
        <v>5.0393</v>
      </c>
      <c r="E1642" t="n">
        <v>19.84</v>
      </c>
      <c r="F1642" t="n">
        <v>17.27</v>
      </c>
      <c r="G1642" t="n">
        <v>15.23</v>
      </c>
      <c r="H1642" t="n">
        <v>0.34</v>
      </c>
      <c r="I1642" t="n">
        <v>68</v>
      </c>
      <c r="J1642" t="n">
        <v>51.33</v>
      </c>
      <c r="K1642" t="n">
        <v>24.83</v>
      </c>
      <c r="L1642" t="n">
        <v>1</v>
      </c>
      <c r="M1642" t="n">
        <v>66</v>
      </c>
      <c r="N1642" t="n">
        <v>5.51</v>
      </c>
      <c r="O1642" t="n">
        <v>6564.78</v>
      </c>
      <c r="P1642" t="n">
        <v>92.93000000000001</v>
      </c>
      <c r="Q1642" t="n">
        <v>467.13</v>
      </c>
      <c r="R1642" t="n">
        <v>112.6</v>
      </c>
      <c r="S1642" t="n">
        <v>39.61</v>
      </c>
      <c r="T1642" t="n">
        <v>31248.76</v>
      </c>
      <c r="U1642" t="n">
        <v>0.35</v>
      </c>
      <c r="V1642" t="n">
        <v>0.68</v>
      </c>
      <c r="W1642" t="n">
        <v>2.73</v>
      </c>
      <c r="X1642" t="n">
        <v>1.93</v>
      </c>
      <c r="Y1642" t="n">
        <v>1</v>
      </c>
      <c r="Z1642" t="n">
        <v>10</v>
      </c>
    </row>
    <row r="1643">
      <c r="A1643" t="n">
        <v>1</v>
      </c>
      <c r="B1643" t="n">
        <v>20</v>
      </c>
      <c r="C1643" t="inlineStr">
        <is>
          <t xml:space="preserve">CONCLUIDO	</t>
        </is>
      </c>
      <c r="D1643" t="n">
        <v>5.2126</v>
      </c>
      <c r="E1643" t="n">
        <v>19.18</v>
      </c>
      <c r="F1643" t="n">
        <v>16.8</v>
      </c>
      <c r="G1643" t="n">
        <v>19.39</v>
      </c>
      <c r="H1643" t="n">
        <v>0.42</v>
      </c>
      <c r="I1643" t="n">
        <v>52</v>
      </c>
      <c r="J1643" t="n">
        <v>51.62</v>
      </c>
      <c r="K1643" t="n">
        <v>24.83</v>
      </c>
      <c r="L1643" t="n">
        <v>1.25</v>
      </c>
      <c r="M1643" t="n">
        <v>50</v>
      </c>
      <c r="N1643" t="n">
        <v>5.54</v>
      </c>
      <c r="O1643" t="n">
        <v>6599.8</v>
      </c>
      <c r="P1643" t="n">
        <v>88.28</v>
      </c>
      <c r="Q1643" t="n">
        <v>467.18</v>
      </c>
      <c r="R1643" t="n">
        <v>97.69</v>
      </c>
      <c r="S1643" t="n">
        <v>39.61</v>
      </c>
      <c r="T1643" t="n">
        <v>23875.03</v>
      </c>
      <c r="U1643" t="n">
        <v>0.41</v>
      </c>
      <c r="V1643" t="n">
        <v>0.6899999999999999</v>
      </c>
      <c r="W1643" t="n">
        <v>2.69</v>
      </c>
      <c r="X1643" t="n">
        <v>1.47</v>
      </c>
      <c r="Y1643" t="n">
        <v>1</v>
      </c>
      <c r="Z1643" t="n">
        <v>10</v>
      </c>
    </row>
    <row r="1644">
      <c r="A1644" t="n">
        <v>2</v>
      </c>
      <c r="B1644" t="n">
        <v>20</v>
      </c>
      <c r="C1644" t="inlineStr">
        <is>
          <t xml:space="preserve">CONCLUIDO	</t>
        </is>
      </c>
      <c r="D1644" t="n">
        <v>5.3312</v>
      </c>
      <c r="E1644" t="n">
        <v>18.76</v>
      </c>
      <c r="F1644" t="n">
        <v>16.5</v>
      </c>
      <c r="G1644" t="n">
        <v>23.57</v>
      </c>
      <c r="H1644" t="n">
        <v>0.5</v>
      </c>
      <c r="I1644" t="n">
        <v>42</v>
      </c>
      <c r="J1644" t="n">
        <v>51.9</v>
      </c>
      <c r="K1644" t="n">
        <v>24.83</v>
      </c>
      <c r="L1644" t="n">
        <v>1.5</v>
      </c>
      <c r="M1644" t="n">
        <v>40</v>
      </c>
      <c r="N1644" t="n">
        <v>5.57</v>
      </c>
      <c r="O1644" t="n">
        <v>6634.84</v>
      </c>
      <c r="P1644" t="n">
        <v>84.8</v>
      </c>
      <c r="Q1644" t="n">
        <v>467.07</v>
      </c>
      <c r="R1644" t="n">
        <v>87.65000000000001</v>
      </c>
      <c r="S1644" t="n">
        <v>39.61</v>
      </c>
      <c r="T1644" t="n">
        <v>18905.38</v>
      </c>
      <c r="U1644" t="n">
        <v>0.45</v>
      </c>
      <c r="V1644" t="n">
        <v>0.71</v>
      </c>
      <c r="W1644" t="n">
        <v>2.68</v>
      </c>
      <c r="X1644" t="n">
        <v>1.16</v>
      </c>
      <c r="Y1644" t="n">
        <v>1</v>
      </c>
      <c r="Z1644" t="n">
        <v>10</v>
      </c>
    </row>
    <row r="1645">
      <c r="A1645" t="n">
        <v>3</v>
      </c>
      <c r="B1645" t="n">
        <v>20</v>
      </c>
      <c r="C1645" t="inlineStr">
        <is>
          <t xml:space="preserve">CONCLUIDO	</t>
        </is>
      </c>
      <c r="D1645" t="n">
        <v>5.4033</v>
      </c>
      <c r="E1645" t="n">
        <v>18.51</v>
      </c>
      <c r="F1645" t="n">
        <v>16.33</v>
      </c>
      <c r="G1645" t="n">
        <v>28</v>
      </c>
      <c r="H1645" t="n">
        <v>0.58</v>
      </c>
      <c r="I1645" t="n">
        <v>35</v>
      </c>
      <c r="J1645" t="n">
        <v>52.19</v>
      </c>
      <c r="K1645" t="n">
        <v>24.83</v>
      </c>
      <c r="L1645" t="n">
        <v>1.75</v>
      </c>
      <c r="M1645" t="n">
        <v>33</v>
      </c>
      <c r="N1645" t="n">
        <v>5.61</v>
      </c>
      <c r="O1645" t="n">
        <v>6670.02</v>
      </c>
      <c r="P1645" t="n">
        <v>81.91</v>
      </c>
      <c r="Q1645" t="n">
        <v>467.07</v>
      </c>
      <c r="R1645" t="n">
        <v>82.76000000000001</v>
      </c>
      <c r="S1645" t="n">
        <v>39.61</v>
      </c>
      <c r="T1645" t="n">
        <v>16493.9</v>
      </c>
      <c r="U1645" t="n">
        <v>0.48</v>
      </c>
      <c r="V1645" t="n">
        <v>0.71</v>
      </c>
      <c r="W1645" t="n">
        <v>2.66</v>
      </c>
      <c r="X1645" t="n">
        <v>1</v>
      </c>
      <c r="Y1645" t="n">
        <v>1</v>
      </c>
      <c r="Z1645" t="n">
        <v>10</v>
      </c>
    </row>
    <row r="1646">
      <c r="A1646" t="n">
        <v>4</v>
      </c>
      <c r="B1646" t="n">
        <v>20</v>
      </c>
      <c r="C1646" t="inlineStr">
        <is>
          <t xml:space="preserve">CONCLUIDO	</t>
        </is>
      </c>
      <c r="D1646" t="n">
        <v>5.4656</v>
      </c>
      <c r="E1646" t="n">
        <v>18.3</v>
      </c>
      <c r="F1646" t="n">
        <v>16.18</v>
      </c>
      <c r="G1646" t="n">
        <v>32.36</v>
      </c>
      <c r="H1646" t="n">
        <v>0.66</v>
      </c>
      <c r="I1646" t="n">
        <v>30</v>
      </c>
      <c r="J1646" t="n">
        <v>52.47</v>
      </c>
      <c r="K1646" t="n">
        <v>24.83</v>
      </c>
      <c r="L1646" t="n">
        <v>2</v>
      </c>
      <c r="M1646" t="n">
        <v>25</v>
      </c>
      <c r="N1646" t="n">
        <v>5.64</v>
      </c>
      <c r="O1646" t="n">
        <v>6705.1</v>
      </c>
      <c r="P1646" t="n">
        <v>78.89</v>
      </c>
      <c r="Q1646" t="n">
        <v>467.11</v>
      </c>
      <c r="R1646" t="n">
        <v>77.22</v>
      </c>
      <c r="S1646" t="n">
        <v>39.61</v>
      </c>
      <c r="T1646" t="n">
        <v>13749.36</v>
      </c>
      <c r="U1646" t="n">
        <v>0.51</v>
      </c>
      <c r="V1646" t="n">
        <v>0.72</v>
      </c>
      <c r="W1646" t="n">
        <v>2.67</v>
      </c>
      <c r="X1646" t="n">
        <v>0.85</v>
      </c>
      <c r="Y1646" t="n">
        <v>1</v>
      </c>
      <c r="Z1646" t="n">
        <v>10</v>
      </c>
    </row>
    <row r="1647">
      <c r="A1647" t="n">
        <v>5</v>
      </c>
      <c r="B1647" t="n">
        <v>20</v>
      </c>
      <c r="C1647" t="inlineStr">
        <is>
          <t xml:space="preserve">CONCLUIDO	</t>
        </is>
      </c>
      <c r="D1647" t="n">
        <v>5.5166</v>
      </c>
      <c r="E1647" t="n">
        <v>18.13</v>
      </c>
      <c r="F1647" t="n">
        <v>16.06</v>
      </c>
      <c r="G1647" t="n">
        <v>37.06</v>
      </c>
      <c r="H1647" t="n">
        <v>0.74</v>
      </c>
      <c r="I1647" t="n">
        <v>26</v>
      </c>
      <c r="J1647" t="n">
        <v>52.75</v>
      </c>
      <c r="K1647" t="n">
        <v>24.83</v>
      </c>
      <c r="L1647" t="n">
        <v>2.25</v>
      </c>
      <c r="M1647" t="n">
        <v>14</v>
      </c>
      <c r="N1647" t="n">
        <v>5.68</v>
      </c>
      <c r="O1647" t="n">
        <v>6740.19</v>
      </c>
      <c r="P1647" t="n">
        <v>76.58</v>
      </c>
      <c r="Q1647" t="n">
        <v>467.1</v>
      </c>
      <c r="R1647" t="n">
        <v>73.04000000000001</v>
      </c>
      <c r="S1647" t="n">
        <v>39.61</v>
      </c>
      <c r="T1647" t="n">
        <v>11678.65</v>
      </c>
      <c r="U1647" t="n">
        <v>0.54</v>
      </c>
      <c r="V1647" t="n">
        <v>0.73</v>
      </c>
      <c r="W1647" t="n">
        <v>2.67</v>
      </c>
      <c r="X1647" t="n">
        <v>0.73</v>
      </c>
      <c r="Y1647" t="n">
        <v>1</v>
      </c>
      <c r="Z1647" t="n">
        <v>10</v>
      </c>
    </row>
    <row r="1648">
      <c r="A1648" t="n">
        <v>6</v>
      </c>
      <c r="B1648" t="n">
        <v>20</v>
      </c>
      <c r="C1648" t="inlineStr">
        <is>
          <t xml:space="preserve">CONCLUIDO	</t>
        </is>
      </c>
      <c r="D1648" t="n">
        <v>5.5249</v>
      </c>
      <c r="E1648" t="n">
        <v>18.1</v>
      </c>
      <c r="F1648" t="n">
        <v>16.05</v>
      </c>
      <c r="G1648" t="n">
        <v>38.51</v>
      </c>
      <c r="H1648" t="n">
        <v>0.82</v>
      </c>
      <c r="I1648" t="n">
        <v>25</v>
      </c>
      <c r="J1648" t="n">
        <v>53.04</v>
      </c>
      <c r="K1648" t="n">
        <v>24.83</v>
      </c>
      <c r="L1648" t="n">
        <v>2.5</v>
      </c>
      <c r="M1648" t="n">
        <v>3</v>
      </c>
      <c r="N1648" t="n">
        <v>5.71</v>
      </c>
      <c r="O1648" t="n">
        <v>6775.31</v>
      </c>
      <c r="P1648" t="n">
        <v>76.06999999999999</v>
      </c>
      <c r="Q1648" t="n">
        <v>467.12</v>
      </c>
      <c r="R1648" t="n">
        <v>72.12</v>
      </c>
      <c r="S1648" t="n">
        <v>39.61</v>
      </c>
      <c r="T1648" t="n">
        <v>11225.18</v>
      </c>
      <c r="U1648" t="n">
        <v>0.55</v>
      </c>
      <c r="V1648" t="n">
        <v>0.73</v>
      </c>
      <c r="W1648" t="n">
        <v>2.68</v>
      </c>
      <c r="X1648" t="n">
        <v>0.71</v>
      </c>
      <c r="Y1648" t="n">
        <v>1</v>
      </c>
      <c r="Z1648" t="n">
        <v>10</v>
      </c>
    </row>
    <row r="1649">
      <c r="A1649" t="n">
        <v>7</v>
      </c>
      <c r="B1649" t="n">
        <v>20</v>
      </c>
      <c r="C1649" t="inlineStr">
        <is>
          <t xml:space="preserve">CONCLUIDO	</t>
        </is>
      </c>
      <c r="D1649" t="n">
        <v>5.5244</v>
      </c>
      <c r="E1649" t="n">
        <v>18.1</v>
      </c>
      <c r="F1649" t="n">
        <v>16.05</v>
      </c>
      <c r="G1649" t="n">
        <v>38.52</v>
      </c>
      <c r="H1649" t="n">
        <v>0.89</v>
      </c>
      <c r="I1649" t="n">
        <v>25</v>
      </c>
      <c r="J1649" t="n">
        <v>53.32</v>
      </c>
      <c r="K1649" t="n">
        <v>24.83</v>
      </c>
      <c r="L1649" t="n">
        <v>2.75</v>
      </c>
      <c r="M1649" t="n">
        <v>0</v>
      </c>
      <c r="N1649" t="n">
        <v>5.75</v>
      </c>
      <c r="O1649" t="n">
        <v>6810.44</v>
      </c>
      <c r="P1649" t="n">
        <v>75.93000000000001</v>
      </c>
      <c r="Q1649" t="n">
        <v>467.22</v>
      </c>
      <c r="R1649" t="n">
        <v>72.09999999999999</v>
      </c>
      <c r="S1649" t="n">
        <v>39.61</v>
      </c>
      <c r="T1649" t="n">
        <v>11216.33</v>
      </c>
      <c r="U1649" t="n">
        <v>0.55</v>
      </c>
      <c r="V1649" t="n">
        <v>0.73</v>
      </c>
      <c r="W1649" t="n">
        <v>2.68</v>
      </c>
      <c r="X1649" t="n">
        <v>0.71</v>
      </c>
      <c r="Y1649" t="n">
        <v>1</v>
      </c>
      <c r="Z1649" t="n">
        <v>10</v>
      </c>
    </row>
    <row r="1650">
      <c r="A1650" t="n">
        <v>0</v>
      </c>
      <c r="B1650" t="n">
        <v>120</v>
      </c>
      <c r="C1650" t="inlineStr">
        <is>
          <t xml:space="preserve">CONCLUIDO	</t>
        </is>
      </c>
      <c r="D1650" t="n">
        <v>2.6178</v>
      </c>
      <c r="E1650" t="n">
        <v>38.2</v>
      </c>
      <c r="F1650" t="n">
        <v>23.37</v>
      </c>
      <c r="G1650" t="n">
        <v>5.27</v>
      </c>
      <c r="H1650" t="n">
        <v>0.08</v>
      </c>
      <c r="I1650" t="n">
        <v>266</v>
      </c>
      <c r="J1650" t="n">
        <v>232.68</v>
      </c>
      <c r="K1650" t="n">
        <v>57.72</v>
      </c>
      <c r="L1650" t="n">
        <v>1</v>
      </c>
      <c r="M1650" t="n">
        <v>264</v>
      </c>
      <c r="N1650" t="n">
        <v>53.95</v>
      </c>
      <c r="O1650" t="n">
        <v>28931.02</v>
      </c>
      <c r="P1650" t="n">
        <v>366.01</v>
      </c>
      <c r="Q1650" t="n">
        <v>467.41</v>
      </c>
      <c r="R1650" t="n">
        <v>312.36</v>
      </c>
      <c r="S1650" t="n">
        <v>39.61</v>
      </c>
      <c r="T1650" t="n">
        <v>130140.32</v>
      </c>
      <c r="U1650" t="n">
        <v>0.13</v>
      </c>
      <c r="V1650" t="n">
        <v>0.5</v>
      </c>
      <c r="W1650" t="n">
        <v>3.06</v>
      </c>
      <c r="X1650" t="n">
        <v>8.029999999999999</v>
      </c>
      <c r="Y1650" t="n">
        <v>1</v>
      </c>
      <c r="Z1650" t="n">
        <v>10</v>
      </c>
    </row>
    <row r="1651">
      <c r="A1651" t="n">
        <v>1</v>
      </c>
      <c r="B1651" t="n">
        <v>120</v>
      </c>
      <c r="C1651" t="inlineStr">
        <is>
          <t xml:space="preserve">CONCLUIDO	</t>
        </is>
      </c>
      <c r="D1651" t="n">
        <v>3.0882</v>
      </c>
      <c r="E1651" t="n">
        <v>32.38</v>
      </c>
      <c r="F1651" t="n">
        <v>20.97</v>
      </c>
      <c r="G1651" t="n">
        <v>6.59</v>
      </c>
      <c r="H1651" t="n">
        <v>0.1</v>
      </c>
      <c r="I1651" t="n">
        <v>191</v>
      </c>
      <c r="J1651" t="n">
        <v>233.1</v>
      </c>
      <c r="K1651" t="n">
        <v>57.72</v>
      </c>
      <c r="L1651" t="n">
        <v>1.25</v>
      </c>
      <c r="M1651" t="n">
        <v>189</v>
      </c>
      <c r="N1651" t="n">
        <v>54.13</v>
      </c>
      <c r="O1651" t="n">
        <v>28983.75</v>
      </c>
      <c r="P1651" t="n">
        <v>328.07</v>
      </c>
      <c r="Q1651" t="n">
        <v>467.31</v>
      </c>
      <c r="R1651" t="n">
        <v>234.06</v>
      </c>
      <c r="S1651" t="n">
        <v>39.61</v>
      </c>
      <c r="T1651" t="n">
        <v>91364.49000000001</v>
      </c>
      <c r="U1651" t="n">
        <v>0.17</v>
      </c>
      <c r="V1651" t="n">
        <v>0.5600000000000001</v>
      </c>
      <c r="W1651" t="n">
        <v>2.92</v>
      </c>
      <c r="X1651" t="n">
        <v>5.63</v>
      </c>
      <c r="Y1651" t="n">
        <v>1</v>
      </c>
      <c r="Z1651" t="n">
        <v>10</v>
      </c>
    </row>
    <row r="1652">
      <c r="A1652" t="n">
        <v>2</v>
      </c>
      <c r="B1652" t="n">
        <v>120</v>
      </c>
      <c r="C1652" t="inlineStr">
        <is>
          <t xml:space="preserve">CONCLUIDO	</t>
        </is>
      </c>
      <c r="D1652" t="n">
        <v>3.4232</v>
      </c>
      <c r="E1652" t="n">
        <v>29.21</v>
      </c>
      <c r="F1652" t="n">
        <v>19.72</v>
      </c>
      <c r="G1652" t="n">
        <v>7.94</v>
      </c>
      <c r="H1652" t="n">
        <v>0.11</v>
      </c>
      <c r="I1652" t="n">
        <v>149</v>
      </c>
      <c r="J1652" t="n">
        <v>233.53</v>
      </c>
      <c r="K1652" t="n">
        <v>57.72</v>
      </c>
      <c r="L1652" t="n">
        <v>1.5</v>
      </c>
      <c r="M1652" t="n">
        <v>147</v>
      </c>
      <c r="N1652" t="n">
        <v>54.31</v>
      </c>
      <c r="O1652" t="n">
        <v>29036.54</v>
      </c>
      <c r="P1652" t="n">
        <v>308.14</v>
      </c>
      <c r="Q1652" t="n">
        <v>467.3</v>
      </c>
      <c r="R1652" t="n">
        <v>192.97</v>
      </c>
      <c r="S1652" t="n">
        <v>39.61</v>
      </c>
      <c r="T1652" t="n">
        <v>71031.25999999999</v>
      </c>
      <c r="U1652" t="n">
        <v>0.21</v>
      </c>
      <c r="V1652" t="n">
        <v>0.59</v>
      </c>
      <c r="W1652" t="n">
        <v>2.85</v>
      </c>
      <c r="X1652" t="n">
        <v>4.38</v>
      </c>
      <c r="Y1652" t="n">
        <v>1</v>
      </c>
      <c r="Z1652" t="n">
        <v>10</v>
      </c>
    </row>
    <row r="1653">
      <c r="A1653" t="n">
        <v>3</v>
      </c>
      <c r="B1653" t="n">
        <v>120</v>
      </c>
      <c r="C1653" t="inlineStr">
        <is>
          <t xml:space="preserve">CONCLUIDO	</t>
        </is>
      </c>
      <c r="D1653" t="n">
        <v>3.6692</v>
      </c>
      <c r="E1653" t="n">
        <v>27.25</v>
      </c>
      <c r="F1653" t="n">
        <v>18.94</v>
      </c>
      <c r="G1653" t="n">
        <v>9.24</v>
      </c>
      <c r="H1653" t="n">
        <v>0.13</v>
      </c>
      <c r="I1653" t="n">
        <v>123</v>
      </c>
      <c r="J1653" t="n">
        <v>233.96</v>
      </c>
      <c r="K1653" t="n">
        <v>57.72</v>
      </c>
      <c r="L1653" t="n">
        <v>1.75</v>
      </c>
      <c r="M1653" t="n">
        <v>121</v>
      </c>
      <c r="N1653" t="n">
        <v>54.49</v>
      </c>
      <c r="O1653" t="n">
        <v>29089.39</v>
      </c>
      <c r="P1653" t="n">
        <v>295.76</v>
      </c>
      <c r="Q1653" t="n">
        <v>467.23</v>
      </c>
      <c r="R1653" t="n">
        <v>167.47</v>
      </c>
      <c r="S1653" t="n">
        <v>39.61</v>
      </c>
      <c r="T1653" t="n">
        <v>58409.11</v>
      </c>
      <c r="U1653" t="n">
        <v>0.24</v>
      </c>
      <c r="V1653" t="n">
        <v>0.62</v>
      </c>
      <c r="W1653" t="n">
        <v>2.81</v>
      </c>
      <c r="X1653" t="n">
        <v>3.6</v>
      </c>
      <c r="Y1653" t="n">
        <v>1</v>
      </c>
      <c r="Z1653" t="n">
        <v>10</v>
      </c>
    </row>
    <row r="1654">
      <c r="A1654" t="n">
        <v>4</v>
      </c>
      <c r="B1654" t="n">
        <v>120</v>
      </c>
      <c r="C1654" t="inlineStr">
        <is>
          <t xml:space="preserve">CONCLUIDO	</t>
        </is>
      </c>
      <c r="D1654" t="n">
        <v>3.8781</v>
      </c>
      <c r="E1654" t="n">
        <v>25.79</v>
      </c>
      <c r="F1654" t="n">
        <v>18.34</v>
      </c>
      <c r="G1654" t="n">
        <v>10.58</v>
      </c>
      <c r="H1654" t="n">
        <v>0.15</v>
      </c>
      <c r="I1654" t="n">
        <v>104</v>
      </c>
      <c r="J1654" t="n">
        <v>234.39</v>
      </c>
      <c r="K1654" t="n">
        <v>57.72</v>
      </c>
      <c r="L1654" t="n">
        <v>2</v>
      </c>
      <c r="M1654" t="n">
        <v>102</v>
      </c>
      <c r="N1654" t="n">
        <v>54.67</v>
      </c>
      <c r="O1654" t="n">
        <v>29142.31</v>
      </c>
      <c r="P1654" t="n">
        <v>286.09</v>
      </c>
      <c r="Q1654" t="n">
        <v>467.19</v>
      </c>
      <c r="R1654" t="n">
        <v>147.86</v>
      </c>
      <c r="S1654" t="n">
        <v>39.61</v>
      </c>
      <c r="T1654" t="n">
        <v>48700.05</v>
      </c>
      <c r="U1654" t="n">
        <v>0.27</v>
      </c>
      <c r="V1654" t="n">
        <v>0.64</v>
      </c>
      <c r="W1654" t="n">
        <v>2.78</v>
      </c>
      <c r="X1654" t="n">
        <v>3</v>
      </c>
      <c r="Y1654" t="n">
        <v>1</v>
      </c>
      <c r="Z1654" t="n">
        <v>10</v>
      </c>
    </row>
    <row r="1655">
      <c r="A1655" t="n">
        <v>5</v>
      </c>
      <c r="B1655" t="n">
        <v>120</v>
      </c>
      <c r="C1655" t="inlineStr">
        <is>
          <t xml:space="preserve">CONCLUIDO	</t>
        </is>
      </c>
      <c r="D1655" t="n">
        <v>4.0273</v>
      </c>
      <c r="E1655" t="n">
        <v>24.83</v>
      </c>
      <c r="F1655" t="n">
        <v>17.98</v>
      </c>
      <c r="G1655" t="n">
        <v>11.85</v>
      </c>
      <c r="H1655" t="n">
        <v>0.17</v>
      </c>
      <c r="I1655" t="n">
        <v>91</v>
      </c>
      <c r="J1655" t="n">
        <v>234.82</v>
      </c>
      <c r="K1655" t="n">
        <v>57.72</v>
      </c>
      <c r="L1655" t="n">
        <v>2.25</v>
      </c>
      <c r="M1655" t="n">
        <v>89</v>
      </c>
      <c r="N1655" t="n">
        <v>54.85</v>
      </c>
      <c r="O1655" t="n">
        <v>29195.29</v>
      </c>
      <c r="P1655" t="n">
        <v>280.15</v>
      </c>
      <c r="Q1655" t="n">
        <v>467.11</v>
      </c>
      <c r="R1655" t="n">
        <v>135.54</v>
      </c>
      <c r="S1655" t="n">
        <v>39.61</v>
      </c>
      <c r="T1655" t="n">
        <v>42608.08</v>
      </c>
      <c r="U1655" t="n">
        <v>0.29</v>
      </c>
      <c r="V1655" t="n">
        <v>0.65</v>
      </c>
      <c r="W1655" t="n">
        <v>2.77</v>
      </c>
      <c r="X1655" t="n">
        <v>2.64</v>
      </c>
      <c r="Y1655" t="n">
        <v>1</v>
      </c>
      <c r="Z1655" t="n">
        <v>10</v>
      </c>
    </row>
    <row r="1656">
      <c r="A1656" t="n">
        <v>6</v>
      </c>
      <c r="B1656" t="n">
        <v>120</v>
      </c>
      <c r="C1656" t="inlineStr">
        <is>
          <t xml:space="preserve">CONCLUIDO	</t>
        </is>
      </c>
      <c r="D1656" t="n">
        <v>4.1716</v>
      </c>
      <c r="E1656" t="n">
        <v>23.97</v>
      </c>
      <c r="F1656" t="n">
        <v>17.62</v>
      </c>
      <c r="G1656" t="n">
        <v>13.21</v>
      </c>
      <c r="H1656" t="n">
        <v>0.19</v>
      </c>
      <c r="I1656" t="n">
        <v>80</v>
      </c>
      <c r="J1656" t="n">
        <v>235.25</v>
      </c>
      <c r="K1656" t="n">
        <v>57.72</v>
      </c>
      <c r="L1656" t="n">
        <v>2.5</v>
      </c>
      <c r="M1656" t="n">
        <v>78</v>
      </c>
      <c r="N1656" t="n">
        <v>55.03</v>
      </c>
      <c r="O1656" t="n">
        <v>29248.33</v>
      </c>
      <c r="P1656" t="n">
        <v>274.34</v>
      </c>
      <c r="Q1656" t="n">
        <v>467.1</v>
      </c>
      <c r="R1656" t="n">
        <v>124.21</v>
      </c>
      <c r="S1656" t="n">
        <v>39.61</v>
      </c>
      <c r="T1656" t="n">
        <v>36998.31</v>
      </c>
      <c r="U1656" t="n">
        <v>0.32</v>
      </c>
      <c r="V1656" t="n">
        <v>0.66</v>
      </c>
      <c r="W1656" t="n">
        <v>2.74</v>
      </c>
      <c r="X1656" t="n">
        <v>2.28</v>
      </c>
      <c r="Y1656" t="n">
        <v>1</v>
      </c>
      <c r="Z1656" t="n">
        <v>10</v>
      </c>
    </row>
    <row r="1657">
      <c r="A1657" t="n">
        <v>7</v>
      </c>
      <c r="B1657" t="n">
        <v>120</v>
      </c>
      <c r="C1657" t="inlineStr">
        <is>
          <t xml:space="preserve">CONCLUIDO	</t>
        </is>
      </c>
      <c r="D1657" t="n">
        <v>4.2775</v>
      </c>
      <c r="E1657" t="n">
        <v>23.38</v>
      </c>
      <c r="F1657" t="n">
        <v>17.39</v>
      </c>
      <c r="G1657" t="n">
        <v>14.49</v>
      </c>
      <c r="H1657" t="n">
        <v>0.21</v>
      </c>
      <c r="I1657" t="n">
        <v>72</v>
      </c>
      <c r="J1657" t="n">
        <v>235.68</v>
      </c>
      <c r="K1657" t="n">
        <v>57.72</v>
      </c>
      <c r="L1657" t="n">
        <v>2.75</v>
      </c>
      <c r="M1657" t="n">
        <v>70</v>
      </c>
      <c r="N1657" t="n">
        <v>55.21</v>
      </c>
      <c r="O1657" t="n">
        <v>29301.44</v>
      </c>
      <c r="P1657" t="n">
        <v>270.47</v>
      </c>
      <c r="Q1657" t="n">
        <v>467.29</v>
      </c>
      <c r="R1657" t="n">
        <v>116.73</v>
      </c>
      <c r="S1657" t="n">
        <v>39.61</v>
      </c>
      <c r="T1657" t="n">
        <v>33295.9</v>
      </c>
      <c r="U1657" t="n">
        <v>0.34</v>
      </c>
      <c r="V1657" t="n">
        <v>0.67</v>
      </c>
      <c r="W1657" t="n">
        <v>2.73</v>
      </c>
      <c r="X1657" t="n">
        <v>2.05</v>
      </c>
      <c r="Y1657" t="n">
        <v>1</v>
      </c>
      <c r="Z1657" t="n">
        <v>10</v>
      </c>
    </row>
    <row r="1658">
      <c r="A1658" t="n">
        <v>8</v>
      </c>
      <c r="B1658" t="n">
        <v>120</v>
      </c>
      <c r="C1658" t="inlineStr">
        <is>
          <t xml:space="preserve">CONCLUIDO	</t>
        </is>
      </c>
      <c r="D1658" t="n">
        <v>4.3732</v>
      </c>
      <c r="E1658" t="n">
        <v>22.87</v>
      </c>
      <c r="F1658" t="n">
        <v>17.2</v>
      </c>
      <c r="G1658" t="n">
        <v>15.87</v>
      </c>
      <c r="H1658" t="n">
        <v>0.23</v>
      </c>
      <c r="I1658" t="n">
        <v>65</v>
      </c>
      <c r="J1658" t="n">
        <v>236.11</v>
      </c>
      <c r="K1658" t="n">
        <v>57.72</v>
      </c>
      <c r="L1658" t="n">
        <v>3</v>
      </c>
      <c r="M1658" t="n">
        <v>63</v>
      </c>
      <c r="N1658" t="n">
        <v>55.39</v>
      </c>
      <c r="O1658" t="n">
        <v>29354.61</v>
      </c>
      <c r="P1658" t="n">
        <v>267.2</v>
      </c>
      <c r="Q1658" t="n">
        <v>467.18</v>
      </c>
      <c r="R1658" t="n">
        <v>110.79</v>
      </c>
      <c r="S1658" t="n">
        <v>39.61</v>
      </c>
      <c r="T1658" t="n">
        <v>30360.97</v>
      </c>
      <c r="U1658" t="n">
        <v>0.36</v>
      </c>
      <c r="V1658" t="n">
        <v>0.68</v>
      </c>
      <c r="W1658" t="n">
        <v>2.71</v>
      </c>
      <c r="X1658" t="n">
        <v>1.86</v>
      </c>
      <c r="Y1658" t="n">
        <v>1</v>
      </c>
      <c r="Z1658" t="n">
        <v>10</v>
      </c>
    </row>
    <row r="1659">
      <c r="A1659" t="n">
        <v>9</v>
      </c>
      <c r="B1659" t="n">
        <v>120</v>
      </c>
      <c r="C1659" t="inlineStr">
        <is>
          <t xml:space="preserve">CONCLUIDO	</t>
        </is>
      </c>
      <c r="D1659" t="n">
        <v>4.4466</v>
      </c>
      <c r="E1659" t="n">
        <v>22.49</v>
      </c>
      <c r="F1659" t="n">
        <v>17.05</v>
      </c>
      <c r="G1659" t="n">
        <v>17.05</v>
      </c>
      <c r="H1659" t="n">
        <v>0.24</v>
      </c>
      <c r="I1659" t="n">
        <v>60</v>
      </c>
      <c r="J1659" t="n">
        <v>236.54</v>
      </c>
      <c r="K1659" t="n">
        <v>57.72</v>
      </c>
      <c r="L1659" t="n">
        <v>3.25</v>
      </c>
      <c r="M1659" t="n">
        <v>58</v>
      </c>
      <c r="N1659" t="n">
        <v>55.57</v>
      </c>
      <c r="O1659" t="n">
        <v>29407.85</v>
      </c>
      <c r="P1659" t="n">
        <v>264.55</v>
      </c>
      <c r="Q1659" t="n">
        <v>467.16</v>
      </c>
      <c r="R1659" t="n">
        <v>105.89</v>
      </c>
      <c r="S1659" t="n">
        <v>39.61</v>
      </c>
      <c r="T1659" t="n">
        <v>27935.45</v>
      </c>
      <c r="U1659" t="n">
        <v>0.37</v>
      </c>
      <c r="V1659" t="n">
        <v>0.68</v>
      </c>
      <c r="W1659" t="n">
        <v>2.7</v>
      </c>
      <c r="X1659" t="n">
        <v>1.71</v>
      </c>
      <c r="Y1659" t="n">
        <v>1</v>
      </c>
      <c r="Z1659" t="n">
        <v>10</v>
      </c>
    </row>
    <row r="1660">
      <c r="A1660" t="n">
        <v>10</v>
      </c>
      <c r="B1660" t="n">
        <v>120</v>
      </c>
      <c r="C1660" t="inlineStr">
        <is>
          <t xml:space="preserve">CONCLUIDO	</t>
        </is>
      </c>
      <c r="D1660" t="n">
        <v>4.524</v>
      </c>
      <c r="E1660" t="n">
        <v>22.1</v>
      </c>
      <c r="F1660" t="n">
        <v>16.89</v>
      </c>
      <c r="G1660" t="n">
        <v>18.43</v>
      </c>
      <c r="H1660" t="n">
        <v>0.26</v>
      </c>
      <c r="I1660" t="n">
        <v>55</v>
      </c>
      <c r="J1660" t="n">
        <v>236.98</v>
      </c>
      <c r="K1660" t="n">
        <v>57.72</v>
      </c>
      <c r="L1660" t="n">
        <v>3.5</v>
      </c>
      <c r="M1660" t="n">
        <v>53</v>
      </c>
      <c r="N1660" t="n">
        <v>55.75</v>
      </c>
      <c r="O1660" t="n">
        <v>29461.15</v>
      </c>
      <c r="P1660" t="n">
        <v>261.99</v>
      </c>
      <c r="Q1660" t="n">
        <v>467.07</v>
      </c>
      <c r="R1660" t="n">
        <v>100.59</v>
      </c>
      <c r="S1660" t="n">
        <v>39.61</v>
      </c>
      <c r="T1660" t="n">
        <v>25308.83</v>
      </c>
      <c r="U1660" t="n">
        <v>0.39</v>
      </c>
      <c r="V1660" t="n">
        <v>0.6899999999999999</v>
      </c>
      <c r="W1660" t="n">
        <v>2.7</v>
      </c>
      <c r="X1660" t="n">
        <v>1.56</v>
      </c>
      <c r="Y1660" t="n">
        <v>1</v>
      </c>
      <c r="Z1660" t="n">
        <v>10</v>
      </c>
    </row>
    <row r="1661">
      <c r="A1661" t="n">
        <v>11</v>
      </c>
      <c r="B1661" t="n">
        <v>120</v>
      </c>
      <c r="C1661" t="inlineStr">
        <is>
          <t xml:space="preserve">CONCLUIDO	</t>
        </is>
      </c>
      <c r="D1661" t="n">
        <v>4.5905</v>
      </c>
      <c r="E1661" t="n">
        <v>21.78</v>
      </c>
      <c r="F1661" t="n">
        <v>16.75</v>
      </c>
      <c r="G1661" t="n">
        <v>19.71</v>
      </c>
      <c r="H1661" t="n">
        <v>0.28</v>
      </c>
      <c r="I1661" t="n">
        <v>51</v>
      </c>
      <c r="J1661" t="n">
        <v>237.41</v>
      </c>
      <c r="K1661" t="n">
        <v>57.72</v>
      </c>
      <c r="L1661" t="n">
        <v>3.75</v>
      </c>
      <c r="M1661" t="n">
        <v>49</v>
      </c>
      <c r="N1661" t="n">
        <v>55.93</v>
      </c>
      <c r="O1661" t="n">
        <v>29514.51</v>
      </c>
      <c r="P1661" t="n">
        <v>259.4</v>
      </c>
      <c r="Q1661" t="n">
        <v>467.12</v>
      </c>
      <c r="R1661" t="n">
        <v>96.16</v>
      </c>
      <c r="S1661" t="n">
        <v>39.61</v>
      </c>
      <c r="T1661" t="n">
        <v>23114.18</v>
      </c>
      <c r="U1661" t="n">
        <v>0.41</v>
      </c>
      <c r="V1661" t="n">
        <v>0.7</v>
      </c>
      <c r="W1661" t="n">
        <v>2.69</v>
      </c>
      <c r="X1661" t="n">
        <v>1.42</v>
      </c>
      <c r="Y1661" t="n">
        <v>1</v>
      </c>
      <c r="Z1661" t="n">
        <v>10</v>
      </c>
    </row>
    <row r="1662">
      <c r="A1662" t="n">
        <v>12</v>
      </c>
      <c r="B1662" t="n">
        <v>120</v>
      </c>
      <c r="C1662" t="inlineStr">
        <is>
          <t xml:space="preserve">CONCLUIDO	</t>
        </is>
      </c>
      <c r="D1662" t="n">
        <v>4.6343</v>
      </c>
      <c r="E1662" t="n">
        <v>21.58</v>
      </c>
      <c r="F1662" t="n">
        <v>16.68</v>
      </c>
      <c r="G1662" t="n">
        <v>20.85</v>
      </c>
      <c r="H1662" t="n">
        <v>0.3</v>
      </c>
      <c r="I1662" t="n">
        <v>48</v>
      </c>
      <c r="J1662" t="n">
        <v>237.84</v>
      </c>
      <c r="K1662" t="n">
        <v>57.72</v>
      </c>
      <c r="L1662" t="n">
        <v>4</v>
      </c>
      <c r="M1662" t="n">
        <v>46</v>
      </c>
      <c r="N1662" t="n">
        <v>56.12</v>
      </c>
      <c r="O1662" t="n">
        <v>29567.95</v>
      </c>
      <c r="P1662" t="n">
        <v>258.17</v>
      </c>
      <c r="Q1662" t="n">
        <v>467.12</v>
      </c>
      <c r="R1662" t="n">
        <v>93.72</v>
      </c>
      <c r="S1662" t="n">
        <v>39.61</v>
      </c>
      <c r="T1662" t="n">
        <v>21912.17</v>
      </c>
      <c r="U1662" t="n">
        <v>0.42</v>
      </c>
      <c r="V1662" t="n">
        <v>0.7</v>
      </c>
      <c r="W1662" t="n">
        <v>2.69</v>
      </c>
      <c r="X1662" t="n">
        <v>1.35</v>
      </c>
      <c r="Y1662" t="n">
        <v>1</v>
      </c>
      <c r="Z1662" t="n">
        <v>10</v>
      </c>
    </row>
    <row r="1663">
      <c r="A1663" t="n">
        <v>13</v>
      </c>
      <c r="B1663" t="n">
        <v>120</v>
      </c>
      <c r="C1663" t="inlineStr">
        <is>
          <t xml:space="preserve">CONCLUIDO	</t>
        </is>
      </c>
      <c r="D1663" t="n">
        <v>4.6806</v>
      </c>
      <c r="E1663" t="n">
        <v>21.36</v>
      </c>
      <c r="F1663" t="n">
        <v>16.61</v>
      </c>
      <c r="G1663" t="n">
        <v>22.14</v>
      </c>
      <c r="H1663" t="n">
        <v>0.32</v>
      </c>
      <c r="I1663" t="n">
        <v>45</v>
      </c>
      <c r="J1663" t="n">
        <v>238.28</v>
      </c>
      <c r="K1663" t="n">
        <v>57.72</v>
      </c>
      <c r="L1663" t="n">
        <v>4.25</v>
      </c>
      <c r="M1663" t="n">
        <v>43</v>
      </c>
      <c r="N1663" t="n">
        <v>56.3</v>
      </c>
      <c r="O1663" t="n">
        <v>29621.44</v>
      </c>
      <c r="P1663" t="n">
        <v>256.76</v>
      </c>
      <c r="Q1663" t="n">
        <v>467.15</v>
      </c>
      <c r="R1663" t="n">
        <v>91.48999999999999</v>
      </c>
      <c r="S1663" t="n">
        <v>39.61</v>
      </c>
      <c r="T1663" t="n">
        <v>20810.28</v>
      </c>
      <c r="U1663" t="n">
        <v>0.43</v>
      </c>
      <c r="V1663" t="n">
        <v>0.7</v>
      </c>
      <c r="W1663" t="n">
        <v>2.68</v>
      </c>
      <c r="X1663" t="n">
        <v>1.27</v>
      </c>
      <c r="Y1663" t="n">
        <v>1</v>
      </c>
      <c r="Z1663" t="n">
        <v>10</v>
      </c>
    </row>
    <row r="1664">
      <c r="A1664" t="n">
        <v>14</v>
      </c>
      <c r="B1664" t="n">
        <v>120</v>
      </c>
      <c r="C1664" t="inlineStr">
        <is>
          <t xml:space="preserve">CONCLUIDO	</t>
        </is>
      </c>
      <c r="D1664" t="n">
        <v>4.7337</v>
      </c>
      <c r="E1664" t="n">
        <v>21.13</v>
      </c>
      <c r="F1664" t="n">
        <v>16.5</v>
      </c>
      <c r="G1664" t="n">
        <v>23.58</v>
      </c>
      <c r="H1664" t="n">
        <v>0.34</v>
      </c>
      <c r="I1664" t="n">
        <v>42</v>
      </c>
      <c r="J1664" t="n">
        <v>238.71</v>
      </c>
      <c r="K1664" t="n">
        <v>57.72</v>
      </c>
      <c r="L1664" t="n">
        <v>4.5</v>
      </c>
      <c r="M1664" t="n">
        <v>40</v>
      </c>
      <c r="N1664" t="n">
        <v>56.49</v>
      </c>
      <c r="O1664" t="n">
        <v>29675.01</v>
      </c>
      <c r="P1664" t="n">
        <v>254.89</v>
      </c>
      <c r="Q1664" t="n">
        <v>467.19</v>
      </c>
      <c r="R1664" t="n">
        <v>88.03</v>
      </c>
      <c r="S1664" t="n">
        <v>39.61</v>
      </c>
      <c r="T1664" t="n">
        <v>19093.95</v>
      </c>
      <c r="U1664" t="n">
        <v>0.45</v>
      </c>
      <c r="V1664" t="n">
        <v>0.71</v>
      </c>
      <c r="W1664" t="n">
        <v>2.68</v>
      </c>
      <c r="X1664" t="n">
        <v>1.17</v>
      </c>
      <c r="Y1664" t="n">
        <v>1</v>
      </c>
      <c r="Z1664" t="n">
        <v>10</v>
      </c>
    </row>
    <row r="1665">
      <c r="A1665" t="n">
        <v>15</v>
      </c>
      <c r="B1665" t="n">
        <v>120</v>
      </c>
      <c r="C1665" t="inlineStr">
        <is>
          <t xml:space="preserve">CONCLUIDO	</t>
        </is>
      </c>
      <c r="D1665" t="n">
        <v>4.7639</v>
      </c>
      <c r="E1665" t="n">
        <v>20.99</v>
      </c>
      <c r="F1665" t="n">
        <v>16.46</v>
      </c>
      <c r="G1665" t="n">
        <v>24.69</v>
      </c>
      <c r="H1665" t="n">
        <v>0.35</v>
      </c>
      <c r="I1665" t="n">
        <v>40</v>
      </c>
      <c r="J1665" t="n">
        <v>239.14</v>
      </c>
      <c r="K1665" t="n">
        <v>57.72</v>
      </c>
      <c r="L1665" t="n">
        <v>4.75</v>
      </c>
      <c r="M1665" t="n">
        <v>38</v>
      </c>
      <c r="N1665" t="n">
        <v>56.67</v>
      </c>
      <c r="O1665" t="n">
        <v>29728.63</v>
      </c>
      <c r="P1665" t="n">
        <v>253.93</v>
      </c>
      <c r="Q1665" t="n">
        <v>467.09</v>
      </c>
      <c r="R1665" t="n">
        <v>86.44</v>
      </c>
      <c r="S1665" t="n">
        <v>39.61</v>
      </c>
      <c r="T1665" t="n">
        <v>18310.41</v>
      </c>
      <c r="U1665" t="n">
        <v>0.46</v>
      </c>
      <c r="V1665" t="n">
        <v>0.71</v>
      </c>
      <c r="W1665" t="n">
        <v>2.68</v>
      </c>
      <c r="X1665" t="n">
        <v>1.13</v>
      </c>
      <c r="Y1665" t="n">
        <v>1</v>
      </c>
      <c r="Z1665" t="n">
        <v>10</v>
      </c>
    </row>
    <row r="1666">
      <c r="A1666" t="n">
        <v>16</v>
      </c>
      <c r="B1666" t="n">
        <v>120</v>
      </c>
      <c r="C1666" t="inlineStr">
        <is>
          <t xml:space="preserve">CONCLUIDO	</t>
        </is>
      </c>
      <c r="D1666" t="n">
        <v>4.7919</v>
      </c>
      <c r="E1666" t="n">
        <v>20.87</v>
      </c>
      <c r="F1666" t="n">
        <v>16.43</v>
      </c>
      <c r="G1666" t="n">
        <v>25.94</v>
      </c>
      <c r="H1666" t="n">
        <v>0.37</v>
      </c>
      <c r="I1666" t="n">
        <v>38</v>
      </c>
      <c r="J1666" t="n">
        <v>239.58</v>
      </c>
      <c r="K1666" t="n">
        <v>57.72</v>
      </c>
      <c r="L1666" t="n">
        <v>5</v>
      </c>
      <c r="M1666" t="n">
        <v>36</v>
      </c>
      <c r="N1666" t="n">
        <v>56.86</v>
      </c>
      <c r="O1666" t="n">
        <v>29782.33</v>
      </c>
      <c r="P1666" t="n">
        <v>253.18</v>
      </c>
      <c r="Q1666" t="n">
        <v>467.13</v>
      </c>
      <c r="R1666" t="n">
        <v>85.67</v>
      </c>
      <c r="S1666" t="n">
        <v>39.61</v>
      </c>
      <c r="T1666" t="n">
        <v>17934.56</v>
      </c>
      <c r="U1666" t="n">
        <v>0.46</v>
      </c>
      <c r="V1666" t="n">
        <v>0.71</v>
      </c>
      <c r="W1666" t="n">
        <v>2.67</v>
      </c>
      <c r="X1666" t="n">
        <v>1.09</v>
      </c>
      <c r="Y1666" t="n">
        <v>1</v>
      </c>
      <c r="Z1666" t="n">
        <v>10</v>
      </c>
    </row>
    <row r="1667">
      <c r="A1667" t="n">
        <v>17</v>
      </c>
      <c r="B1667" t="n">
        <v>120</v>
      </c>
      <c r="C1667" t="inlineStr">
        <is>
          <t xml:space="preserve">CONCLUIDO	</t>
        </is>
      </c>
      <c r="D1667" t="n">
        <v>4.8318</v>
      </c>
      <c r="E1667" t="n">
        <v>20.7</v>
      </c>
      <c r="F1667" t="n">
        <v>16.35</v>
      </c>
      <c r="G1667" t="n">
        <v>27.25</v>
      </c>
      <c r="H1667" t="n">
        <v>0.39</v>
      </c>
      <c r="I1667" t="n">
        <v>36</v>
      </c>
      <c r="J1667" t="n">
        <v>240.02</v>
      </c>
      <c r="K1667" t="n">
        <v>57.72</v>
      </c>
      <c r="L1667" t="n">
        <v>5.25</v>
      </c>
      <c r="M1667" t="n">
        <v>34</v>
      </c>
      <c r="N1667" t="n">
        <v>57.04</v>
      </c>
      <c r="O1667" t="n">
        <v>29836.09</v>
      </c>
      <c r="P1667" t="n">
        <v>251.82</v>
      </c>
      <c r="Q1667" t="n">
        <v>467.09</v>
      </c>
      <c r="R1667" t="n">
        <v>83.09999999999999</v>
      </c>
      <c r="S1667" t="n">
        <v>39.61</v>
      </c>
      <c r="T1667" t="n">
        <v>16659.99</v>
      </c>
      <c r="U1667" t="n">
        <v>0.48</v>
      </c>
      <c r="V1667" t="n">
        <v>0.71</v>
      </c>
      <c r="W1667" t="n">
        <v>2.66</v>
      </c>
      <c r="X1667" t="n">
        <v>1.01</v>
      </c>
      <c r="Y1667" t="n">
        <v>1</v>
      </c>
      <c r="Z1667" t="n">
        <v>10</v>
      </c>
    </row>
    <row r="1668">
      <c r="A1668" t="n">
        <v>18</v>
      </c>
      <c r="B1668" t="n">
        <v>120</v>
      </c>
      <c r="C1668" t="inlineStr">
        <is>
          <t xml:space="preserve">CONCLUIDO	</t>
        </is>
      </c>
      <c r="D1668" t="n">
        <v>4.8672</v>
      </c>
      <c r="E1668" t="n">
        <v>20.55</v>
      </c>
      <c r="F1668" t="n">
        <v>16.29</v>
      </c>
      <c r="G1668" t="n">
        <v>28.74</v>
      </c>
      <c r="H1668" t="n">
        <v>0.41</v>
      </c>
      <c r="I1668" t="n">
        <v>34</v>
      </c>
      <c r="J1668" t="n">
        <v>240.45</v>
      </c>
      <c r="K1668" t="n">
        <v>57.72</v>
      </c>
      <c r="L1668" t="n">
        <v>5.5</v>
      </c>
      <c r="M1668" t="n">
        <v>32</v>
      </c>
      <c r="N1668" t="n">
        <v>57.23</v>
      </c>
      <c r="O1668" t="n">
        <v>29890.04</v>
      </c>
      <c r="P1668" t="n">
        <v>250.59</v>
      </c>
      <c r="Q1668" t="n">
        <v>467.1</v>
      </c>
      <c r="R1668" t="n">
        <v>80.84999999999999</v>
      </c>
      <c r="S1668" t="n">
        <v>39.61</v>
      </c>
      <c r="T1668" t="n">
        <v>15544.87</v>
      </c>
      <c r="U1668" t="n">
        <v>0.49</v>
      </c>
      <c r="V1668" t="n">
        <v>0.72</v>
      </c>
      <c r="W1668" t="n">
        <v>2.67</v>
      </c>
      <c r="X1668" t="n">
        <v>0.95</v>
      </c>
      <c r="Y1668" t="n">
        <v>1</v>
      </c>
      <c r="Z1668" t="n">
        <v>10</v>
      </c>
    </row>
    <row r="1669">
      <c r="A1669" t="n">
        <v>19</v>
      </c>
      <c r="B1669" t="n">
        <v>120</v>
      </c>
      <c r="C1669" t="inlineStr">
        <is>
          <t xml:space="preserve">CONCLUIDO	</t>
        </is>
      </c>
      <c r="D1669" t="n">
        <v>4.8868</v>
      </c>
      <c r="E1669" t="n">
        <v>20.46</v>
      </c>
      <c r="F1669" t="n">
        <v>16.25</v>
      </c>
      <c r="G1669" t="n">
        <v>29.55</v>
      </c>
      <c r="H1669" t="n">
        <v>0.42</v>
      </c>
      <c r="I1669" t="n">
        <v>33</v>
      </c>
      <c r="J1669" t="n">
        <v>240.89</v>
      </c>
      <c r="K1669" t="n">
        <v>57.72</v>
      </c>
      <c r="L1669" t="n">
        <v>5.75</v>
      </c>
      <c r="M1669" t="n">
        <v>31</v>
      </c>
      <c r="N1669" t="n">
        <v>57.42</v>
      </c>
      <c r="O1669" t="n">
        <v>29943.94</v>
      </c>
      <c r="P1669" t="n">
        <v>249.6</v>
      </c>
      <c r="Q1669" t="n">
        <v>467.14</v>
      </c>
      <c r="R1669" t="n">
        <v>79.83</v>
      </c>
      <c r="S1669" t="n">
        <v>39.61</v>
      </c>
      <c r="T1669" t="n">
        <v>15039.22</v>
      </c>
      <c r="U1669" t="n">
        <v>0.5</v>
      </c>
      <c r="V1669" t="n">
        <v>0.72</v>
      </c>
      <c r="W1669" t="n">
        <v>2.66</v>
      </c>
      <c r="X1669" t="n">
        <v>0.92</v>
      </c>
      <c r="Y1669" t="n">
        <v>1</v>
      </c>
      <c r="Z1669" t="n">
        <v>10</v>
      </c>
    </row>
    <row r="1670">
      <c r="A1670" t="n">
        <v>20</v>
      </c>
      <c r="B1670" t="n">
        <v>120</v>
      </c>
      <c r="C1670" t="inlineStr">
        <is>
          <t xml:space="preserve">CONCLUIDO	</t>
        </is>
      </c>
      <c r="D1670" t="n">
        <v>4.9184</v>
      </c>
      <c r="E1670" t="n">
        <v>20.33</v>
      </c>
      <c r="F1670" t="n">
        <v>16.21</v>
      </c>
      <c r="G1670" t="n">
        <v>31.38</v>
      </c>
      <c r="H1670" t="n">
        <v>0.44</v>
      </c>
      <c r="I1670" t="n">
        <v>31</v>
      </c>
      <c r="J1670" t="n">
        <v>241.33</v>
      </c>
      <c r="K1670" t="n">
        <v>57.72</v>
      </c>
      <c r="L1670" t="n">
        <v>6</v>
      </c>
      <c r="M1670" t="n">
        <v>29</v>
      </c>
      <c r="N1670" t="n">
        <v>57.6</v>
      </c>
      <c r="O1670" t="n">
        <v>29997.9</v>
      </c>
      <c r="P1670" t="n">
        <v>249</v>
      </c>
      <c r="Q1670" t="n">
        <v>467.15</v>
      </c>
      <c r="R1670" t="n">
        <v>78.54000000000001</v>
      </c>
      <c r="S1670" t="n">
        <v>39.61</v>
      </c>
      <c r="T1670" t="n">
        <v>14406.42</v>
      </c>
      <c r="U1670" t="n">
        <v>0.5</v>
      </c>
      <c r="V1670" t="n">
        <v>0.72</v>
      </c>
      <c r="W1670" t="n">
        <v>2.66</v>
      </c>
      <c r="X1670" t="n">
        <v>0.88</v>
      </c>
      <c r="Y1670" t="n">
        <v>1</v>
      </c>
      <c r="Z1670" t="n">
        <v>10</v>
      </c>
    </row>
    <row r="1671">
      <c r="A1671" t="n">
        <v>21</v>
      </c>
      <c r="B1671" t="n">
        <v>120</v>
      </c>
      <c r="C1671" t="inlineStr">
        <is>
          <t xml:space="preserve">CONCLUIDO	</t>
        </is>
      </c>
      <c r="D1671" t="n">
        <v>4.9379</v>
      </c>
      <c r="E1671" t="n">
        <v>20.25</v>
      </c>
      <c r="F1671" t="n">
        <v>16.18</v>
      </c>
      <c r="G1671" t="n">
        <v>32.35</v>
      </c>
      <c r="H1671" t="n">
        <v>0.46</v>
      </c>
      <c r="I1671" t="n">
        <v>30</v>
      </c>
      <c r="J1671" t="n">
        <v>241.77</v>
      </c>
      <c r="K1671" t="n">
        <v>57.72</v>
      </c>
      <c r="L1671" t="n">
        <v>6.25</v>
      </c>
      <c r="M1671" t="n">
        <v>28</v>
      </c>
      <c r="N1671" t="n">
        <v>57.79</v>
      </c>
      <c r="O1671" t="n">
        <v>30051.93</v>
      </c>
      <c r="P1671" t="n">
        <v>248.11</v>
      </c>
      <c r="Q1671" t="n">
        <v>467.08</v>
      </c>
      <c r="R1671" t="n">
        <v>77.47</v>
      </c>
      <c r="S1671" t="n">
        <v>39.61</v>
      </c>
      <c r="T1671" t="n">
        <v>13874.79</v>
      </c>
      <c r="U1671" t="n">
        <v>0.51</v>
      </c>
      <c r="V1671" t="n">
        <v>0.72</v>
      </c>
      <c r="W1671" t="n">
        <v>2.66</v>
      </c>
      <c r="X1671" t="n">
        <v>0.84</v>
      </c>
      <c r="Y1671" t="n">
        <v>1</v>
      </c>
      <c r="Z1671" t="n">
        <v>10</v>
      </c>
    </row>
    <row r="1672">
      <c r="A1672" t="n">
        <v>22</v>
      </c>
      <c r="B1672" t="n">
        <v>120</v>
      </c>
      <c r="C1672" t="inlineStr">
        <is>
          <t xml:space="preserve">CONCLUIDO	</t>
        </is>
      </c>
      <c r="D1672" t="n">
        <v>4.9533</v>
      </c>
      <c r="E1672" t="n">
        <v>20.19</v>
      </c>
      <c r="F1672" t="n">
        <v>16.16</v>
      </c>
      <c r="G1672" t="n">
        <v>33.43</v>
      </c>
      <c r="H1672" t="n">
        <v>0.48</v>
      </c>
      <c r="I1672" t="n">
        <v>29</v>
      </c>
      <c r="J1672" t="n">
        <v>242.2</v>
      </c>
      <c r="K1672" t="n">
        <v>57.72</v>
      </c>
      <c r="L1672" t="n">
        <v>6.5</v>
      </c>
      <c r="M1672" t="n">
        <v>27</v>
      </c>
      <c r="N1672" t="n">
        <v>57.98</v>
      </c>
      <c r="O1672" t="n">
        <v>30106.03</v>
      </c>
      <c r="P1672" t="n">
        <v>247.54</v>
      </c>
      <c r="Q1672" t="n">
        <v>467.09</v>
      </c>
      <c r="R1672" t="n">
        <v>76.56999999999999</v>
      </c>
      <c r="S1672" t="n">
        <v>39.61</v>
      </c>
      <c r="T1672" t="n">
        <v>13429.08</v>
      </c>
      <c r="U1672" t="n">
        <v>0.52</v>
      </c>
      <c r="V1672" t="n">
        <v>0.72</v>
      </c>
      <c r="W1672" t="n">
        <v>2.67</v>
      </c>
      <c r="X1672" t="n">
        <v>0.82</v>
      </c>
      <c r="Y1672" t="n">
        <v>1</v>
      </c>
      <c r="Z1672" t="n">
        <v>10</v>
      </c>
    </row>
    <row r="1673">
      <c r="A1673" t="n">
        <v>23</v>
      </c>
      <c r="B1673" t="n">
        <v>120</v>
      </c>
      <c r="C1673" t="inlineStr">
        <is>
          <t xml:space="preserve">CONCLUIDO	</t>
        </is>
      </c>
      <c r="D1673" t="n">
        <v>4.9751</v>
      </c>
      <c r="E1673" t="n">
        <v>20.1</v>
      </c>
      <c r="F1673" t="n">
        <v>16.12</v>
      </c>
      <c r="G1673" t="n">
        <v>34.53</v>
      </c>
      <c r="H1673" t="n">
        <v>0.49</v>
      </c>
      <c r="I1673" t="n">
        <v>28</v>
      </c>
      <c r="J1673" t="n">
        <v>242.64</v>
      </c>
      <c r="K1673" t="n">
        <v>57.72</v>
      </c>
      <c r="L1673" t="n">
        <v>6.75</v>
      </c>
      <c r="M1673" t="n">
        <v>26</v>
      </c>
      <c r="N1673" t="n">
        <v>58.17</v>
      </c>
      <c r="O1673" t="n">
        <v>30160.2</v>
      </c>
      <c r="P1673" t="n">
        <v>246.73</v>
      </c>
      <c r="Q1673" t="n">
        <v>467.09</v>
      </c>
      <c r="R1673" t="n">
        <v>75.48999999999999</v>
      </c>
      <c r="S1673" t="n">
        <v>39.61</v>
      </c>
      <c r="T1673" t="n">
        <v>12898.17</v>
      </c>
      <c r="U1673" t="n">
        <v>0.52</v>
      </c>
      <c r="V1673" t="n">
        <v>0.72</v>
      </c>
      <c r="W1673" t="n">
        <v>2.65</v>
      </c>
      <c r="X1673" t="n">
        <v>0.78</v>
      </c>
      <c r="Y1673" t="n">
        <v>1</v>
      </c>
      <c r="Z1673" t="n">
        <v>10</v>
      </c>
    </row>
    <row r="1674">
      <c r="A1674" t="n">
        <v>24</v>
      </c>
      <c r="B1674" t="n">
        <v>120</v>
      </c>
      <c r="C1674" t="inlineStr">
        <is>
          <t xml:space="preserve">CONCLUIDO	</t>
        </is>
      </c>
      <c r="D1674" t="n">
        <v>4.9923</v>
      </c>
      <c r="E1674" t="n">
        <v>20.03</v>
      </c>
      <c r="F1674" t="n">
        <v>16.09</v>
      </c>
      <c r="G1674" t="n">
        <v>35.76</v>
      </c>
      <c r="H1674" t="n">
        <v>0.51</v>
      </c>
      <c r="I1674" t="n">
        <v>27</v>
      </c>
      <c r="J1674" t="n">
        <v>243.08</v>
      </c>
      <c r="K1674" t="n">
        <v>57.72</v>
      </c>
      <c r="L1674" t="n">
        <v>7</v>
      </c>
      <c r="M1674" t="n">
        <v>25</v>
      </c>
      <c r="N1674" t="n">
        <v>58.36</v>
      </c>
      <c r="O1674" t="n">
        <v>30214.44</v>
      </c>
      <c r="P1674" t="n">
        <v>246</v>
      </c>
      <c r="Q1674" t="n">
        <v>467.08</v>
      </c>
      <c r="R1674" t="n">
        <v>74.73</v>
      </c>
      <c r="S1674" t="n">
        <v>39.61</v>
      </c>
      <c r="T1674" t="n">
        <v>12520.51</v>
      </c>
      <c r="U1674" t="n">
        <v>0.53</v>
      </c>
      <c r="V1674" t="n">
        <v>0.72</v>
      </c>
      <c r="W1674" t="n">
        <v>2.65</v>
      </c>
      <c r="X1674" t="n">
        <v>0.76</v>
      </c>
      <c r="Y1674" t="n">
        <v>1</v>
      </c>
      <c r="Z1674" t="n">
        <v>10</v>
      </c>
    </row>
    <row r="1675">
      <c r="A1675" t="n">
        <v>25</v>
      </c>
      <c r="B1675" t="n">
        <v>120</v>
      </c>
      <c r="C1675" t="inlineStr">
        <is>
          <t xml:space="preserve">CONCLUIDO	</t>
        </is>
      </c>
      <c r="D1675" t="n">
        <v>5.0145</v>
      </c>
      <c r="E1675" t="n">
        <v>19.94</v>
      </c>
      <c r="F1675" t="n">
        <v>16.05</v>
      </c>
      <c r="G1675" t="n">
        <v>37.04</v>
      </c>
      <c r="H1675" t="n">
        <v>0.53</v>
      </c>
      <c r="I1675" t="n">
        <v>26</v>
      </c>
      <c r="J1675" t="n">
        <v>243.52</v>
      </c>
      <c r="K1675" t="n">
        <v>57.72</v>
      </c>
      <c r="L1675" t="n">
        <v>7.25</v>
      </c>
      <c r="M1675" t="n">
        <v>24</v>
      </c>
      <c r="N1675" t="n">
        <v>58.55</v>
      </c>
      <c r="O1675" t="n">
        <v>30268.74</v>
      </c>
      <c r="P1675" t="n">
        <v>245.26</v>
      </c>
      <c r="Q1675" t="n">
        <v>467.11</v>
      </c>
      <c r="R1675" t="n">
        <v>73.25</v>
      </c>
      <c r="S1675" t="n">
        <v>39.61</v>
      </c>
      <c r="T1675" t="n">
        <v>11787.88</v>
      </c>
      <c r="U1675" t="n">
        <v>0.54</v>
      </c>
      <c r="V1675" t="n">
        <v>0.73</v>
      </c>
      <c r="W1675" t="n">
        <v>2.65</v>
      </c>
      <c r="X1675" t="n">
        <v>0.71</v>
      </c>
      <c r="Y1675" t="n">
        <v>1</v>
      </c>
      <c r="Z1675" t="n">
        <v>10</v>
      </c>
    </row>
    <row r="1676">
      <c r="A1676" t="n">
        <v>26</v>
      </c>
      <c r="B1676" t="n">
        <v>120</v>
      </c>
      <c r="C1676" t="inlineStr">
        <is>
          <t xml:space="preserve">CONCLUIDO	</t>
        </is>
      </c>
      <c r="D1676" t="n">
        <v>5.0336</v>
      </c>
      <c r="E1676" t="n">
        <v>19.87</v>
      </c>
      <c r="F1676" t="n">
        <v>16.02</v>
      </c>
      <c r="G1676" t="n">
        <v>38.45</v>
      </c>
      <c r="H1676" t="n">
        <v>0.55</v>
      </c>
      <c r="I1676" t="n">
        <v>25</v>
      </c>
      <c r="J1676" t="n">
        <v>243.96</v>
      </c>
      <c r="K1676" t="n">
        <v>57.72</v>
      </c>
      <c r="L1676" t="n">
        <v>7.5</v>
      </c>
      <c r="M1676" t="n">
        <v>23</v>
      </c>
      <c r="N1676" t="n">
        <v>58.74</v>
      </c>
      <c r="O1676" t="n">
        <v>30323.11</v>
      </c>
      <c r="P1676" t="n">
        <v>244.39</v>
      </c>
      <c r="Q1676" t="n">
        <v>467.09</v>
      </c>
      <c r="R1676" t="n">
        <v>72.52</v>
      </c>
      <c r="S1676" t="n">
        <v>39.61</v>
      </c>
      <c r="T1676" t="n">
        <v>11426.39</v>
      </c>
      <c r="U1676" t="n">
        <v>0.55</v>
      </c>
      <c r="V1676" t="n">
        <v>0.73</v>
      </c>
      <c r="W1676" t="n">
        <v>2.64</v>
      </c>
      <c r="X1676" t="n">
        <v>0.6899999999999999</v>
      </c>
      <c r="Y1676" t="n">
        <v>1</v>
      </c>
      <c r="Z1676" t="n">
        <v>10</v>
      </c>
    </row>
    <row r="1677">
      <c r="A1677" t="n">
        <v>27</v>
      </c>
      <c r="B1677" t="n">
        <v>120</v>
      </c>
      <c r="C1677" t="inlineStr">
        <is>
          <t xml:space="preserve">CONCLUIDO	</t>
        </is>
      </c>
      <c r="D1677" t="n">
        <v>5.0497</v>
      </c>
      <c r="E1677" t="n">
        <v>19.8</v>
      </c>
      <c r="F1677" t="n">
        <v>16</v>
      </c>
      <c r="G1677" t="n">
        <v>40</v>
      </c>
      <c r="H1677" t="n">
        <v>0.5600000000000001</v>
      </c>
      <c r="I1677" t="n">
        <v>24</v>
      </c>
      <c r="J1677" t="n">
        <v>244.41</v>
      </c>
      <c r="K1677" t="n">
        <v>57.72</v>
      </c>
      <c r="L1677" t="n">
        <v>7.75</v>
      </c>
      <c r="M1677" t="n">
        <v>22</v>
      </c>
      <c r="N1677" t="n">
        <v>58.93</v>
      </c>
      <c r="O1677" t="n">
        <v>30377.55</v>
      </c>
      <c r="P1677" t="n">
        <v>244.02</v>
      </c>
      <c r="Q1677" t="n">
        <v>467.12</v>
      </c>
      <c r="R1677" t="n">
        <v>71.56</v>
      </c>
      <c r="S1677" t="n">
        <v>39.61</v>
      </c>
      <c r="T1677" t="n">
        <v>10950.45</v>
      </c>
      <c r="U1677" t="n">
        <v>0.55</v>
      </c>
      <c r="V1677" t="n">
        <v>0.73</v>
      </c>
      <c r="W1677" t="n">
        <v>2.65</v>
      </c>
      <c r="X1677" t="n">
        <v>0.67</v>
      </c>
      <c r="Y1677" t="n">
        <v>1</v>
      </c>
      <c r="Z1677" t="n">
        <v>10</v>
      </c>
    </row>
    <row r="1678">
      <c r="A1678" t="n">
        <v>28</v>
      </c>
      <c r="B1678" t="n">
        <v>120</v>
      </c>
      <c r="C1678" t="inlineStr">
        <is>
          <t xml:space="preserve">CONCLUIDO	</t>
        </is>
      </c>
      <c r="D1678" t="n">
        <v>5.0686</v>
      </c>
      <c r="E1678" t="n">
        <v>19.73</v>
      </c>
      <c r="F1678" t="n">
        <v>15.97</v>
      </c>
      <c r="G1678" t="n">
        <v>41.67</v>
      </c>
      <c r="H1678" t="n">
        <v>0.58</v>
      </c>
      <c r="I1678" t="n">
        <v>23</v>
      </c>
      <c r="J1678" t="n">
        <v>244.85</v>
      </c>
      <c r="K1678" t="n">
        <v>57.72</v>
      </c>
      <c r="L1678" t="n">
        <v>8</v>
      </c>
      <c r="M1678" t="n">
        <v>21</v>
      </c>
      <c r="N1678" t="n">
        <v>59.12</v>
      </c>
      <c r="O1678" t="n">
        <v>30432.06</v>
      </c>
      <c r="P1678" t="n">
        <v>243.27</v>
      </c>
      <c r="Q1678" t="n">
        <v>467.08</v>
      </c>
      <c r="R1678" t="n">
        <v>70.73</v>
      </c>
      <c r="S1678" t="n">
        <v>39.61</v>
      </c>
      <c r="T1678" t="n">
        <v>10538.75</v>
      </c>
      <c r="U1678" t="n">
        <v>0.5600000000000001</v>
      </c>
      <c r="V1678" t="n">
        <v>0.73</v>
      </c>
      <c r="W1678" t="n">
        <v>2.65</v>
      </c>
      <c r="X1678" t="n">
        <v>0.64</v>
      </c>
      <c r="Y1678" t="n">
        <v>1</v>
      </c>
      <c r="Z1678" t="n">
        <v>10</v>
      </c>
    </row>
    <row r="1679">
      <c r="A1679" t="n">
        <v>29</v>
      </c>
      <c r="B1679" t="n">
        <v>120</v>
      </c>
      <c r="C1679" t="inlineStr">
        <is>
          <t xml:space="preserve">CONCLUIDO	</t>
        </is>
      </c>
      <c r="D1679" t="n">
        <v>5.0746</v>
      </c>
      <c r="E1679" t="n">
        <v>19.71</v>
      </c>
      <c r="F1679" t="n">
        <v>15.95</v>
      </c>
      <c r="G1679" t="n">
        <v>41.61</v>
      </c>
      <c r="H1679" t="n">
        <v>0.6</v>
      </c>
      <c r="I1679" t="n">
        <v>23</v>
      </c>
      <c r="J1679" t="n">
        <v>245.29</v>
      </c>
      <c r="K1679" t="n">
        <v>57.72</v>
      </c>
      <c r="L1679" t="n">
        <v>8.25</v>
      </c>
      <c r="M1679" t="n">
        <v>21</v>
      </c>
      <c r="N1679" t="n">
        <v>59.32</v>
      </c>
      <c r="O1679" t="n">
        <v>30486.64</v>
      </c>
      <c r="P1679" t="n">
        <v>242.58</v>
      </c>
      <c r="Q1679" t="n">
        <v>467.11</v>
      </c>
      <c r="R1679" t="n">
        <v>70.11</v>
      </c>
      <c r="S1679" t="n">
        <v>39.61</v>
      </c>
      <c r="T1679" t="n">
        <v>10229.45</v>
      </c>
      <c r="U1679" t="n">
        <v>0.5600000000000001</v>
      </c>
      <c r="V1679" t="n">
        <v>0.73</v>
      </c>
      <c r="W1679" t="n">
        <v>2.64</v>
      </c>
      <c r="X1679" t="n">
        <v>0.62</v>
      </c>
      <c r="Y1679" t="n">
        <v>1</v>
      </c>
      <c r="Z1679" t="n">
        <v>10</v>
      </c>
    </row>
    <row r="1680">
      <c r="A1680" t="n">
        <v>30</v>
      </c>
      <c r="B1680" t="n">
        <v>120</v>
      </c>
      <c r="C1680" t="inlineStr">
        <is>
          <t xml:space="preserve">CONCLUIDO	</t>
        </is>
      </c>
      <c r="D1680" t="n">
        <v>5.0905</v>
      </c>
      <c r="E1680" t="n">
        <v>19.64</v>
      </c>
      <c r="F1680" t="n">
        <v>15.93</v>
      </c>
      <c r="G1680" t="n">
        <v>43.45</v>
      </c>
      <c r="H1680" t="n">
        <v>0.62</v>
      </c>
      <c r="I1680" t="n">
        <v>22</v>
      </c>
      <c r="J1680" t="n">
        <v>245.73</v>
      </c>
      <c r="K1680" t="n">
        <v>57.72</v>
      </c>
      <c r="L1680" t="n">
        <v>8.5</v>
      </c>
      <c r="M1680" t="n">
        <v>20</v>
      </c>
      <c r="N1680" t="n">
        <v>59.51</v>
      </c>
      <c r="O1680" t="n">
        <v>30541.29</v>
      </c>
      <c r="P1680" t="n">
        <v>242.05</v>
      </c>
      <c r="Q1680" t="n">
        <v>467.09</v>
      </c>
      <c r="R1680" t="n">
        <v>69.56</v>
      </c>
      <c r="S1680" t="n">
        <v>39.61</v>
      </c>
      <c r="T1680" t="n">
        <v>9960.799999999999</v>
      </c>
      <c r="U1680" t="n">
        <v>0.57</v>
      </c>
      <c r="V1680" t="n">
        <v>0.73</v>
      </c>
      <c r="W1680" t="n">
        <v>2.64</v>
      </c>
      <c r="X1680" t="n">
        <v>0.6</v>
      </c>
      <c r="Y1680" t="n">
        <v>1</v>
      </c>
      <c r="Z1680" t="n">
        <v>10</v>
      </c>
    </row>
    <row r="1681">
      <c r="A1681" t="n">
        <v>31</v>
      </c>
      <c r="B1681" t="n">
        <v>120</v>
      </c>
      <c r="C1681" t="inlineStr">
        <is>
          <t xml:space="preserve">CONCLUIDO	</t>
        </is>
      </c>
      <c r="D1681" t="n">
        <v>5.1099</v>
      </c>
      <c r="E1681" t="n">
        <v>19.57</v>
      </c>
      <c r="F1681" t="n">
        <v>15.9</v>
      </c>
      <c r="G1681" t="n">
        <v>45.44</v>
      </c>
      <c r="H1681" t="n">
        <v>0.63</v>
      </c>
      <c r="I1681" t="n">
        <v>21</v>
      </c>
      <c r="J1681" t="n">
        <v>246.18</v>
      </c>
      <c r="K1681" t="n">
        <v>57.72</v>
      </c>
      <c r="L1681" t="n">
        <v>8.75</v>
      </c>
      <c r="M1681" t="n">
        <v>19</v>
      </c>
      <c r="N1681" t="n">
        <v>59.7</v>
      </c>
      <c r="O1681" t="n">
        <v>30596.01</v>
      </c>
      <c r="P1681" t="n">
        <v>241.4</v>
      </c>
      <c r="Q1681" t="n">
        <v>467.07</v>
      </c>
      <c r="R1681" t="n">
        <v>68.5</v>
      </c>
      <c r="S1681" t="n">
        <v>39.61</v>
      </c>
      <c r="T1681" t="n">
        <v>9434.690000000001</v>
      </c>
      <c r="U1681" t="n">
        <v>0.58</v>
      </c>
      <c r="V1681" t="n">
        <v>0.73</v>
      </c>
      <c r="W1681" t="n">
        <v>2.64</v>
      </c>
      <c r="X1681" t="n">
        <v>0.57</v>
      </c>
      <c r="Y1681" t="n">
        <v>1</v>
      </c>
      <c r="Z1681" t="n">
        <v>10</v>
      </c>
    </row>
    <row r="1682">
      <c r="A1682" t="n">
        <v>32</v>
      </c>
      <c r="B1682" t="n">
        <v>120</v>
      </c>
      <c r="C1682" t="inlineStr">
        <is>
          <t xml:space="preserve">CONCLUIDO	</t>
        </is>
      </c>
      <c r="D1682" t="n">
        <v>5.1073</v>
      </c>
      <c r="E1682" t="n">
        <v>19.58</v>
      </c>
      <c r="F1682" t="n">
        <v>15.91</v>
      </c>
      <c r="G1682" t="n">
        <v>45.47</v>
      </c>
      <c r="H1682" t="n">
        <v>0.65</v>
      </c>
      <c r="I1682" t="n">
        <v>21</v>
      </c>
      <c r="J1682" t="n">
        <v>246.62</v>
      </c>
      <c r="K1682" t="n">
        <v>57.72</v>
      </c>
      <c r="L1682" t="n">
        <v>9</v>
      </c>
      <c r="M1682" t="n">
        <v>19</v>
      </c>
      <c r="N1682" t="n">
        <v>59.9</v>
      </c>
      <c r="O1682" t="n">
        <v>30650.8</v>
      </c>
      <c r="P1682" t="n">
        <v>240.85</v>
      </c>
      <c r="Q1682" t="n">
        <v>467.08</v>
      </c>
      <c r="R1682" t="n">
        <v>68.73999999999999</v>
      </c>
      <c r="S1682" t="n">
        <v>39.61</v>
      </c>
      <c r="T1682" t="n">
        <v>9554.41</v>
      </c>
      <c r="U1682" t="n">
        <v>0.58</v>
      </c>
      <c r="V1682" t="n">
        <v>0.73</v>
      </c>
      <c r="W1682" t="n">
        <v>2.65</v>
      </c>
      <c r="X1682" t="n">
        <v>0.58</v>
      </c>
      <c r="Y1682" t="n">
        <v>1</v>
      </c>
      <c r="Z1682" t="n">
        <v>10</v>
      </c>
    </row>
    <row r="1683">
      <c r="A1683" t="n">
        <v>33</v>
      </c>
      <c r="B1683" t="n">
        <v>120</v>
      </c>
      <c r="C1683" t="inlineStr">
        <is>
          <t xml:space="preserve">CONCLUIDO	</t>
        </is>
      </c>
      <c r="D1683" t="n">
        <v>5.1273</v>
      </c>
      <c r="E1683" t="n">
        <v>19.5</v>
      </c>
      <c r="F1683" t="n">
        <v>15.88</v>
      </c>
      <c r="G1683" t="n">
        <v>47.65</v>
      </c>
      <c r="H1683" t="n">
        <v>0.67</v>
      </c>
      <c r="I1683" t="n">
        <v>20</v>
      </c>
      <c r="J1683" t="n">
        <v>247.07</v>
      </c>
      <c r="K1683" t="n">
        <v>57.72</v>
      </c>
      <c r="L1683" t="n">
        <v>9.25</v>
      </c>
      <c r="M1683" t="n">
        <v>18</v>
      </c>
      <c r="N1683" t="n">
        <v>60.09</v>
      </c>
      <c r="O1683" t="n">
        <v>30705.66</v>
      </c>
      <c r="P1683" t="n">
        <v>240.91</v>
      </c>
      <c r="Q1683" t="n">
        <v>467.11</v>
      </c>
      <c r="R1683" t="n">
        <v>67.86</v>
      </c>
      <c r="S1683" t="n">
        <v>39.61</v>
      </c>
      <c r="T1683" t="n">
        <v>9121.92</v>
      </c>
      <c r="U1683" t="n">
        <v>0.58</v>
      </c>
      <c r="V1683" t="n">
        <v>0.73</v>
      </c>
      <c r="W1683" t="n">
        <v>2.64</v>
      </c>
      <c r="X1683" t="n">
        <v>0.55</v>
      </c>
      <c r="Y1683" t="n">
        <v>1</v>
      </c>
      <c r="Z1683" t="n">
        <v>10</v>
      </c>
    </row>
    <row r="1684">
      <c r="A1684" t="n">
        <v>34</v>
      </c>
      <c r="B1684" t="n">
        <v>120</v>
      </c>
      <c r="C1684" t="inlineStr">
        <is>
          <t xml:space="preserve">CONCLUIDO	</t>
        </is>
      </c>
      <c r="D1684" t="n">
        <v>5.1232</v>
      </c>
      <c r="E1684" t="n">
        <v>19.52</v>
      </c>
      <c r="F1684" t="n">
        <v>15.9</v>
      </c>
      <c r="G1684" t="n">
        <v>47.7</v>
      </c>
      <c r="H1684" t="n">
        <v>0.68</v>
      </c>
      <c r="I1684" t="n">
        <v>20</v>
      </c>
      <c r="J1684" t="n">
        <v>247.51</v>
      </c>
      <c r="K1684" t="n">
        <v>57.72</v>
      </c>
      <c r="L1684" t="n">
        <v>9.5</v>
      </c>
      <c r="M1684" t="n">
        <v>18</v>
      </c>
      <c r="N1684" t="n">
        <v>60.29</v>
      </c>
      <c r="O1684" t="n">
        <v>30760.6</v>
      </c>
      <c r="P1684" t="n">
        <v>240.55</v>
      </c>
      <c r="Q1684" t="n">
        <v>467.11</v>
      </c>
      <c r="R1684" t="n">
        <v>68.20999999999999</v>
      </c>
      <c r="S1684" t="n">
        <v>39.61</v>
      </c>
      <c r="T1684" t="n">
        <v>9296.4</v>
      </c>
      <c r="U1684" t="n">
        <v>0.58</v>
      </c>
      <c r="V1684" t="n">
        <v>0.73</v>
      </c>
      <c r="W1684" t="n">
        <v>2.65</v>
      </c>
      <c r="X1684" t="n">
        <v>0.5600000000000001</v>
      </c>
      <c r="Y1684" t="n">
        <v>1</v>
      </c>
      <c r="Z1684" t="n">
        <v>10</v>
      </c>
    </row>
    <row r="1685">
      <c r="A1685" t="n">
        <v>35</v>
      </c>
      <c r="B1685" t="n">
        <v>120</v>
      </c>
      <c r="C1685" t="inlineStr">
        <is>
          <t xml:space="preserve">CONCLUIDO	</t>
        </is>
      </c>
      <c r="D1685" t="n">
        <v>5.1435</v>
      </c>
      <c r="E1685" t="n">
        <v>19.44</v>
      </c>
      <c r="F1685" t="n">
        <v>15.87</v>
      </c>
      <c r="G1685" t="n">
        <v>50.11</v>
      </c>
      <c r="H1685" t="n">
        <v>0.7</v>
      </c>
      <c r="I1685" t="n">
        <v>19</v>
      </c>
      <c r="J1685" t="n">
        <v>247.96</v>
      </c>
      <c r="K1685" t="n">
        <v>57.72</v>
      </c>
      <c r="L1685" t="n">
        <v>9.75</v>
      </c>
      <c r="M1685" t="n">
        <v>17</v>
      </c>
      <c r="N1685" t="n">
        <v>60.48</v>
      </c>
      <c r="O1685" t="n">
        <v>30815.6</v>
      </c>
      <c r="P1685" t="n">
        <v>240.25</v>
      </c>
      <c r="Q1685" t="n">
        <v>467.1</v>
      </c>
      <c r="R1685" t="n">
        <v>67.43000000000001</v>
      </c>
      <c r="S1685" t="n">
        <v>39.61</v>
      </c>
      <c r="T1685" t="n">
        <v>8909.610000000001</v>
      </c>
      <c r="U1685" t="n">
        <v>0.59</v>
      </c>
      <c r="V1685" t="n">
        <v>0.74</v>
      </c>
      <c r="W1685" t="n">
        <v>2.64</v>
      </c>
      <c r="X1685" t="n">
        <v>0.53</v>
      </c>
      <c r="Y1685" t="n">
        <v>1</v>
      </c>
      <c r="Z1685" t="n">
        <v>10</v>
      </c>
    </row>
    <row r="1686">
      <c r="A1686" t="n">
        <v>36</v>
      </c>
      <c r="B1686" t="n">
        <v>120</v>
      </c>
      <c r="C1686" t="inlineStr">
        <is>
          <t xml:space="preserve">CONCLUIDO	</t>
        </is>
      </c>
      <c r="D1686" t="n">
        <v>5.1437</v>
      </c>
      <c r="E1686" t="n">
        <v>19.44</v>
      </c>
      <c r="F1686" t="n">
        <v>15.87</v>
      </c>
      <c r="G1686" t="n">
        <v>50.11</v>
      </c>
      <c r="H1686" t="n">
        <v>0.72</v>
      </c>
      <c r="I1686" t="n">
        <v>19</v>
      </c>
      <c r="J1686" t="n">
        <v>248.4</v>
      </c>
      <c r="K1686" t="n">
        <v>57.72</v>
      </c>
      <c r="L1686" t="n">
        <v>10</v>
      </c>
      <c r="M1686" t="n">
        <v>17</v>
      </c>
      <c r="N1686" t="n">
        <v>60.68</v>
      </c>
      <c r="O1686" t="n">
        <v>30870.67</v>
      </c>
      <c r="P1686" t="n">
        <v>239.8</v>
      </c>
      <c r="Q1686" t="n">
        <v>467.08</v>
      </c>
      <c r="R1686" t="n">
        <v>67.37</v>
      </c>
      <c r="S1686" t="n">
        <v>39.61</v>
      </c>
      <c r="T1686" t="n">
        <v>8880.290000000001</v>
      </c>
      <c r="U1686" t="n">
        <v>0.59</v>
      </c>
      <c r="V1686" t="n">
        <v>0.74</v>
      </c>
      <c r="W1686" t="n">
        <v>2.64</v>
      </c>
      <c r="X1686" t="n">
        <v>0.53</v>
      </c>
      <c r="Y1686" t="n">
        <v>1</v>
      </c>
      <c r="Z1686" t="n">
        <v>10</v>
      </c>
    </row>
    <row r="1687">
      <c r="A1687" t="n">
        <v>37</v>
      </c>
      <c r="B1687" t="n">
        <v>120</v>
      </c>
      <c r="C1687" t="inlineStr">
        <is>
          <t xml:space="preserve">CONCLUIDO	</t>
        </is>
      </c>
      <c r="D1687" t="n">
        <v>5.1643</v>
      </c>
      <c r="E1687" t="n">
        <v>19.36</v>
      </c>
      <c r="F1687" t="n">
        <v>15.83</v>
      </c>
      <c r="G1687" t="n">
        <v>52.78</v>
      </c>
      <c r="H1687" t="n">
        <v>0.73</v>
      </c>
      <c r="I1687" t="n">
        <v>18</v>
      </c>
      <c r="J1687" t="n">
        <v>248.85</v>
      </c>
      <c r="K1687" t="n">
        <v>57.72</v>
      </c>
      <c r="L1687" t="n">
        <v>10.25</v>
      </c>
      <c r="M1687" t="n">
        <v>16</v>
      </c>
      <c r="N1687" t="n">
        <v>60.88</v>
      </c>
      <c r="O1687" t="n">
        <v>30925.82</v>
      </c>
      <c r="P1687" t="n">
        <v>239.19</v>
      </c>
      <c r="Q1687" t="n">
        <v>467.08</v>
      </c>
      <c r="R1687" t="n">
        <v>66.41</v>
      </c>
      <c r="S1687" t="n">
        <v>39.61</v>
      </c>
      <c r="T1687" t="n">
        <v>8406.879999999999</v>
      </c>
      <c r="U1687" t="n">
        <v>0.6</v>
      </c>
      <c r="V1687" t="n">
        <v>0.74</v>
      </c>
      <c r="W1687" t="n">
        <v>2.64</v>
      </c>
      <c r="X1687" t="n">
        <v>0.5</v>
      </c>
      <c r="Y1687" t="n">
        <v>1</v>
      </c>
      <c r="Z1687" t="n">
        <v>10</v>
      </c>
    </row>
    <row r="1688">
      <c r="A1688" t="n">
        <v>38</v>
      </c>
      <c r="B1688" t="n">
        <v>120</v>
      </c>
      <c r="C1688" t="inlineStr">
        <is>
          <t xml:space="preserve">CONCLUIDO	</t>
        </is>
      </c>
      <c r="D1688" t="n">
        <v>5.1732</v>
      </c>
      <c r="E1688" t="n">
        <v>19.33</v>
      </c>
      <c r="F1688" t="n">
        <v>15.8</v>
      </c>
      <c r="G1688" t="n">
        <v>52.67</v>
      </c>
      <c r="H1688" t="n">
        <v>0.75</v>
      </c>
      <c r="I1688" t="n">
        <v>18</v>
      </c>
      <c r="J1688" t="n">
        <v>249.3</v>
      </c>
      <c r="K1688" t="n">
        <v>57.72</v>
      </c>
      <c r="L1688" t="n">
        <v>10.5</v>
      </c>
      <c r="M1688" t="n">
        <v>16</v>
      </c>
      <c r="N1688" t="n">
        <v>61.07</v>
      </c>
      <c r="O1688" t="n">
        <v>30981.04</v>
      </c>
      <c r="P1688" t="n">
        <v>238.02</v>
      </c>
      <c r="Q1688" t="n">
        <v>467.12</v>
      </c>
      <c r="R1688" t="n">
        <v>65.31</v>
      </c>
      <c r="S1688" t="n">
        <v>39.61</v>
      </c>
      <c r="T1688" t="n">
        <v>7853.58</v>
      </c>
      <c r="U1688" t="n">
        <v>0.61</v>
      </c>
      <c r="V1688" t="n">
        <v>0.74</v>
      </c>
      <c r="W1688" t="n">
        <v>2.63</v>
      </c>
      <c r="X1688" t="n">
        <v>0.47</v>
      </c>
      <c r="Y1688" t="n">
        <v>1</v>
      </c>
      <c r="Z1688" t="n">
        <v>10</v>
      </c>
    </row>
    <row r="1689">
      <c r="A1689" t="n">
        <v>39</v>
      </c>
      <c r="B1689" t="n">
        <v>120</v>
      </c>
      <c r="C1689" t="inlineStr">
        <is>
          <t xml:space="preserve">CONCLUIDO	</t>
        </is>
      </c>
      <c r="D1689" t="n">
        <v>5.1944</v>
      </c>
      <c r="E1689" t="n">
        <v>19.25</v>
      </c>
      <c r="F1689" t="n">
        <v>15.77</v>
      </c>
      <c r="G1689" t="n">
        <v>55.65</v>
      </c>
      <c r="H1689" t="n">
        <v>0.77</v>
      </c>
      <c r="I1689" t="n">
        <v>17</v>
      </c>
      <c r="J1689" t="n">
        <v>249.75</v>
      </c>
      <c r="K1689" t="n">
        <v>57.72</v>
      </c>
      <c r="L1689" t="n">
        <v>10.75</v>
      </c>
      <c r="M1689" t="n">
        <v>15</v>
      </c>
      <c r="N1689" t="n">
        <v>61.27</v>
      </c>
      <c r="O1689" t="n">
        <v>31036.33</v>
      </c>
      <c r="P1689" t="n">
        <v>237.26</v>
      </c>
      <c r="Q1689" t="n">
        <v>467.07</v>
      </c>
      <c r="R1689" t="n">
        <v>64.2</v>
      </c>
      <c r="S1689" t="n">
        <v>39.61</v>
      </c>
      <c r="T1689" t="n">
        <v>7306.91</v>
      </c>
      <c r="U1689" t="n">
        <v>0.62</v>
      </c>
      <c r="V1689" t="n">
        <v>0.74</v>
      </c>
      <c r="W1689" t="n">
        <v>2.63</v>
      </c>
      <c r="X1689" t="n">
        <v>0.43</v>
      </c>
      <c r="Y1689" t="n">
        <v>1</v>
      </c>
      <c r="Z1689" t="n">
        <v>10</v>
      </c>
    </row>
    <row r="1690">
      <c r="A1690" t="n">
        <v>40</v>
      </c>
      <c r="B1690" t="n">
        <v>120</v>
      </c>
      <c r="C1690" t="inlineStr">
        <is>
          <t xml:space="preserve">CONCLUIDO	</t>
        </is>
      </c>
      <c r="D1690" t="n">
        <v>5.1884</v>
      </c>
      <c r="E1690" t="n">
        <v>19.27</v>
      </c>
      <c r="F1690" t="n">
        <v>15.79</v>
      </c>
      <c r="G1690" t="n">
        <v>55.73</v>
      </c>
      <c r="H1690" t="n">
        <v>0.78</v>
      </c>
      <c r="I1690" t="n">
        <v>17</v>
      </c>
      <c r="J1690" t="n">
        <v>250.2</v>
      </c>
      <c r="K1690" t="n">
        <v>57.72</v>
      </c>
      <c r="L1690" t="n">
        <v>11</v>
      </c>
      <c r="M1690" t="n">
        <v>15</v>
      </c>
      <c r="N1690" t="n">
        <v>61.47</v>
      </c>
      <c r="O1690" t="n">
        <v>31091.69</v>
      </c>
      <c r="P1690" t="n">
        <v>237.76</v>
      </c>
      <c r="Q1690" t="n">
        <v>467.07</v>
      </c>
      <c r="R1690" t="n">
        <v>64.70999999999999</v>
      </c>
      <c r="S1690" t="n">
        <v>39.61</v>
      </c>
      <c r="T1690" t="n">
        <v>7562.48</v>
      </c>
      <c r="U1690" t="n">
        <v>0.61</v>
      </c>
      <c r="V1690" t="n">
        <v>0.74</v>
      </c>
      <c r="W1690" t="n">
        <v>2.64</v>
      </c>
      <c r="X1690" t="n">
        <v>0.46</v>
      </c>
      <c r="Y1690" t="n">
        <v>1</v>
      </c>
      <c r="Z1690" t="n">
        <v>10</v>
      </c>
    </row>
    <row r="1691">
      <c r="A1691" t="n">
        <v>41</v>
      </c>
      <c r="B1691" t="n">
        <v>120</v>
      </c>
      <c r="C1691" t="inlineStr">
        <is>
          <t xml:space="preserve">CONCLUIDO	</t>
        </is>
      </c>
      <c r="D1691" t="n">
        <v>5.1881</v>
      </c>
      <c r="E1691" t="n">
        <v>19.27</v>
      </c>
      <c r="F1691" t="n">
        <v>15.79</v>
      </c>
      <c r="G1691" t="n">
        <v>55.74</v>
      </c>
      <c r="H1691" t="n">
        <v>0.8</v>
      </c>
      <c r="I1691" t="n">
        <v>17</v>
      </c>
      <c r="J1691" t="n">
        <v>250.65</v>
      </c>
      <c r="K1691" t="n">
        <v>57.72</v>
      </c>
      <c r="L1691" t="n">
        <v>11.25</v>
      </c>
      <c r="M1691" t="n">
        <v>15</v>
      </c>
      <c r="N1691" t="n">
        <v>61.67</v>
      </c>
      <c r="O1691" t="n">
        <v>31147.12</v>
      </c>
      <c r="P1691" t="n">
        <v>237.33</v>
      </c>
      <c r="Q1691" t="n">
        <v>467.08</v>
      </c>
      <c r="R1691" t="n">
        <v>64.97</v>
      </c>
      <c r="S1691" t="n">
        <v>39.61</v>
      </c>
      <c r="T1691" t="n">
        <v>7689.54</v>
      </c>
      <c r="U1691" t="n">
        <v>0.61</v>
      </c>
      <c r="V1691" t="n">
        <v>0.74</v>
      </c>
      <c r="W1691" t="n">
        <v>2.63</v>
      </c>
      <c r="X1691" t="n">
        <v>0.46</v>
      </c>
      <c r="Y1691" t="n">
        <v>1</v>
      </c>
      <c r="Z1691" t="n">
        <v>10</v>
      </c>
    </row>
    <row r="1692">
      <c r="A1692" t="n">
        <v>42</v>
      </c>
      <c r="B1692" t="n">
        <v>120</v>
      </c>
      <c r="C1692" t="inlineStr">
        <is>
          <t xml:space="preserve">CONCLUIDO	</t>
        </is>
      </c>
      <c r="D1692" t="n">
        <v>5.2071</v>
      </c>
      <c r="E1692" t="n">
        <v>19.2</v>
      </c>
      <c r="F1692" t="n">
        <v>15.77</v>
      </c>
      <c r="G1692" t="n">
        <v>59.12</v>
      </c>
      <c r="H1692" t="n">
        <v>0.8100000000000001</v>
      </c>
      <c r="I1692" t="n">
        <v>16</v>
      </c>
      <c r="J1692" t="n">
        <v>251.1</v>
      </c>
      <c r="K1692" t="n">
        <v>57.72</v>
      </c>
      <c r="L1692" t="n">
        <v>11.5</v>
      </c>
      <c r="M1692" t="n">
        <v>14</v>
      </c>
      <c r="N1692" t="n">
        <v>61.87</v>
      </c>
      <c r="O1692" t="n">
        <v>31202.63</v>
      </c>
      <c r="P1692" t="n">
        <v>236.79</v>
      </c>
      <c r="Q1692" t="n">
        <v>467.08</v>
      </c>
      <c r="R1692" t="n">
        <v>64.18000000000001</v>
      </c>
      <c r="S1692" t="n">
        <v>39.61</v>
      </c>
      <c r="T1692" t="n">
        <v>7300.52</v>
      </c>
      <c r="U1692" t="n">
        <v>0.62</v>
      </c>
      <c r="V1692" t="n">
        <v>0.74</v>
      </c>
      <c r="W1692" t="n">
        <v>2.63</v>
      </c>
      <c r="X1692" t="n">
        <v>0.43</v>
      </c>
      <c r="Y1692" t="n">
        <v>1</v>
      </c>
      <c r="Z1692" t="n">
        <v>10</v>
      </c>
    </row>
    <row r="1693">
      <c r="A1693" t="n">
        <v>43</v>
      </c>
      <c r="B1693" t="n">
        <v>120</v>
      </c>
      <c r="C1693" t="inlineStr">
        <is>
          <t xml:space="preserve">CONCLUIDO	</t>
        </is>
      </c>
      <c r="D1693" t="n">
        <v>5.204</v>
      </c>
      <c r="E1693" t="n">
        <v>19.22</v>
      </c>
      <c r="F1693" t="n">
        <v>15.78</v>
      </c>
      <c r="G1693" t="n">
        <v>59.17</v>
      </c>
      <c r="H1693" t="n">
        <v>0.83</v>
      </c>
      <c r="I1693" t="n">
        <v>16</v>
      </c>
      <c r="J1693" t="n">
        <v>251.55</v>
      </c>
      <c r="K1693" t="n">
        <v>57.72</v>
      </c>
      <c r="L1693" t="n">
        <v>11.75</v>
      </c>
      <c r="M1693" t="n">
        <v>14</v>
      </c>
      <c r="N1693" t="n">
        <v>62.07</v>
      </c>
      <c r="O1693" t="n">
        <v>31258.21</v>
      </c>
      <c r="P1693" t="n">
        <v>237</v>
      </c>
      <c r="Q1693" t="n">
        <v>467.07</v>
      </c>
      <c r="R1693" t="n">
        <v>64.45</v>
      </c>
      <c r="S1693" t="n">
        <v>39.61</v>
      </c>
      <c r="T1693" t="n">
        <v>7438.33</v>
      </c>
      <c r="U1693" t="n">
        <v>0.61</v>
      </c>
      <c r="V1693" t="n">
        <v>0.74</v>
      </c>
      <c r="W1693" t="n">
        <v>2.64</v>
      </c>
      <c r="X1693" t="n">
        <v>0.45</v>
      </c>
      <c r="Y1693" t="n">
        <v>1</v>
      </c>
      <c r="Z1693" t="n">
        <v>10</v>
      </c>
    </row>
    <row r="1694">
      <c r="A1694" t="n">
        <v>44</v>
      </c>
      <c r="B1694" t="n">
        <v>120</v>
      </c>
      <c r="C1694" t="inlineStr">
        <is>
          <t xml:space="preserve">CONCLUIDO	</t>
        </is>
      </c>
      <c r="D1694" t="n">
        <v>5.2049</v>
      </c>
      <c r="E1694" t="n">
        <v>19.21</v>
      </c>
      <c r="F1694" t="n">
        <v>15.78</v>
      </c>
      <c r="G1694" t="n">
        <v>59.16</v>
      </c>
      <c r="H1694" t="n">
        <v>0.85</v>
      </c>
      <c r="I1694" t="n">
        <v>16</v>
      </c>
      <c r="J1694" t="n">
        <v>252</v>
      </c>
      <c r="K1694" t="n">
        <v>57.72</v>
      </c>
      <c r="L1694" t="n">
        <v>12</v>
      </c>
      <c r="M1694" t="n">
        <v>14</v>
      </c>
      <c r="N1694" t="n">
        <v>62.27</v>
      </c>
      <c r="O1694" t="n">
        <v>31313.87</v>
      </c>
      <c r="P1694" t="n">
        <v>236.48</v>
      </c>
      <c r="Q1694" t="n">
        <v>467.07</v>
      </c>
      <c r="R1694" t="n">
        <v>64.31999999999999</v>
      </c>
      <c r="S1694" t="n">
        <v>39.61</v>
      </c>
      <c r="T1694" t="n">
        <v>7372.19</v>
      </c>
      <c r="U1694" t="n">
        <v>0.62</v>
      </c>
      <c r="V1694" t="n">
        <v>0.74</v>
      </c>
      <c r="W1694" t="n">
        <v>2.64</v>
      </c>
      <c r="X1694" t="n">
        <v>0.44</v>
      </c>
      <c r="Y1694" t="n">
        <v>1</v>
      </c>
      <c r="Z1694" t="n">
        <v>10</v>
      </c>
    </row>
    <row r="1695">
      <c r="A1695" t="n">
        <v>45</v>
      </c>
      <c r="B1695" t="n">
        <v>120</v>
      </c>
      <c r="C1695" t="inlineStr">
        <is>
          <t xml:space="preserve">CONCLUIDO	</t>
        </is>
      </c>
      <c r="D1695" t="n">
        <v>5.2302</v>
      </c>
      <c r="E1695" t="n">
        <v>19.12</v>
      </c>
      <c r="F1695" t="n">
        <v>15.73</v>
      </c>
      <c r="G1695" t="n">
        <v>62.91</v>
      </c>
      <c r="H1695" t="n">
        <v>0.86</v>
      </c>
      <c r="I1695" t="n">
        <v>15</v>
      </c>
      <c r="J1695" t="n">
        <v>252.45</v>
      </c>
      <c r="K1695" t="n">
        <v>57.72</v>
      </c>
      <c r="L1695" t="n">
        <v>12.25</v>
      </c>
      <c r="M1695" t="n">
        <v>13</v>
      </c>
      <c r="N1695" t="n">
        <v>62.48</v>
      </c>
      <c r="O1695" t="n">
        <v>31369.6</v>
      </c>
      <c r="P1695" t="n">
        <v>235.28</v>
      </c>
      <c r="Q1695" t="n">
        <v>467.09</v>
      </c>
      <c r="R1695" t="n">
        <v>62.82</v>
      </c>
      <c r="S1695" t="n">
        <v>39.61</v>
      </c>
      <c r="T1695" t="n">
        <v>6626.6</v>
      </c>
      <c r="U1695" t="n">
        <v>0.63</v>
      </c>
      <c r="V1695" t="n">
        <v>0.74</v>
      </c>
      <c r="W1695" t="n">
        <v>2.63</v>
      </c>
      <c r="X1695" t="n">
        <v>0.39</v>
      </c>
      <c r="Y1695" t="n">
        <v>1</v>
      </c>
      <c r="Z1695" t="n">
        <v>10</v>
      </c>
    </row>
    <row r="1696">
      <c r="A1696" t="n">
        <v>46</v>
      </c>
      <c r="B1696" t="n">
        <v>120</v>
      </c>
      <c r="C1696" t="inlineStr">
        <is>
          <t xml:space="preserve">CONCLUIDO	</t>
        </is>
      </c>
      <c r="D1696" t="n">
        <v>5.231</v>
      </c>
      <c r="E1696" t="n">
        <v>19.12</v>
      </c>
      <c r="F1696" t="n">
        <v>15.72</v>
      </c>
      <c r="G1696" t="n">
        <v>62.9</v>
      </c>
      <c r="H1696" t="n">
        <v>0.88</v>
      </c>
      <c r="I1696" t="n">
        <v>15</v>
      </c>
      <c r="J1696" t="n">
        <v>252.9</v>
      </c>
      <c r="K1696" t="n">
        <v>57.72</v>
      </c>
      <c r="L1696" t="n">
        <v>12.5</v>
      </c>
      <c r="M1696" t="n">
        <v>13</v>
      </c>
      <c r="N1696" t="n">
        <v>62.68</v>
      </c>
      <c r="O1696" t="n">
        <v>31425.4</v>
      </c>
      <c r="P1696" t="n">
        <v>235.18</v>
      </c>
      <c r="Q1696" t="n">
        <v>467.11</v>
      </c>
      <c r="R1696" t="n">
        <v>62.53</v>
      </c>
      <c r="S1696" t="n">
        <v>39.61</v>
      </c>
      <c r="T1696" t="n">
        <v>6481.52</v>
      </c>
      <c r="U1696" t="n">
        <v>0.63</v>
      </c>
      <c r="V1696" t="n">
        <v>0.74</v>
      </c>
      <c r="W1696" t="n">
        <v>2.64</v>
      </c>
      <c r="X1696" t="n">
        <v>0.39</v>
      </c>
      <c r="Y1696" t="n">
        <v>1</v>
      </c>
      <c r="Z1696" t="n">
        <v>10</v>
      </c>
    </row>
    <row r="1697">
      <c r="A1697" t="n">
        <v>47</v>
      </c>
      <c r="B1697" t="n">
        <v>120</v>
      </c>
      <c r="C1697" t="inlineStr">
        <is>
          <t xml:space="preserve">CONCLUIDO	</t>
        </is>
      </c>
      <c r="D1697" t="n">
        <v>5.2309</v>
      </c>
      <c r="E1697" t="n">
        <v>19.12</v>
      </c>
      <c r="F1697" t="n">
        <v>15.72</v>
      </c>
      <c r="G1697" t="n">
        <v>62.9</v>
      </c>
      <c r="H1697" t="n">
        <v>0.9</v>
      </c>
      <c r="I1697" t="n">
        <v>15</v>
      </c>
      <c r="J1697" t="n">
        <v>253.35</v>
      </c>
      <c r="K1697" t="n">
        <v>57.72</v>
      </c>
      <c r="L1697" t="n">
        <v>12.75</v>
      </c>
      <c r="M1697" t="n">
        <v>13</v>
      </c>
      <c r="N1697" t="n">
        <v>62.88</v>
      </c>
      <c r="O1697" t="n">
        <v>31481.28</v>
      </c>
      <c r="P1697" t="n">
        <v>234.98</v>
      </c>
      <c r="Q1697" t="n">
        <v>467.11</v>
      </c>
      <c r="R1697" t="n">
        <v>62.66</v>
      </c>
      <c r="S1697" t="n">
        <v>39.61</v>
      </c>
      <c r="T1697" t="n">
        <v>6543.58</v>
      </c>
      <c r="U1697" t="n">
        <v>0.63</v>
      </c>
      <c r="V1697" t="n">
        <v>0.74</v>
      </c>
      <c r="W1697" t="n">
        <v>2.63</v>
      </c>
      <c r="X1697" t="n">
        <v>0.39</v>
      </c>
      <c r="Y1697" t="n">
        <v>1</v>
      </c>
      <c r="Z1697" t="n">
        <v>10</v>
      </c>
    </row>
    <row r="1698">
      <c r="A1698" t="n">
        <v>48</v>
      </c>
      <c r="B1698" t="n">
        <v>120</v>
      </c>
      <c r="C1698" t="inlineStr">
        <is>
          <t xml:space="preserve">CONCLUIDO	</t>
        </is>
      </c>
      <c r="D1698" t="n">
        <v>5.2467</v>
      </c>
      <c r="E1698" t="n">
        <v>19.06</v>
      </c>
      <c r="F1698" t="n">
        <v>15.71</v>
      </c>
      <c r="G1698" t="n">
        <v>67.34</v>
      </c>
      <c r="H1698" t="n">
        <v>0.91</v>
      </c>
      <c r="I1698" t="n">
        <v>14</v>
      </c>
      <c r="J1698" t="n">
        <v>253.81</v>
      </c>
      <c r="K1698" t="n">
        <v>57.72</v>
      </c>
      <c r="L1698" t="n">
        <v>13</v>
      </c>
      <c r="M1698" t="n">
        <v>12</v>
      </c>
      <c r="N1698" t="n">
        <v>63.08</v>
      </c>
      <c r="O1698" t="n">
        <v>31537.23</v>
      </c>
      <c r="P1698" t="n">
        <v>234.82</v>
      </c>
      <c r="Q1698" t="n">
        <v>467.07</v>
      </c>
      <c r="R1698" t="n">
        <v>62.41</v>
      </c>
      <c r="S1698" t="n">
        <v>39.61</v>
      </c>
      <c r="T1698" t="n">
        <v>6428.11</v>
      </c>
      <c r="U1698" t="n">
        <v>0.63</v>
      </c>
      <c r="V1698" t="n">
        <v>0.74</v>
      </c>
      <c r="W1698" t="n">
        <v>2.63</v>
      </c>
      <c r="X1698" t="n">
        <v>0.38</v>
      </c>
      <c r="Y1698" t="n">
        <v>1</v>
      </c>
      <c r="Z1698" t="n">
        <v>10</v>
      </c>
    </row>
    <row r="1699">
      <c r="A1699" t="n">
        <v>49</v>
      </c>
      <c r="B1699" t="n">
        <v>120</v>
      </c>
      <c r="C1699" t="inlineStr">
        <is>
          <t xml:space="preserve">CONCLUIDO	</t>
        </is>
      </c>
      <c r="D1699" t="n">
        <v>5.2481</v>
      </c>
      <c r="E1699" t="n">
        <v>19.05</v>
      </c>
      <c r="F1699" t="n">
        <v>15.71</v>
      </c>
      <c r="G1699" t="n">
        <v>67.31999999999999</v>
      </c>
      <c r="H1699" t="n">
        <v>0.93</v>
      </c>
      <c r="I1699" t="n">
        <v>14</v>
      </c>
      <c r="J1699" t="n">
        <v>254.26</v>
      </c>
      <c r="K1699" t="n">
        <v>57.72</v>
      </c>
      <c r="L1699" t="n">
        <v>13.25</v>
      </c>
      <c r="M1699" t="n">
        <v>12</v>
      </c>
      <c r="N1699" t="n">
        <v>63.29</v>
      </c>
      <c r="O1699" t="n">
        <v>31593.26</v>
      </c>
      <c r="P1699" t="n">
        <v>234.45</v>
      </c>
      <c r="Q1699" t="n">
        <v>467.11</v>
      </c>
      <c r="R1699" t="n">
        <v>61.95</v>
      </c>
      <c r="S1699" t="n">
        <v>39.61</v>
      </c>
      <c r="T1699" t="n">
        <v>6195.17</v>
      </c>
      <c r="U1699" t="n">
        <v>0.64</v>
      </c>
      <c r="V1699" t="n">
        <v>0.74</v>
      </c>
      <c r="W1699" t="n">
        <v>2.64</v>
      </c>
      <c r="X1699" t="n">
        <v>0.37</v>
      </c>
      <c r="Y1699" t="n">
        <v>1</v>
      </c>
      <c r="Z1699" t="n">
        <v>10</v>
      </c>
    </row>
    <row r="1700">
      <c r="A1700" t="n">
        <v>50</v>
      </c>
      <c r="B1700" t="n">
        <v>120</v>
      </c>
      <c r="C1700" t="inlineStr">
        <is>
          <t xml:space="preserve">CONCLUIDO	</t>
        </is>
      </c>
      <c r="D1700" t="n">
        <v>5.2524</v>
      </c>
      <c r="E1700" t="n">
        <v>19.04</v>
      </c>
      <c r="F1700" t="n">
        <v>15.69</v>
      </c>
      <c r="G1700" t="n">
        <v>67.25</v>
      </c>
      <c r="H1700" t="n">
        <v>0.9399999999999999</v>
      </c>
      <c r="I1700" t="n">
        <v>14</v>
      </c>
      <c r="J1700" t="n">
        <v>254.72</v>
      </c>
      <c r="K1700" t="n">
        <v>57.72</v>
      </c>
      <c r="L1700" t="n">
        <v>13.5</v>
      </c>
      <c r="M1700" t="n">
        <v>12</v>
      </c>
      <c r="N1700" t="n">
        <v>63.49</v>
      </c>
      <c r="O1700" t="n">
        <v>31649.36</v>
      </c>
      <c r="P1700" t="n">
        <v>233.6</v>
      </c>
      <c r="Q1700" t="n">
        <v>467.07</v>
      </c>
      <c r="R1700" t="n">
        <v>61.74</v>
      </c>
      <c r="S1700" t="n">
        <v>39.61</v>
      </c>
      <c r="T1700" t="n">
        <v>6091.23</v>
      </c>
      <c r="U1700" t="n">
        <v>0.64</v>
      </c>
      <c r="V1700" t="n">
        <v>0.74</v>
      </c>
      <c r="W1700" t="n">
        <v>2.63</v>
      </c>
      <c r="X1700" t="n">
        <v>0.36</v>
      </c>
      <c r="Y1700" t="n">
        <v>1</v>
      </c>
      <c r="Z1700" t="n">
        <v>10</v>
      </c>
    </row>
    <row r="1701">
      <c r="A1701" t="n">
        <v>51</v>
      </c>
      <c r="B1701" t="n">
        <v>120</v>
      </c>
      <c r="C1701" t="inlineStr">
        <is>
          <t xml:space="preserve">CONCLUIDO	</t>
        </is>
      </c>
      <c r="D1701" t="n">
        <v>5.2498</v>
      </c>
      <c r="E1701" t="n">
        <v>19.05</v>
      </c>
      <c r="F1701" t="n">
        <v>15.7</v>
      </c>
      <c r="G1701" t="n">
        <v>67.29000000000001</v>
      </c>
      <c r="H1701" t="n">
        <v>0.96</v>
      </c>
      <c r="I1701" t="n">
        <v>14</v>
      </c>
      <c r="J1701" t="n">
        <v>255.17</v>
      </c>
      <c r="K1701" t="n">
        <v>57.72</v>
      </c>
      <c r="L1701" t="n">
        <v>13.75</v>
      </c>
      <c r="M1701" t="n">
        <v>12</v>
      </c>
      <c r="N1701" t="n">
        <v>63.7</v>
      </c>
      <c r="O1701" t="n">
        <v>31705.54</v>
      </c>
      <c r="P1701" t="n">
        <v>233.19</v>
      </c>
      <c r="Q1701" t="n">
        <v>467.13</v>
      </c>
      <c r="R1701" t="n">
        <v>62</v>
      </c>
      <c r="S1701" t="n">
        <v>39.61</v>
      </c>
      <c r="T1701" t="n">
        <v>6223.33</v>
      </c>
      <c r="U1701" t="n">
        <v>0.64</v>
      </c>
      <c r="V1701" t="n">
        <v>0.74</v>
      </c>
      <c r="W1701" t="n">
        <v>2.63</v>
      </c>
      <c r="X1701" t="n">
        <v>0.37</v>
      </c>
      <c r="Y1701" t="n">
        <v>1</v>
      </c>
      <c r="Z1701" t="n">
        <v>10</v>
      </c>
    </row>
    <row r="1702">
      <c r="A1702" t="n">
        <v>52</v>
      </c>
      <c r="B1702" t="n">
        <v>120</v>
      </c>
      <c r="C1702" t="inlineStr">
        <is>
          <t xml:space="preserve">CONCLUIDO	</t>
        </is>
      </c>
      <c r="D1702" t="n">
        <v>5.2673</v>
      </c>
      <c r="E1702" t="n">
        <v>18.98</v>
      </c>
      <c r="F1702" t="n">
        <v>15.68</v>
      </c>
      <c r="G1702" t="n">
        <v>72.39</v>
      </c>
      <c r="H1702" t="n">
        <v>0.97</v>
      </c>
      <c r="I1702" t="n">
        <v>13</v>
      </c>
      <c r="J1702" t="n">
        <v>255.63</v>
      </c>
      <c r="K1702" t="n">
        <v>57.72</v>
      </c>
      <c r="L1702" t="n">
        <v>14</v>
      </c>
      <c r="M1702" t="n">
        <v>11</v>
      </c>
      <c r="N1702" t="n">
        <v>63.91</v>
      </c>
      <c r="O1702" t="n">
        <v>31761.8</v>
      </c>
      <c r="P1702" t="n">
        <v>233.05</v>
      </c>
      <c r="Q1702" t="n">
        <v>467.07</v>
      </c>
      <c r="R1702" t="n">
        <v>61.33</v>
      </c>
      <c r="S1702" t="n">
        <v>39.61</v>
      </c>
      <c r="T1702" t="n">
        <v>5891.15</v>
      </c>
      <c r="U1702" t="n">
        <v>0.65</v>
      </c>
      <c r="V1702" t="n">
        <v>0.74</v>
      </c>
      <c r="W1702" t="n">
        <v>2.63</v>
      </c>
      <c r="X1702" t="n">
        <v>0.35</v>
      </c>
      <c r="Y1702" t="n">
        <v>1</v>
      </c>
      <c r="Z1702" t="n">
        <v>10</v>
      </c>
    </row>
    <row r="1703">
      <c r="A1703" t="n">
        <v>53</v>
      </c>
      <c r="B1703" t="n">
        <v>120</v>
      </c>
      <c r="C1703" t="inlineStr">
        <is>
          <t xml:space="preserve">CONCLUIDO	</t>
        </is>
      </c>
      <c r="D1703" t="n">
        <v>5.2659</v>
      </c>
      <c r="E1703" t="n">
        <v>18.99</v>
      </c>
      <c r="F1703" t="n">
        <v>15.69</v>
      </c>
      <c r="G1703" t="n">
        <v>72.41</v>
      </c>
      <c r="H1703" t="n">
        <v>0.99</v>
      </c>
      <c r="I1703" t="n">
        <v>13</v>
      </c>
      <c r="J1703" t="n">
        <v>256.09</v>
      </c>
      <c r="K1703" t="n">
        <v>57.72</v>
      </c>
      <c r="L1703" t="n">
        <v>14.25</v>
      </c>
      <c r="M1703" t="n">
        <v>11</v>
      </c>
      <c r="N1703" t="n">
        <v>64.11</v>
      </c>
      <c r="O1703" t="n">
        <v>31818.13</v>
      </c>
      <c r="P1703" t="n">
        <v>233.74</v>
      </c>
      <c r="Q1703" t="n">
        <v>467.07</v>
      </c>
      <c r="R1703" t="n">
        <v>61.63</v>
      </c>
      <c r="S1703" t="n">
        <v>39.61</v>
      </c>
      <c r="T1703" t="n">
        <v>6040.76</v>
      </c>
      <c r="U1703" t="n">
        <v>0.64</v>
      </c>
      <c r="V1703" t="n">
        <v>0.74</v>
      </c>
      <c r="W1703" t="n">
        <v>2.63</v>
      </c>
      <c r="X1703" t="n">
        <v>0.36</v>
      </c>
      <c r="Y1703" t="n">
        <v>1</v>
      </c>
      <c r="Z1703" t="n">
        <v>10</v>
      </c>
    </row>
    <row r="1704">
      <c r="A1704" t="n">
        <v>54</v>
      </c>
      <c r="B1704" t="n">
        <v>120</v>
      </c>
      <c r="C1704" t="inlineStr">
        <is>
          <t xml:space="preserve">CONCLUIDO	</t>
        </is>
      </c>
      <c r="D1704" t="n">
        <v>5.2682</v>
      </c>
      <c r="E1704" t="n">
        <v>18.98</v>
      </c>
      <c r="F1704" t="n">
        <v>15.68</v>
      </c>
      <c r="G1704" t="n">
        <v>72.37</v>
      </c>
      <c r="H1704" t="n">
        <v>1.01</v>
      </c>
      <c r="I1704" t="n">
        <v>13</v>
      </c>
      <c r="J1704" t="n">
        <v>256.54</v>
      </c>
      <c r="K1704" t="n">
        <v>57.72</v>
      </c>
      <c r="L1704" t="n">
        <v>14.5</v>
      </c>
      <c r="M1704" t="n">
        <v>11</v>
      </c>
      <c r="N1704" t="n">
        <v>64.31999999999999</v>
      </c>
      <c r="O1704" t="n">
        <v>31874.54</v>
      </c>
      <c r="P1704" t="n">
        <v>233.36</v>
      </c>
      <c r="Q1704" t="n">
        <v>467.07</v>
      </c>
      <c r="R1704" t="n">
        <v>61.38</v>
      </c>
      <c r="S1704" t="n">
        <v>39.61</v>
      </c>
      <c r="T1704" t="n">
        <v>5915.41</v>
      </c>
      <c r="U1704" t="n">
        <v>0.65</v>
      </c>
      <c r="V1704" t="n">
        <v>0.74</v>
      </c>
      <c r="W1704" t="n">
        <v>2.63</v>
      </c>
      <c r="X1704" t="n">
        <v>0.35</v>
      </c>
      <c r="Y1704" t="n">
        <v>1</v>
      </c>
      <c r="Z1704" t="n">
        <v>10</v>
      </c>
    </row>
    <row r="1705">
      <c r="A1705" t="n">
        <v>55</v>
      </c>
      <c r="B1705" t="n">
        <v>120</v>
      </c>
      <c r="C1705" t="inlineStr">
        <is>
          <t xml:space="preserve">CONCLUIDO	</t>
        </is>
      </c>
      <c r="D1705" t="n">
        <v>5.2672</v>
      </c>
      <c r="E1705" t="n">
        <v>18.99</v>
      </c>
      <c r="F1705" t="n">
        <v>15.68</v>
      </c>
      <c r="G1705" t="n">
        <v>72.39</v>
      </c>
      <c r="H1705" t="n">
        <v>1.02</v>
      </c>
      <c r="I1705" t="n">
        <v>13</v>
      </c>
      <c r="J1705" t="n">
        <v>257</v>
      </c>
      <c r="K1705" t="n">
        <v>57.72</v>
      </c>
      <c r="L1705" t="n">
        <v>14.75</v>
      </c>
      <c r="M1705" t="n">
        <v>11</v>
      </c>
      <c r="N1705" t="n">
        <v>64.53</v>
      </c>
      <c r="O1705" t="n">
        <v>31931.15</v>
      </c>
      <c r="P1705" t="n">
        <v>232.94</v>
      </c>
      <c r="Q1705" t="n">
        <v>467.11</v>
      </c>
      <c r="R1705" t="n">
        <v>61.26</v>
      </c>
      <c r="S1705" t="n">
        <v>39.61</v>
      </c>
      <c r="T1705" t="n">
        <v>5854.11</v>
      </c>
      <c r="U1705" t="n">
        <v>0.65</v>
      </c>
      <c r="V1705" t="n">
        <v>0.74</v>
      </c>
      <c r="W1705" t="n">
        <v>2.63</v>
      </c>
      <c r="X1705" t="n">
        <v>0.35</v>
      </c>
      <c r="Y1705" t="n">
        <v>1</v>
      </c>
      <c r="Z1705" t="n">
        <v>10</v>
      </c>
    </row>
    <row r="1706">
      <c r="A1706" t="n">
        <v>56</v>
      </c>
      <c r="B1706" t="n">
        <v>120</v>
      </c>
      <c r="C1706" t="inlineStr">
        <is>
          <t xml:space="preserve">CONCLUIDO	</t>
        </is>
      </c>
      <c r="D1706" t="n">
        <v>5.2692</v>
      </c>
      <c r="E1706" t="n">
        <v>18.98</v>
      </c>
      <c r="F1706" t="n">
        <v>15.68</v>
      </c>
      <c r="G1706" t="n">
        <v>72.36</v>
      </c>
      <c r="H1706" t="n">
        <v>1.04</v>
      </c>
      <c r="I1706" t="n">
        <v>13</v>
      </c>
      <c r="J1706" t="n">
        <v>257.46</v>
      </c>
      <c r="K1706" t="n">
        <v>57.72</v>
      </c>
      <c r="L1706" t="n">
        <v>15</v>
      </c>
      <c r="M1706" t="n">
        <v>11</v>
      </c>
      <c r="N1706" t="n">
        <v>64.73999999999999</v>
      </c>
      <c r="O1706" t="n">
        <v>31987.71</v>
      </c>
      <c r="P1706" t="n">
        <v>231.96</v>
      </c>
      <c r="Q1706" t="n">
        <v>467.1</v>
      </c>
      <c r="R1706" t="n">
        <v>61.24</v>
      </c>
      <c r="S1706" t="n">
        <v>39.61</v>
      </c>
      <c r="T1706" t="n">
        <v>5844.96</v>
      </c>
      <c r="U1706" t="n">
        <v>0.65</v>
      </c>
      <c r="V1706" t="n">
        <v>0.74</v>
      </c>
      <c r="W1706" t="n">
        <v>2.63</v>
      </c>
      <c r="X1706" t="n">
        <v>0.34</v>
      </c>
      <c r="Y1706" t="n">
        <v>1</v>
      </c>
      <c r="Z1706" t="n">
        <v>10</v>
      </c>
    </row>
    <row r="1707">
      <c r="A1707" t="n">
        <v>57</v>
      </c>
      <c r="B1707" t="n">
        <v>120</v>
      </c>
      <c r="C1707" t="inlineStr">
        <is>
          <t xml:space="preserve">CONCLUIDO	</t>
        </is>
      </c>
      <c r="D1707" t="n">
        <v>5.2912</v>
      </c>
      <c r="E1707" t="n">
        <v>18.9</v>
      </c>
      <c r="F1707" t="n">
        <v>15.64</v>
      </c>
      <c r="G1707" t="n">
        <v>78.22</v>
      </c>
      <c r="H1707" t="n">
        <v>1.05</v>
      </c>
      <c r="I1707" t="n">
        <v>12</v>
      </c>
      <c r="J1707" t="n">
        <v>257.92</v>
      </c>
      <c r="K1707" t="n">
        <v>57.72</v>
      </c>
      <c r="L1707" t="n">
        <v>15.25</v>
      </c>
      <c r="M1707" t="n">
        <v>10</v>
      </c>
      <c r="N1707" t="n">
        <v>64.95</v>
      </c>
      <c r="O1707" t="n">
        <v>32044.35</v>
      </c>
      <c r="P1707" t="n">
        <v>231.25</v>
      </c>
      <c r="Q1707" t="n">
        <v>467.07</v>
      </c>
      <c r="R1707" t="n">
        <v>60.15</v>
      </c>
      <c r="S1707" t="n">
        <v>39.61</v>
      </c>
      <c r="T1707" t="n">
        <v>5303.74</v>
      </c>
      <c r="U1707" t="n">
        <v>0.66</v>
      </c>
      <c r="V1707" t="n">
        <v>0.75</v>
      </c>
      <c r="W1707" t="n">
        <v>2.63</v>
      </c>
      <c r="X1707" t="n">
        <v>0.31</v>
      </c>
      <c r="Y1707" t="n">
        <v>1</v>
      </c>
      <c r="Z1707" t="n">
        <v>10</v>
      </c>
    </row>
    <row r="1708">
      <c r="A1708" t="n">
        <v>58</v>
      </c>
      <c r="B1708" t="n">
        <v>120</v>
      </c>
      <c r="C1708" t="inlineStr">
        <is>
          <t xml:space="preserve">CONCLUIDO	</t>
        </is>
      </c>
      <c r="D1708" t="n">
        <v>5.2905</v>
      </c>
      <c r="E1708" t="n">
        <v>18.9</v>
      </c>
      <c r="F1708" t="n">
        <v>15.65</v>
      </c>
      <c r="G1708" t="n">
        <v>78.23</v>
      </c>
      <c r="H1708" t="n">
        <v>1.07</v>
      </c>
      <c r="I1708" t="n">
        <v>12</v>
      </c>
      <c r="J1708" t="n">
        <v>258.38</v>
      </c>
      <c r="K1708" t="n">
        <v>57.72</v>
      </c>
      <c r="L1708" t="n">
        <v>15.5</v>
      </c>
      <c r="M1708" t="n">
        <v>10</v>
      </c>
      <c r="N1708" t="n">
        <v>65.16</v>
      </c>
      <c r="O1708" t="n">
        <v>32101.07</v>
      </c>
      <c r="P1708" t="n">
        <v>231.5</v>
      </c>
      <c r="Q1708" t="n">
        <v>467.07</v>
      </c>
      <c r="R1708" t="n">
        <v>60.22</v>
      </c>
      <c r="S1708" t="n">
        <v>39.61</v>
      </c>
      <c r="T1708" t="n">
        <v>5340.89</v>
      </c>
      <c r="U1708" t="n">
        <v>0.66</v>
      </c>
      <c r="V1708" t="n">
        <v>0.75</v>
      </c>
      <c r="W1708" t="n">
        <v>2.63</v>
      </c>
      <c r="X1708" t="n">
        <v>0.31</v>
      </c>
      <c r="Y1708" t="n">
        <v>1</v>
      </c>
      <c r="Z1708" t="n">
        <v>10</v>
      </c>
    </row>
    <row r="1709">
      <c r="A1709" t="n">
        <v>59</v>
      </c>
      <c r="B1709" t="n">
        <v>120</v>
      </c>
      <c r="C1709" t="inlineStr">
        <is>
          <t xml:space="preserve">CONCLUIDO	</t>
        </is>
      </c>
      <c r="D1709" t="n">
        <v>5.2923</v>
      </c>
      <c r="E1709" t="n">
        <v>18.9</v>
      </c>
      <c r="F1709" t="n">
        <v>15.64</v>
      </c>
      <c r="G1709" t="n">
        <v>78.2</v>
      </c>
      <c r="H1709" t="n">
        <v>1.08</v>
      </c>
      <c r="I1709" t="n">
        <v>12</v>
      </c>
      <c r="J1709" t="n">
        <v>258.84</v>
      </c>
      <c r="K1709" t="n">
        <v>57.72</v>
      </c>
      <c r="L1709" t="n">
        <v>15.75</v>
      </c>
      <c r="M1709" t="n">
        <v>10</v>
      </c>
      <c r="N1709" t="n">
        <v>65.37</v>
      </c>
      <c r="O1709" t="n">
        <v>32157.87</v>
      </c>
      <c r="P1709" t="n">
        <v>231.15</v>
      </c>
      <c r="Q1709" t="n">
        <v>467.07</v>
      </c>
      <c r="R1709" t="n">
        <v>59.89</v>
      </c>
      <c r="S1709" t="n">
        <v>39.61</v>
      </c>
      <c r="T1709" t="n">
        <v>5176.25</v>
      </c>
      <c r="U1709" t="n">
        <v>0.66</v>
      </c>
      <c r="V1709" t="n">
        <v>0.75</v>
      </c>
      <c r="W1709" t="n">
        <v>2.63</v>
      </c>
      <c r="X1709" t="n">
        <v>0.31</v>
      </c>
      <c r="Y1709" t="n">
        <v>1</v>
      </c>
      <c r="Z1709" t="n">
        <v>10</v>
      </c>
    </row>
    <row r="1710">
      <c r="A1710" t="n">
        <v>60</v>
      </c>
      <c r="B1710" t="n">
        <v>120</v>
      </c>
      <c r="C1710" t="inlineStr">
        <is>
          <t xml:space="preserve">CONCLUIDO	</t>
        </is>
      </c>
      <c r="D1710" t="n">
        <v>5.2892</v>
      </c>
      <c r="E1710" t="n">
        <v>18.91</v>
      </c>
      <c r="F1710" t="n">
        <v>15.65</v>
      </c>
      <c r="G1710" t="n">
        <v>78.25</v>
      </c>
      <c r="H1710" t="n">
        <v>1.1</v>
      </c>
      <c r="I1710" t="n">
        <v>12</v>
      </c>
      <c r="J1710" t="n">
        <v>259.3</v>
      </c>
      <c r="K1710" t="n">
        <v>57.72</v>
      </c>
      <c r="L1710" t="n">
        <v>16</v>
      </c>
      <c r="M1710" t="n">
        <v>10</v>
      </c>
      <c r="N1710" t="n">
        <v>65.58</v>
      </c>
      <c r="O1710" t="n">
        <v>32214.75</v>
      </c>
      <c r="P1710" t="n">
        <v>230.96</v>
      </c>
      <c r="Q1710" t="n">
        <v>467.07</v>
      </c>
      <c r="R1710" t="n">
        <v>60.39</v>
      </c>
      <c r="S1710" t="n">
        <v>39.61</v>
      </c>
      <c r="T1710" t="n">
        <v>5423.8</v>
      </c>
      <c r="U1710" t="n">
        <v>0.66</v>
      </c>
      <c r="V1710" t="n">
        <v>0.75</v>
      </c>
      <c r="W1710" t="n">
        <v>2.63</v>
      </c>
      <c r="X1710" t="n">
        <v>0.32</v>
      </c>
      <c r="Y1710" t="n">
        <v>1</v>
      </c>
      <c r="Z1710" t="n">
        <v>10</v>
      </c>
    </row>
    <row r="1711">
      <c r="A1711" t="n">
        <v>61</v>
      </c>
      <c r="B1711" t="n">
        <v>120</v>
      </c>
      <c r="C1711" t="inlineStr">
        <is>
          <t xml:space="preserve">CONCLUIDO	</t>
        </is>
      </c>
      <c r="D1711" t="n">
        <v>5.2936</v>
      </c>
      <c r="E1711" t="n">
        <v>18.89</v>
      </c>
      <c r="F1711" t="n">
        <v>15.64</v>
      </c>
      <c r="G1711" t="n">
        <v>78.18000000000001</v>
      </c>
      <c r="H1711" t="n">
        <v>1.11</v>
      </c>
      <c r="I1711" t="n">
        <v>12</v>
      </c>
      <c r="J1711" t="n">
        <v>259.76</v>
      </c>
      <c r="K1711" t="n">
        <v>57.72</v>
      </c>
      <c r="L1711" t="n">
        <v>16.25</v>
      </c>
      <c r="M1711" t="n">
        <v>10</v>
      </c>
      <c r="N1711" t="n">
        <v>65.79000000000001</v>
      </c>
      <c r="O1711" t="n">
        <v>32271.71</v>
      </c>
      <c r="P1711" t="n">
        <v>230.24</v>
      </c>
      <c r="Q1711" t="n">
        <v>467.07</v>
      </c>
      <c r="R1711" t="n">
        <v>59.87</v>
      </c>
      <c r="S1711" t="n">
        <v>39.61</v>
      </c>
      <c r="T1711" t="n">
        <v>5164.37</v>
      </c>
      <c r="U1711" t="n">
        <v>0.66</v>
      </c>
      <c r="V1711" t="n">
        <v>0.75</v>
      </c>
      <c r="W1711" t="n">
        <v>2.63</v>
      </c>
      <c r="X1711" t="n">
        <v>0.3</v>
      </c>
      <c r="Y1711" t="n">
        <v>1</v>
      </c>
      <c r="Z1711" t="n">
        <v>10</v>
      </c>
    </row>
    <row r="1712">
      <c r="A1712" t="n">
        <v>62</v>
      </c>
      <c r="B1712" t="n">
        <v>120</v>
      </c>
      <c r="C1712" t="inlineStr">
        <is>
          <t xml:space="preserve">CONCLUIDO	</t>
        </is>
      </c>
      <c r="D1712" t="n">
        <v>5.3111</v>
      </c>
      <c r="E1712" t="n">
        <v>18.83</v>
      </c>
      <c r="F1712" t="n">
        <v>15.62</v>
      </c>
      <c r="G1712" t="n">
        <v>85.19</v>
      </c>
      <c r="H1712" t="n">
        <v>1.13</v>
      </c>
      <c r="I1712" t="n">
        <v>11</v>
      </c>
      <c r="J1712" t="n">
        <v>260.23</v>
      </c>
      <c r="K1712" t="n">
        <v>57.72</v>
      </c>
      <c r="L1712" t="n">
        <v>16.5</v>
      </c>
      <c r="M1712" t="n">
        <v>9</v>
      </c>
      <c r="N1712" t="n">
        <v>66</v>
      </c>
      <c r="O1712" t="n">
        <v>32328.74</v>
      </c>
      <c r="P1712" t="n">
        <v>229.66</v>
      </c>
      <c r="Q1712" t="n">
        <v>467.07</v>
      </c>
      <c r="R1712" t="n">
        <v>59.31</v>
      </c>
      <c r="S1712" t="n">
        <v>39.61</v>
      </c>
      <c r="T1712" t="n">
        <v>4891.33</v>
      </c>
      <c r="U1712" t="n">
        <v>0.67</v>
      </c>
      <c r="V1712" t="n">
        <v>0.75</v>
      </c>
      <c r="W1712" t="n">
        <v>2.62</v>
      </c>
      <c r="X1712" t="n">
        <v>0.29</v>
      </c>
      <c r="Y1712" t="n">
        <v>1</v>
      </c>
      <c r="Z1712" t="n">
        <v>10</v>
      </c>
    </row>
    <row r="1713">
      <c r="A1713" t="n">
        <v>63</v>
      </c>
      <c r="B1713" t="n">
        <v>120</v>
      </c>
      <c r="C1713" t="inlineStr">
        <is>
          <t xml:space="preserve">CONCLUIDO	</t>
        </is>
      </c>
      <c r="D1713" t="n">
        <v>5.3138</v>
      </c>
      <c r="E1713" t="n">
        <v>18.82</v>
      </c>
      <c r="F1713" t="n">
        <v>15.61</v>
      </c>
      <c r="G1713" t="n">
        <v>85.14</v>
      </c>
      <c r="H1713" t="n">
        <v>1.14</v>
      </c>
      <c r="I1713" t="n">
        <v>11</v>
      </c>
      <c r="J1713" t="n">
        <v>260.69</v>
      </c>
      <c r="K1713" t="n">
        <v>57.72</v>
      </c>
      <c r="L1713" t="n">
        <v>16.75</v>
      </c>
      <c r="M1713" t="n">
        <v>9</v>
      </c>
      <c r="N1713" t="n">
        <v>66.20999999999999</v>
      </c>
      <c r="O1713" t="n">
        <v>32385.86</v>
      </c>
      <c r="P1713" t="n">
        <v>229.58</v>
      </c>
      <c r="Q1713" t="n">
        <v>467.09</v>
      </c>
      <c r="R1713" t="n">
        <v>58.96</v>
      </c>
      <c r="S1713" t="n">
        <v>39.61</v>
      </c>
      <c r="T1713" t="n">
        <v>4715.47</v>
      </c>
      <c r="U1713" t="n">
        <v>0.67</v>
      </c>
      <c r="V1713" t="n">
        <v>0.75</v>
      </c>
      <c r="W1713" t="n">
        <v>2.62</v>
      </c>
      <c r="X1713" t="n">
        <v>0.28</v>
      </c>
      <c r="Y1713" t="n">
        <v>1</v>
      </c>
      <c r="Z1713" t="n">
        <v>10</v>
      </c>
    </row>
    <row r="1714">
      <c r="A1714" t="n">
        <v>64</v>
      </c>
      <c r="B1714" t="n">
        <v>120</v>
      </c>
      <c r="C1714" t="inlineStr">
        <is>
          <t xml:space="preserve">CONCLUIDO	</t>
        </is>
      </c>
      <c r="D1714" t="n">
        <v>5.3101</v>
      </c>
      <c r="E1714" t="n">
        <v>18.83</v>
      </c>
      <c r="F1714" t="n">
        <v>15.62</v>
      </c>
      <c r="G1714" t="n">
        <v>85.20999999999999</v>
      </c>
      <c r="H1714" t="n">
        <v>1.16</v>
      </c>
      <c r="I1714" t="n">
        <v>11</v>
      </c>
      <c r="J1714" t="n">
        <v>261.15</v>
      </c>
      <c r="K1714" t="n">
        <v>57.72</v>
      </c>
      <c r="L1714" t="n">
        <v>17</v>
      </c>
      <c r="M1714" t="n">
        <v>9</v>
      </c>
      <c r="N1714" t="n">
        <v>66.43000000000001</v>
      </c>
      <c r="O1714" t="n">
        <v>32443.05</v>
      </c>
      <c r="P1714" t="n">
        <v>229.63</v>
      </c>
      <c r="Q1714" t="n">
        <v>467.07</v>
      </c>
      <c r="R1714" t="n">
        <v>59.29</v>
      </c>
      <c r="S1714" t="n">
        <v>39.61</v>
      </c>
      <c r="T1714" t="n">
        <v>4881.68</v>
      </c>
      <c r="U1714" t="n">
        <v>0.67</v>
      </c>
      <c r="V1714" t="n">
        <v>0.75</v>
      </c>
      <c r="W1714" t="n">
        <v>2.63</v>
      </c>
      <c r="X1714" t="n">
        <v>0.29</v>
      </c>
      <c r="Y1714" t="n">
        <v>1</v>
      </c>
      <c r="Z1714" t="n">
        <v>10</v>
      </c>
    </row>
    <row r="1715">
      <c r="A1715" t="n">
        <v>65</v>
      </c>
      <c r="B1715" t="n">
        <v>120</v>
      </c>
      <c r="C1715" t="inlineStr">
        <is>
          <t xml:space="preserve">CONCLUIDO	</t>
        </is>
      </c>
      <c r="D1715" t="n">
        <v>5.3114</v>
      </c>
      <c r="E1715" t="n">
        <v>18.83</v>
      </c>
      <c r="F1715" t="n">
        <v>15.62</v>
      </c>
      <c r="G1715" t="n">
        <v>85.19</v>
      </c>
      <c r="H1715" t="n">
        <v>1.17</v>
      </c>
      <c r="I1715" t="n">
        <v>11</v>
      </c>
      <c r="J1715" t="n">
        <v>261.62</v>
      </c>
      <c r="K1715" t="n">
        <v>57.72</v>
      </c>
      <c r="L1715" t="n">
        <v>17.25</v>
      </c>
      <c r="M1715" t="n">
        <v>9</v>
      </c>
      <c r="N1715" t="n">
        <v>66.64</v>
      </c>
      <c r="O1715" t="n">
        <v>32500.33</v>
      </c>
      <c r="P1715" t="n">
        <v>229.45</v>
      </c>
      <c r="Q1715" t="n">
        <v>467.07</v>
      </c>
      <c r="R1715" t="n">
        <v>59.28</v>
      </c>
      <c r="S1715" t="n">
        <v>39.61</v>
      </c>
      <c r="T1715" t="n">
        <v>4874.9</v>
      </c>
      <c r="U1715" t="n">
        <v>0.67</v>
      </c>
      <c r="V1715" t="n">
        <v>0.75</v>
      </c>
      <c r="W1715" t="n">
        <v>2.62</v>
      </c>
      <c r="X1715" t="n">
        <v>0.28</v>
      </c>
      <c r="Y1715" t="n">
        <v>1</v>
      </c>
      <c r="Z1715" t="n">
        <v>10</v>
      </c>
    </row>
    <row r="1716">
      <c r="A1716" t="n">
        <v>66</v>
      </c>
      <c r="B1716" t="n">
        <v>120</v>
      </c>
      <c r="C1716" t="inlineStr">
        <is>
          <t xml:space="preserve">CONCLUIDO	</t>
        </is>
      </c>
      <c r="D1716" t="n">
        <v>5.31</v>
      </c>
      <c r="E1716" t="n">
        <v>18.83</v>
      </c>
      <c r="F1716" t="n">
        <v>15.62</v>
      </c>
      <c r="G1716" t="n">
        <v>85.20999999999999</v>
      </c>
      <c r="H1716" t="n">
        <v>1.19</v>
      </c>
      <c r="I1716" t="n">
        <v>11</v>
      </c>
      <c r="J1716" t="n">
        <v>262.08</v>
      </c>
      <c r="K1716" t="n">
        <v>57.72</v>
      </c>
      <c r="L1716" t="n">
        <v>17.5</v>
      </c>
      <c r="M1716" t="n">
        <v>9</v>
      </c>
      <c r="N1716" t="n">
        <v>66.86</v>
      </c>
      <c r="O1716" t="n">
        <v>32557.69</v>
      </c>
      <c r="P1716" t="n">
        <v>229.61</v>
      </c>
      <c r="Q1716" t="n">
        <v>467.07</v>
      </c>
      <c r="R1716" t="n">
        <v>59.36</v>
      </c>
      <c r="S1716" t="n">
        <v>39.61</v>
      </c>
      <c r="T1716" t="n">
        <v>4915.15</v>
      </c>
      <c r="U1716" t="n">
        <v>0.67</v>
      </c>
      <c r="V1716" t="n">
        <v>0.75</v>
      </c>
      <c r="W1716" t="n">
        <v>2.63</v>
      </c>
      <c r="X1716" t="n">
        <v>0.29</v>
      </c>
      <c r="Y1716" t="n">
        <v>1</v>
      </c>
      <c r="Z1716" t="n">
        <v>10</v>
      </c>
    </row>
    <row r="1717">
      <c r="A1717" t="n">
        <v>67</v>
      </c>
      <c r="B1717" t="n">
        <v>120</v>
      </c>
      <c r="C1717" t="inlineStr">
        <is>
          <t xml:space="preserve">CONCLUIDO	</t>
        </is>
      </c>
      <c r="D1717" t="n">
        <v>5.3114</v>
      </c>
      <c r="E1717" t="n">
        <v>18.83</v>
      </c>
      <c r="F1717" t="n">
        <v>15.62</v>
      </c>
      <c r="G1717" t="n">
        <v>85.19</v>
      </c>
      <c r="H1717" t="n">
        <v>1.2</v>
      </c>
      <c r="I1717" t="n">
        <v>11</v>
      </c>
      <c r="J1717" t="n">
        <v>262.55</v>
      </c>
      <c r="K1717" t="n">
        <v>57.72</v>
      </c>
      <c r="L1717" t="n">
        <v>17.75</v>
      </c>
      <c r="M1717" t="n">
        <v>9</v>
      </c>
      <c r="N1717" t="n">
        <v>67.06999999999999</v>
      </c>
      <c r="O1717" t="n">
        <v>32615.12</v>
      </c>
      <c r="P1717" t="n">
        <v>228.92</v>
      </c>
      <c r="Q1717" t="n">
        <v>467.08</v>
      </c>
      <c r="R1717" t="n">
        <v>59.2</v>
      </c>
      <c r="S1717" t="n">
        <v>39.61</v>
      </c>
      <c r="T1717" t="n">
        <v>4836.05</v>
      </c>
      <c r="U1717" t="n">
        <v>0.67</v>
      </c>
      <c r="V1717" t="n">
        <v>0.75</v>
      </c>
      <c r="W1717" t="n">
        <v>2.63</v>
      </c>
      <c r="X1717" t="n">
        <v>0.28</v>
      </c>
      <c r="Y1717" t="n">
        <v>1</v>
      </c>
      <c r="Z1717" t="n">
        <v>10</v>
      </c>
    </row>
    <row r="1718">
      <c r="A1718" t="n">
        <v>68</v>
      </c>
      <c r="B1718" t="n">
        <v>120</v>
      </c>
      <c r="C1718" t="inlineStr">
        <is>
          <t xml:space="preserve">CONCLUIDO	</t>
        </is>
      </c>
      <c r="D1718" t="n">
        <v>5.3096</v>
      </c>
      <c r="E1718" t="n">
        <v>18.83</v>
      </c>
      <c r="F1718" t="n">
        <v>15.62</v>
      </c>
      <c r="G1718" t="n">
        <v>85.22</v>
      </c>
      <c r="H1718" t="n">
        <v>1.22</v>
      </c>
      <c r="I1718" t="n">
        <v>11</v>
      </c>
      <c r="J1718" t="n">
        <v>263.01</v>
      </c>
      <c r="K1718" t="n">
        <v>57.72</v>
      </c>
      <c r="L1718" t="n">
        <v>18</v>
      </c>
      <c r="M1718" t="n">
        <v>9</v>
      </c>
      <c r="N1718" t="n">
        <v>67.29000000000001</v>
      </c>
      <c r="O1718" t="n">
        <v>32672.64</v>
      </c>
      <c r="P1718" t="n">
        <v>228.34</v>
      </c>
      <c r="Q1718" t="n">
        <v>467.08</v>
      </c>
      <c r="R1718" t="n">
        <v>59.56</v>
      </c>
      <c r="S1718" t="n">
        <v>39.61</v>
      </c>
      <c r="T1718" t="n">
        <v>5017.85</v>
      </c>
      <c r="U1718" t="n">
        <v>0.66</v>
      </c>
      <c r="V1718" t="n">
        <v>0.75</v>
      </c>
      <c r="W1718" t="n">
        <v>2.62</v>
      </c>
      <c r="X1718" t="n">
        <v>0.29</v>
      </c>
      <c r="Y1718" t="n">
        <v>1</v>
      </c>
      <c r="Z1718" t="n">
        <v>10</v>
      </c>
    </row>
    <row r="1719">
      <c r="A1719" t="n">
        <v>69</v>
      </c>
      <c r="B1719" t="n">
        <v>120</v>
      </c>
      <c r="C1719" t="inlineStr">
        <is>
          <t xml:space="preserve">CONCLUIDO	</t>
        </is>
      </c>
      <c r="D1719" t="n">
        <v>5.3314</v>
      </c>
      <c r="E1719" t="n">
        <v>18.76</v>
      </c>
      <c r="F1719" t="n">
        <v>15.59</v>
      </c>
      <c r="G1719" t="n">
        <v>93.56</v>
      </c>
      <c r="H1719" t="n">
        <v>1.23</v>
      </c>
      <c r="I1719" t="n">
        <v>10</v>
      </c>
      <c r="J1719" t="n">
        <v>263.48</v>
      </c>
      <c r="K1719" t="n">
        <v>57.72</v>
      </c>
      <c r="L1719" t="n">
        <v>18.25</v>
      </c>
      <c r="M1719" t="n">
        <v>8</v>
      </c>
      <c r="N1719" t="n">
        <v>67.51000000000001</v>
      </c>
      <c r="O1719" t="n">
        <v>32730.24</v>
      </c>
      <c r="P1719" t="n">
        <v>227.77</v>
      </c>
      <c r="Q1719" t="n">
        <v>467.07</v>
      </c>
      <c r="R1719" t="n">
        <v>58.41</v>
      </c>
      <c r="S1719" t="n">
        <v>39.61</v>
      </c>
      <c r="T1719" t="n">
        <v>4444.76</v>
      </c>
      <c r="U1719" t="n">
        <v>0.68</v>
      </c>
      <c r="V1719" t="n">
        <v>0.75</v>
      </c>
      <c r="W1719" t="n">
        <v>2.62</v>
      </c>
      <c r="X1719" t="n">
        <v>0.26</v>
      </c>
      <c r="Y1719" t="n">
        <v>1</v>
      </c>
      <c r="Z1719" t="n">
        <v>10</v>
      </c>
    </row>
    <row r="1720">
      <c r="A1720" t="n">
        <v>70</v>
      </c>
      <c r="B1720" t="n">
        <v>120</v>
      </c>
      <c r="C1720" t="inlineStr">
        <is>
          <t xml:space="preserve">CONCLUIDO	</t>
        </is>
      </c>
      <c r="D1720" t="n">
        <v>5.3317</v>
      </c>
      <c r="E1720" t="n">
        <v>18.76</v>
      </c>
      <c r="F1720" t="n">
        <v>15.59</v>
      </c>
      <c r="G1720" t="n">
        <v>93.55</v>
      </c>
      <c r="H1720" t="n">
        <v>1.25</v>
      </c>
      <c r="I1720" t="n">
        <v>10</v>
      </c>
      <c r="J1720" t="n">
        <v>263.95</v>
      </c>
      <c r="K1720" t="n">
        <v>57.72</v>
      </c>
      <c r="L1720" t="n">
        <v>18.5</v>
      </c>
      <c r="M1720" t="n">
        <v>8</v>
      </c>
      <c r="N1720" t="n">
        <v>67.72</v>
      </c>
      <c r="O1720" t="n">
        <v>32787.92</v>
      </c>
      <c r="P1720" t="n">
        <v>227.81</v>
      </c>
      <c r="Q1720" t="n">
        <v>467.07</v>
      </c>
      <c r="R1720" t="n">
        <v>58.33</v>
      </c>
      <c r="S1720" t="n">
        <v>39.61</v>
      </c>
      <c r="T1720" t="n">
        <v>4404.7</v>
      </c>
      <c r="U1720" t="n">
        <v>0.68</v>
      </c>
      <c r="V1720" t="n">
        <v>0.75</v>
      </c>
      <c r="W1720" t="n">
        <v>2.63</v>
      </c>
      <c r="X1720" t="n">
        <v>0.26</v>
      </c>
      <c r="Y1720" t="n">
        <v>1</v>
      </c>
      <c r="Z1720" t="n">
        <v>10</v>
      </c>
    </row>
    <row r="1721">
      <c r="A1721" t="n">
        <v>71</v>
      </c>
      <c r="B1721" t="n">
        <v>120</v>
      </c>
      <c r="C1721" t="inlineStr">
        <is>
          <t xml:space="preserve">CONCLUIDO	</t>
        </is>
      </c>
      <c r="D1721" t="n">
        <v>5.3314</v>
      </c>
      <c r="E1721" t="n">
        <v>18.76</v>
      </c>
      <c r="F1721" t="n">
        <v>15.59</v>
      </c>
      <c r="G1721" t="n">
        <v>93.55</v>
      </c>
      <c r="H1721" t="n">
        <v>1.26</v>
      </c>
      <c r="I1721" t="n">
        <v>10</v>
      </c>
      <c r="J1721" t="n">
        <v>264.42</v>
      </c>
      <c r="K1721" t="n">
        <v>57.72</v>
      </c>
      <c r="L1721" t="n">
        <v>18.75</v>
      </c>
      <c r="M1721" t="n">
        <v>8</v>
      </c>
      <c r="N1721" t="n">
        <v>67.94</v>
      </c>
      <c r="O1721" t="n">
        <v>32845.69</v>
      </c>
      <c r="P1721" t="n">
        <v>227.68</v>
      </c>
      <c r="Q1721" t="n">
        <v>467.1</v>
      </c>
      <c r="R1721" t="n">
        <v>58.32</v>
      </c>
      <c r="S1721" t="n">
        <v>39.61</v>
      </c>
      <c r="T1721" t="n">
        <v>4402.87</v>
      </c>
      <c r="U1721" t="n">
        <v>0.68</v>
      </c>
      <c r="V1721" t="n">
        <v>0.75</v>
      </c>
      <c r="W1721" t="n">
        <v>2.63</v>
      </c>
      <c r="X1721" t="n">
        <v>0.26</v>
      </c>
      <c r="Y1721" t="n">
        <v>1</v>
      </c>
      <c r="Z1721" t="n">
        <v>10</v>
      </c>
    </row>
    <row r="1722">
      <c r="A1722" t="n">
        <v>72</v>
      </c>
      <c r="B1722" t="n">
        <v>120</v>
      </c>
      <c r="C1722" t="inlineStr">
        <is>
          <t xml:space="preserve">CONCLUIDO	</t>
        </is>
      </c>
      <c r="D1722" t="n">
        <v>5.3306</v>
      </c>
      <c r="E1722" t="n">
        <v>18.76</v>
      </c>
      <c r="F1722" t="n">
        <v>15.6</v>
      </c>
      <c r="G1722" t="n">
        <v>93.56999999999999</v>
      </c>
      <c r="H1722" t="n">
        <v>1.28</v>
      </c>
      <c r="I1722" t="n">
        <v>10</v>
      </c>
      <c r="J1722" t="n">
        <v>264.89</v>
      </c>
      <c r="K1722" t="n">
        <v>57.72</v>
      </c>
      <c r="L1722" t="n">
        <v>19</v>
      </c>
      <c r="M1722" t="n">
        <v>8</v>
      </c>
      <c r="N1722" t="n">
        <v>68.16</v>
      </c>
      <c r="O1722" t="n">
        <v>32903.54</v>
      </c>
      <c r="P1722" t="n">
        <v>227.84</v>
      </c>
      <c r="Q1722" t="n">
        <v>467.07</v>
      </c>
      <c r="R1722" t="n">
        <v>58.55</v>
      </c>
      <c r="S1722" t="n">
        <v>39.61</v>
      </c>
      <c r="T1722" t="n">
        <v>4513.9</v>
      </c>
      <c r="U1722" t="n">
        <v>0.68</v>
      </c>
      <c r="V1722" t="n">
        <v>0.75</v>
      </c>
      <c r="W1722" t="n">
        <v>2.62</v>
      </c>
      <c r="X1722" t="n">
        <v>0.26</v>
      </c>
      <c r="Y1722" t="n">
        <v>1</v>
      </c>
      <c r="Z1722" t="n">
        <v>10</v>
      </c>
    </row>
    <row r="1723">
      <c r="A1723" t="n">
        <v>73</v>
      </c>
      <c r="B1723" t="n">
        <v>120</v>
      </c>
      <c r="C1723" t="inlineStr">
        <is>
          <t xml:space="preserve">CONCLUIDO	</t>
        </is>
      </c>
      <c r="D1723" t="n">
        <v>5.3313</v>
      </c>
      <c r="E1723" t="n">
        <v>18.76</v>
      </c>
      <c r="F1723" t="n">
        <v>15.59</v>
      </c>
      <c r="G1723" t="n">
        <v>93.56</v>
      </c>
      <c r="H1723" t="n">
        <v>1.29</v>
      </c>
      <c r="I1723" t="n">
        <v>10</v>
      </c>
      <c r="J1723" t="n">
        <v>265.36</v>
      </c>
      <c r="K1723" t="n">
        <v>57.72</v>
      </c>
      <c r="L1723" t="n">
        <v>19.25</v>
      </c>
      <c r="M1723" t="n">
        <v>8</v>
      </c>
      <c r="N1723" t="n">
        <v>68.38</v>
      </c>
      <c r="O1723" t="n">
        <v>32961.47</v>
      </c>
      <c r="P1723" t="n">
        <v>227.29</v>
      </c>
      <c r="Q1723" t="n">
        <v>467.07</v>
      </c>
      <c r="R1723" t="n">
        <v>58.4</v>
      </c>
      <c r="S1723" t="n">
        <v>39.61</v>
      </c>
      <c r="T1723" t="n">
        <v>4439.54</v>
      </c>
      <c r="U1723" t="n">
        <v>0.68</v>
      </c>
      <c r="V1723" t="n">
        <v>0.75</v>
      </c>
      <c r="W1723" t="n">
        <v>2.63</v>
      </c>
      <c r="X1723" t="n">
        <v>0.26</v>
      </c>
      <c r="Y1723" t="n">
        <v>1</v>
      </c>
      <c r="Z1723" t="n">
        <v>10</v>
      </c>
    </row>
    <row r="1724">
      <c r="A1724" t="n">
        <v>74</v>
      </c>
      <c r="B1724" t="n">
        <v>120</v>
      </c>
      <c r="C1724" t="inlineStr">
        <is>
          <t xml:space="preserve">CONCLUIDO	</t>
        </is>
      </c>
      <c r="D1724" t="n">
        <v>5.3335</v>
      </c>
      <c r="E1724" t="n">
        <v>18.75</v>
      </c>
      <c r="F1724" t="n">
        <v>15.59</v>
      </c>
      <c r="G1724" t="n">
        <v>93.51000000000001</v>
      </c>
      <c r="H1724" t="n">
        <v>1.31</v>
      </c>
      <c r="I1724" t="n">
        <v>10</v>
      </c>
      <c r="J1724" t="n">
        <v>265.83</v>
      </c>
      <c r="K1724" t="n">
        <v>57.72</v>
      </c>
      <c r="L1724" t="n">
        <v>19.5</v>
      </c>
      <c r="M1724" t="n">
        <v>8</v>
      </c>
      <c r="N1724" t="n">
        <v>68.59999999999999</v>
      </c>
      <c r="O1724" t="n">
        <v>33019.48</v>
      </c>
      <c r="P1724" t="n">
        <v>226.52</v>
      </c>
      <c r="Q1724" t="n">
        <v>467.07</v>
      </c>
      <c r="R1724" t="n">
        <v>58.22</v>
      </c>
      <c r="S1724" t="n">
        <v>39.61</v>
      </c>
      <c r="T1724" t="n">
        <v>4349.81</v>
      </c>
      <c r="U1724" t="n">
        <v>0.68</v>
      </c>
      <c r="V1724" t="n">
        <v>0.75</v>
      </c>
      <c r="W1724" t="n">
        <v>2.62</v>
      </c>
      <c r="X1724" t="n">
        <v>0.25</v>
      </c>
      <c r="Y1724" t="n">
        <v>1</v>
      </c>
      <c r="Z1724" t="n">
        <v>10</v>
      </c>
    </row>
    <row r="1725">
      <c r="A1725" t="n">
        <v>75</v>
      </c>
      <c r="B1725" t="n">
        <v>120</v>
      </c>
      <c r="C1725" t="inlineStr">
        <is>
          <t xml:space="preserve">CONCLUIDO	</t>
        </is>
      </c>
      <c r="D1725" t="n">
        <v>5.3347</v>
      </c>
      <c r="E1725" t="n">
        <v>18.75</v>
      </c>
      <c r="F1725" t="n">
        <v>15.58</v>
      </c>
      <c r="G1725" t="n">
        <v>93.48</v>
      </c>
      <c r="H1725" t="n">
        <v>1.32</v>
      </c>
      <c r="I1725" t="n">
        <v>10</v>
      </c>
      <c r="J1725" t="n">
        <v>266.3</v>
      </c>
      <c r="K1725" t="n">
        <v>57.72</v>
      </c>
      <c r="L1725" t="n">
        <v>19.75</v>
      </c>
      <c r="M1725" t="n">
        <v>8</v>
      </c>
      <c r="N1725" t="n">
        <v>68.81999999999999</v>
      </c>
      <c r="O1725" t="n">
        <v>33077.58</v>
      </c>
      <c r="P1725" t="n">
        <v>225.59</v>
      </c>
      <c r="Q1725" t="n">
        <v>467.07</v>
      </c>
      <c r="R1725" t="n">
        <v>58.04</v>
      </c>
      <c r="S1725" t="n">
        <v>39.61</v>
      </c>
      <c r="T1725" t="n">
        <v>4263.04</v>
      </c>
      <c r="U1725" t="n">
        <v>0.68</v>
      </c>
      <c r="V1725" t="n">
        <v>0.75</v>
      </c>
      <c r="W1725" t="n">
        <v>2.62</v>
      </c>
      <c r="X1725" t="n">
        <v>0.25</v>
      </c>
      <c r="Y1725" t="n">
        <v>1</v>
      </c>
      <c r="Z1725" t="n">
        <v>10</v>
      </c>
    </row>
    <row r="1726">
      <c r="A1726" t="n">
        <v>76</v>
      </c>
      <c r="B1726" t="n">
        <v>120</v>
      </c>
      <c r="C1726" t="inlineStr">
        <is>
          <t xml:space="preserve">CONCLUIDO	</t>
        </is>
      </c>
      <c r="D1726" t="n">
        <v>5.3323</v>
      </c>
      <c r="E1726" t="n">
        <v>18.75</v>
      </c>
      <c r="F1726" t="n">
        <v>15.59</v>
      </c>
      <c r="G1726" t="n">
        <v>93.54000000000001</v>
      </c>
      <c r="H1726" t="n">
        <v>1.33</v>
      </c>
      <c r="I1726" t="n">
        <v>10</v>
      </c>
      <c r="J1726" t="n">
        <v>266.77</v>
      </c>
      <c r="K1726" t="n">
        <v>57.72</v>
      </c>
      <c r="L1726" t="n">
        <v>20</v>
      </c>
      <c r="M1726" t="n">
        <v>8</v>
      </c>
      <c r="N1726" t="n">
        <v>69.05</v>
      </c>
      <c r="O1726" t="n">
        <v>33135.76</v>
      </c>
      <c r="P1726" t="n">
        <v>224.99</v>
      </c>
      <c r="Q1726" t="n">
        <v>467.08</v>
      </c>
      <c r="R1726" t="n">
        <v>58.37</v>
      </c>
      <c r="S1726" t="n">
        <v>39.61</v>
      </c>
      <c r="T1726" t="n">
        <v>4426.11</v>
      </c>
      <c r="U1726" t="n">
        <v>0.68</v>
      </c>
      <c r="V1726" t="n">
        <v>0.75</v>
      </c>
      <c r="W1726" t="n">
        <v>2.62</v>
      </c>
      <c r="X1726" t="n">
        <v>0.26</v>
      </c>
      <c r="Y1726" t="n">
        <v>1</v>
      </c>
      <c r="Z1726" t="n">
        <v>10</v>
      </c>
    </row>
    <row r="1727">
      <c r="A1727" t="n">
        <v>77</v>
      </c>
      <c r="B1727" t="n">
        <v>120</v>
      </c>
      <c r="C1727" t="inlineStr">
        <is>
          <t xml:space="preserve">CONCLUIDO	</t>
        </is>
      </c>
      <c r="D1727" t="n">
        <v>5.3557</v>
      </c>
      <c r="E1727" t="n">
        <v>18.67</v>
      </c>
      <c r="F1727" t="n">
        <v>15.55</v>
      </c>
      <c r="G1727" t="n">
        <v>103.69</v>
      </c>
      <c r="H1727" t="n">
        <v>1.35</v>
      </c>
      <c r="I1727" t="n">
        <v>9</v>
      </c>
      <c r="J1727" t="n">
        <v>267.24</v>
      </c>
      <c r="K1727" t="n">
        <v>57.72</v>
      </c>
      <c r="L1727" t="n">
        <v>20.25</v>
      </c>
      <c r="M1727" t="n">
        <v>7</v>
      </c>
      <c r="N1727" t="n">
        <v>69.27</v>
      </c>
      <c r="O1727" t="n">
        <v>33194.02</v>
      </c>
      <c r="P1727" t="n">
        <v>224.59</v>
      </c>
      <c r="Q1727" t="n">
        <v>467.07</v>
      </c>
      <c r="R1727" t="n">
        <v>57.06</v>
      </c>
      <c r="S1727" t="n">
        <v>39.61</v>
      </c>
      <c r="T1727" t="n">
        <v>3777.68</v>
      </c>
      <c r="U1727" t="n">
        <v>0.6899999999999999</v>
      </c>
      <c r="V1727" t="n">
        <v>0.75</v>
      </c>
      <c r="W1727" t="n">
        <v>2.62</v>
      </c>
      <c r="X1727" t="n">
        <v>0.22</v>
      </c>
      <c r="Y1727" t="n">
        <v>1</v>
      </c>
      <c r="Z1727" t="n">
        <v>10</v>
      </c>
    </row>
    <row r="1728">
      <c r="A1728" t="n">
        <v>78</v>
      </c>
      <c r="B1728" t="n">
        <v>120</v>
      </c>
      <c r="C1728" t="inlineStr">
        <is>
          <t xml:space="preserve">CONCLUIDO	</t>
        </is>
      </c>
      <c r="D1728" t="n">
        <v>5.3544</v>
      </c>
      <c r="E1728" t="n">
        <v>18.68</v>
      </c>
      <c r="F1728" t="n">
        <v>15.56</v>
      </c>
      <c r="G1728" t="n">
        <v>103.71</v>
      </c>
      <c r="H1728" t="n">
        <v>1.36</v>
      </c>
      <c r="I1728" t="n">
        <v>9</v>
      </c>
      <c r="J1728" t="n">
        <v>267.71</v>
      </c>
      <c r="K1728" t="n">
        <v>57.72</v>
      </c>
      <c r="L1728" t="n">
        <v>20.5</v>
      </c>
      <c r="M1728" t="n">
        <v>7</v>
      </c>
      <c r="N1728" t="n">
        <v>69.48999999999999</v>
      </c>
      <c r="O1728" t="n">
        <v>33252.37</v>
      </c>
      <c r="P1728" t="n">
        <v>224.78</v>
      </c>
      <c r="Q1728" t="n">
        <v>467.07</v>
      </c>
      <c r="R1728" t="n">
        <v>57.24</v>
      </c>
      <c r="S1728" t="n">
        <v>39.61</v>
      </c>
      <c r="T1728" t="n">
        <v>3864.14</v>
      </c>
      <c r="U1728" t="n">
        <v>0.6899999999999999</v>
      </c>
      <c r="V1728" t="n">
        <v>0.75</v>
      </c>
      <c r="W1728" t="n">
        <v>2.62</v>
      </c>
      <c r="X1728" t="n">
        <v>0.22</v>
      </c>
      <c r="Y1728" t="n">
        <v>1</v>
      </c>
      <c r="Z1728" t="n">
        <v>10</v>
      </c>
    </row>
    <row r="1729">
      <c r="A1729" t="n">
        <v>79</v>
      </c>
      <c r="B1729" t="n">
        <v>120</v>
      </c>
      <c r="C1729" t="inlineStr">
        <is>
          <t xml:space="preserve">CONCLUIDO	</t>
        </is>
      </c>
      <c r="D1729" t="n">
        <v>5.3543</v>
      </c>
      <c r="E1729" t="n">
        <v>18.68</v>
      </c>
      <c r="F1729" t="n">
        <v>15.56</v>
      </c>
      <c r="G1729" t="n">
        <v>103.72</v>
      </c>
      <c r="H1729" t="n">
        <v>1.38</v>
      </c>
      <c r="I1729" t="n">
        <v>9</v>
      </c>
      <c r="J1729" t="n">
        <v>268.19</v>
      </c>
      <c r="K1729" t="n">
        <v>57.72</v>
      </c>
      <c r="L1729" t="n">
        <v>20.75</v>
      </c>
      <c r="M1729" t="n">
        <v>7</v>
      </c>
      <c r="N1729" t="n">
        <v>69.70999999999999</v>
      </c>
      <c r="O1729" t="n">
        <v>33310.81</v>
      </c>
      <c r="P1729" t="n">
        <v>225.14</v>
      </c>
      <c r="Q1729" t="n">
        <v>467.07</v>
      </c>
      <c r="R1729" t="n">
        <v>57.22</v>
      </c>
      <c r="S1729" t="n">
        <v>39.61</v>
      </c>
      <c r="T1729" t="n">
        <v>3856.58</v>
      </c>
      <c r="U1729" t="n">
        <v>0.6899999999999999</v>
      </c>
      <c r="V1729" t="n">
        <v>0.75</v>
      </c>
      <c r="W1729" t="n">
        <v>2.62</v>
      </c>
      <c r="X1729" t="n">
        <v>0.22</v>
      </c>
      <c r="Y1729" t="n">
        <v>1</v>
      </c>
      <c r="Z1729" t="n">
        <v>10</v>
      </c>
    </row>
    <row r="1730">
      <c r="A1730" t="n">
        <v>80</v>
      </c>
      <c r="B1730" t="n">
        <v>120</v>
      </c>
      <c r="C1730" t="inlineStr">
        <is>
          <t xml:space="preserve">CONCLUIDO	</t>
        </is>
      </c>
      <c r="D1730" t="n">
        <v>5.3548</v>
      </c>
      <c r="E1730" t="n">
        <v>18.67</v>
      </c>
      <c r="F1730" t="n">
        <v>15.56</v>
      </c>
      <c r="G1730" t="n">
        <v>103.71</v>
      </c>
      <c r="H1730" t="n">
        <v>1.39</v>
      </c>
      <c r="I1730" t="n">
        <v>9</v>
      </c>
      <c r="J1730" t="n">
        <v>268.66</v>
      </c>
      <c r="K1730" t="n">
        <v>57.72</v>
      </c>
      <c r="L1730" t="n">
        <v>21</v>
      </c>
      <c r="M1730" t="n">
        <v>7</v>
      </c>
      <c r="N1730" t="n">
        <v>69.94</v>
      </c>
      <c r="O1730" t="n">
        <v>33369.33</v>
      </c>
      <c r="P1730" t="n">
        <v>225.19</v>
      </c>
      <c r="Q1730" t="n">
        <v>467.07</v>
      </c>
      <c r="R1730" t="n">
        <v>57.1</v>
      </c>
      <c r="S1730" t="n">
        <v>39.61</v>
      </c>
      <c r="T1730" t="n">
        <v>3798.02</v>
      </c>
      <c r="U1730" t="n">
        <v>0.6899999999999999</v>
      </c>
      <c r="V1730" t="n">
        <v>0.75</v>
      </c>
      <c r="W1730" t="n">
        <v>2.63</v>
      </c>
      <c r="X1730" t="n">
        <v>0.22</v>
      </c>
      <c r="Y1730" t="n">
        <v>1</v>
      </c>
      <c r="Z1730" t="n">
        <v>10</v>
      </c>
    </row>
    <row r="1731">
      <c r="A1731" t="n">
        <v>81</v>
      </c>
      <c r="B1731" t="n">
        <v>120</v>
      </c>
      <c r="C1731" t="inlineStr">
        <is>
          <t xml:space="preserve">CONCLUIDO	</t>
        </is>
      </c>
      <c r="D1731" t="n">
        <v>5.3544</v>
      </c>
      <c r="E1731" t="n">
        <v>18.68</v>
      </c>
      <c r="F1731" t="n">
        <v>15.56</v>
      </c>
      <c r="G1731" t="n">
        <v>103.72</v>
      </c>
      <c r="H1731" t="n">
        <v>1.41</v>
      </c>
      <c r="I1731" t="n">
        <v>9</v>
      </c>
      <c r="J1731" t="n">
        <v>269.14</v>
      </c>
      <c r="K1731" t="n">
        <v>57.72</v>
      </c>
      <c r="L1731" t="n">
        <v>21.25</v>
      </c>
      <c r="M1731" t="n">
        <v>7</v>
      </c>
      <c r="N1731" t="n">
        <v>70.16</v>
      </c>
      <c r="O1731" t="n">
        <v>33427.94</v>
      </c>
      <c r="P1731" t="n">
        <v>225.38</v>
      </c>
      <c r="Q1731" t="n">
        <v>467.07</v>
      </c>
      <c r="R1731" t="n">
        <v>57.35</v>
      </c>
      <c r="S1731" t="n">
        <v>39.61</v>
      </c>
      <c r="T1731" t="n">
        <v>3923.15</v>
      </c>
      <c r="U1731" t="n">
        <v>0.6899999999999999</v>
      </c>
      <c r="V1731" t="n">
        <v>0.75</v>
      </c>
      <c r="W1731" t="n">
        <v>2.62</v>
      </c>
      <c r="X1731" t="n">
        <v>0.22</v>
      </c>
      <c r="Y1731" t="n">
        <v>1</v>
      </c>
      <c r="Z1731" t="n">
        <v>10</v>
      </c>
    </row>
    <row r="1732">
      <c r="A1732" t="n">
        <v>82</v>
      </c>
      <c r="B1732" t="n">
        <v>120</v>
      </c>
      <c r="C1732" t="inlineStr">
        <is>
          <t xml:space="preserve">CONCLUIDO	</t>
        </is>
      </c>
      <c r="D1732" t="n">
        <v>5.3516</v>
      </c>
      <c r="E1732" t="n">
        <v>18.69</v>
      </c>
      <c r="F1732" t="n">
        <v>15.57</v>
      </c>
      <c r="G1732" t="n">
        <v>103.78</v>
      </c>
      <c r="H1732" t="n">
        <v>1.42</v>
      </c>
      <c r="I1732" t="n">
        <v>9</v>
      </c>
      <c r="J1732" t="n">
        <v>269.61</v>
      </c>
      <c r="K1732" t="n">
        <v>57.72</v>
      </c>
      <c r="L1732" t="n">
        <v>21.5</v>
      </c>
      <c r="M1732" t="n">
        <v>7</v>
      </c>
      <c r="N1732" t="n">
        <v>70.39</v>
      </c>
      <c r="O1732" t="n">
        <v>33486.63</v>
      </c>
      <c r="P1732" t="n">
        <v>225.21</v>
      </c>
      <c r="Q1732" t="n">
        <v>467.07</v>
      </c>
      <c r="R1732" t="n">
        <v>57.62</v>
      </c>
      <c r="S1732" t="n">
        <v>39.61</v>
      </c>
      <c r="T1732" t="n">
        <v>4057.68</v>
      </c>
      <c r="U1732" t="n">
        <v>0.6899999999999999</v>
      </c>
      <c r="V1732" t="n">
        <v>0.75</v>
      </c>
      <c r="W1732" t="n">
        <v>2.62</v>
      </c>
      <c r="X1732" t="n">
        <v>0.23</v>
      </c>
      <c r="Y1732" t="n">
        <v>1</v>
      </c>
      <c r="Z1732" t="n">
        <v>10</v>
      </c>
    </row>
    <row r="1733">
      <c r="A1733" t="n">
        <v>83</v>
      </c>
      <c r="B1733" t="n">
        <v>120</v>
      </c>
      <c r="C1733" t="inlineStr">
        <is>
          <t xml:space="preserve">CONCLUIDO	</t>
        </is>
      </c>
      <c r="D1733" t="n">
        <v>5.3536</v>
      </c>
      <c r="E1733" t="n">
        <v>18.68</v>
      </c>
      <c r="F1733" t="n">
        <v>15.56</v>
      </c>
      <c r="G1733" t="n">
        <v>103.74</v>
      </c>
      <c r="H1733" t="n">
        <v>1.43</v>
      </c>
      <c r="I1733" t="n">
        <v>9</v>
      </c>
      <c r="J1733" t="n">
        <v>270.09</v>
      </c>
      <c r="K1733" t="n">
        <v>57.72</v>
      </c>
      <c r="L1733" t="n">
        <v>21.75</v>
      </c>
      <c r="M1733" t="n">
        <v>7</v>
      </c>
      <c r="N1733" t="n">
        <v>70.62</v>
      </c>
      <c r="O1733" t="n">
        <v>33545.41</v>
      </c>
      <c r="P1733" t="n">
        <v>224.38</v>
      </c>
      <c r="Q1733" t="n">
        <v>467.07</v>
      </c>
      <c r="R1733" t="n">
        <v>57.47</v>
      </c>
      <c r="S1733" t="n">
        <v>39.61</v>
      </c>
      <c r="T1733" t="n">
        <v>3978.6</v>
      </c>
      <c r="U1733" t="n">
        <v>0.6899999999999999</v>
      </c>
      <c r="V1733" t="n">
        <v>0.75</v>
      </c>
      <c r="W1733" t="n">
        <v>2.62</v>
      </c>
      <c r="X1733" t="n">
        <v>0.23</v>
      </c>
      <c r="Y1733" t="n">
        <v>1</v>
      </c>
      <c r="Z1733" t="n">
        <v>10</v>
      </c>
    </row>
    <row r="1734">
      <c r="A1734" t="n">
        <v>84</v>
      </c>
      <c r="B1734" t="n">
        <v>120</v>
      </c>
      <c r="C1734" t="inlineStr">
        <is>
          <t xml:space="preserve">CONCLUIDO	</t>
        </is>
      </c>
      <c r="D1734" t="n">
        <v>5.3523</v>
      </c>
      <c r="E1734" t="n">
        <v>18.68</v>
      </c>
      <c r="F1734" t="n">
        <v>15.56</v>
      </c>
      <c r="G1734" t="n">
        <v>103.76</v>
      </c>
      <c r="H1734" t="n">
        <v>1.45</v>
      </c>
      <c r="I1734" t="n">
        <v>9</v>
      </c>
      <c r="J1734" t="n">
        <v>270.57</v>
      </c>
      <c r="K1734" t="n">
        <v>57.72</v>
      </c>
      <c r="L1734" t="n">
        <v>22</v>
      </c>
      <c r="M1734" t="n">
        <v>7</v>
      </c>
      <c r="N1734" t="n">
        <v>70.84</v>
      </c>
      <c r="O1734" t="n">
        <v>33604.28</v>
      </c>
      <c r="P1734" t="n">
        <v>224.18</v>
      </c>
      <c r="Q1734" t="n">
        <v>467.07</v>
      </c>
      <c r="R1734" t="n">
        <v>57.58</v>
      </c>
      <c r="S1734" t="n">
        <v>39.61</v>
      </c>
      <c r="T1734" t="n">
        <v>4034.44</v>
      </c>
      <c r="U1734" t="n">
        <v>0.6899999999999999</v>
      </c>
      <c r="V1734" t="n">
        <v>0.75</v>
      </c>
      <c r="W1734" t="n">
        <v>2.62</v>
      </c>
      <c r="X1734" t="n">
        <v>0.23</v>
      </c>
      <c r="Y1734" t="n">
        <v>1</v>
      </c>
      <c r="Z1734" t="n">
        <v>10</v>
      </c>
    </row>
    <row r="1735">
      <c r="A1735" t="n">
        <v>85</v>
      </c>
      <c r="B1735" t="n">
        <v>120</v>
      </c>
      <c r="C1735" t="inlineStr">
        <is>
          <t xml:space="preserve">CONCLUIDO	</t>
        </is>
      </c>
      <c r="D1735" t="n">
        <v>5.3488</v>
      </c>
      <c r="E1735" t="n">
        <v>18.7</v>
      </c>
      <c r="F1735" t="n">
        <v>15.58</v>
      </c>
      <c r="G1735" t="n">
        <v>103.85</v>
      </c>
      <c r="H1735" t="n">
        <v>1.46</v>
      </c>
      <c r="I1735" t="n">
        <v>9</v>
      </c>
      <c r="J1735" t="n">
        <v>271.05</v>
      </c>
      <c r="K1735" t="n">
        <v>57.72</v>
      </c>
      <c r="L1735" t="n">
        <v>22.25</v>
      </c>
      <c r="M1735" t="n">
        <v>7</v>
      </c>
      <c r="N1735" t="n">
        <v>71.06999999999999</v>
      </c>
      <c r="O1735" t="n">
        <v>33663.24</v>
      </c>
      <c r="P1735" t="n">
        <v>223.78</v>
      </c>
      <c r="Q1735" t="n">
        <v>467.07</v>
      </c>
      <c r="R1735" t="n">
        <v>58</v>
      </c>
      <c r="S1735" t="n">
        <v>39.61</v>
      </c>
      <c r="T1735" t="n">
        <v>4246.99</v>
      </c>
      <c r="U1735" t="n">
        <v>0.68</v>
      </c>
      <c r="V1735" t="n">
        <v>0.75</v>
      </c>
      <c r="W1735" t="n">
        <v>2.62</v>
      </c>
      <c r="X1735" t="n">
        <v>0.24</v>
      </c>
      <c r="Y1735" t="n">
        <v>1</v>
      </c>
      <c r="Z1735" t="n">
        <v>10</v>
      </c>
    </row>
    <row r="1736">
      <c r="A1736" t="n">
        <v>86</v>
      </c>
      <c r="B1736" t="n">
        <v>120</v>
      </c>
      <c r="C1736" t="inlineStr">
        <is>
          <t xml:space="preserve">CONCLUIDO	</t>
        </is>
      </c>
      <c r="D1736" t="n">
        <v>5.3533</v>
      </c>
      <c r="E1736" t="n">
        <v>18.68</v>
      </c>
      <c r="F1736" t="n">
        <v>15.56</v>
      </c>
      <c r="G1736" t="n">
        <v>103.74</v>
      </c>
      <c r="H1736" t="n">
        <v>1.47</v>
      </c>
      <c r="I1736" t="n">
        <v>9</v>
      </c>
      <c r="J1736" t="n">
        <v>271.52</v>
      </c>
      <c r="K1736" t="n">
        <v>57.72</v>
      </c>
      <c r="L1736" t="n">
        <v>22.5</v>
      </c>
      <c r="M1736" t="n">
        <v>7</v>
      </c>
      <c r="N1736" t="n">
        <v>71.3</v>
      </c>
      <c r="O1736" t="n">
        <v>33722.28</v>
      </c>
      <c r="P1736" t="n">
        <v>222.95</v>
      </c>
      <c r="Q1736" t="n">
        <v>467.07</v>
      </c>
      <c r="R1736" t="n">
        <v>57.51</v>
      </c>
      <c r="S1736" t="n">
        <v>39.61</v>
      </c>
      <c r="T1736" t="n">
        <v>3998.71</v>
      </c>
      <c r="U1736" t="n">
        <v>0.6899999999999999</v>
      </c>
      <c r="V1736" t="n">
        <v>0.75</v>
      </c>
      <c r="W1736" t="n">
        <v>2.62</v>
      </c>
      <c r="X1736" t="n">
        <v>0.23</v>
      </c>
      <c r="Y1736" t="n">
        <v>1</v>
      </c>
      <c r="Z1736" t="n">
        <v>10</v>
      </c>
    </row>
    <row r="1737">
      <c r="A1737" t="n">
        <v>87</v>
      </c>
      <c r="B1737" t="n">
        <v>120</v>
      </c>
      <c r="C1737" t="inlineStr">
        <is>
          <t xml:space="preserve">CONCLUIDO	</t>
        </is>
      </c>
      <c r="D1737" t="n">
        <v>5.3792</v>
      </c>
      <c r="E1737" t="n">
        <v>18.59</v>
      </c>
      <c r="F1737" t="n">
        <v>15.52</v>
      </c>
      <c r="G1737" t="n">
        <v>116.38</v>
      </c>
      <c r="H1737" t="n">
        <v>1.49</v>
      </c>
      <c r="I1737" t="n">
        <v>8</v>
      </c>
      <c r="J1737" t="n">
        <v>272</v>
      </c>
      <c r="K1737" t="n">
        <v>57.72</v>
      </c>
      <c r="L1737" t="n">
        <v>22.75</v>
      </c>
      <c r="M1737" t="n">
        <v>6</v>
      </c>
      <c r="N1737" t="n">
        <v>71.53</v>
      </c>
      <c r="O1737" t="n">
        <v>33781.41</v>
      </c>
      <c r="P1737" t="n">
        <v>221.88</v>
      </c>
      <c r="Q1737" t="n">
        <v>467.07</v>
      </c>
      <c r="R1737" t="n">
        <v>55.92</v>
      </c>
      <c r="S1737" t="n">
        <v>39.61</v>
      </c>
      <c r="T1737" t="n">
        <v>3212.71</v>
      </c>
      <c r="U1737" t="n">
        <v>0.71</v>
      </c>
      <c r="V1737" t="n">
        <v>0.75</v>
      </c>
      <c r="W1737" t="n">
        <v>2.62</v>
      </c>
      <c r="X1737" t="n">
        <v>0.18</v>
      </c>
      <c r="Y1737" t="n">
        <v>1</v>
      </c>
      <c r="Z1737" t="n">
        <v>10</v>
      </c>
    </row>
    <row r="1738">
      <c r="A1738" t="n">
        <v>88</v>
      </c>
      <c r="B1738" t="n">
        <v>120</v>
      </c>
      <c r="C1738" t="inlineStr">
        <is>
          <t xml:space="preserve">CONCLUIDO	</t>
        </is>
      </c>
      <c r="D1738" t="n">
        <v>5.3767</v>
      </c>
      <c r="E1738" t="n">
        <v>18.6</v>
      </c>
      <c r="F1738" t="n">
        <v>15.53</v>
      </c>
      <c r="G1738" t="n">
        <v>116.44</v>
      </c>
      <c r="H1738" t="n">
        <v>1.5</v>
      </c>
      <c r="I1738" t="n">
        <v>8</v>
      </c>
      <c r="J1738" t="n">
        <v>272.49</v>
      </c>
      <c r="K1738" t="n">
        <v>57.72</v>
      </c>
      <c r="L1738" t="n">
        <v>23</v>
      </c>
      <c r="M1738" t="n">
        <v>6</v>
      </c>
      <c r="N1738" t="n">
        <v>71.76000000000001</v>
      </c>
      <c r="O1738" t="n">
        <v>33840.76</v>
      </c>
      <c r="P1738" t="n">
        <v>221.92</v>
      </c>
      <c r="Q1738" t="n">
        <v>467.08</v>
      </c>
      <c r="R1738" t="n">
        <v>56.3</v>
      </c>
      <c r="S1738" t="n">
        <v>39.61</v>
      </c>
      <c r="T1738" t="n">
        <v>3402.73</v>
      </c>
      <c r="U1738" t="n">
        <v>0.7</v>
      </c>
      <c r="V1738" t="n">
        <v>0.75</v>
      </c>
      <c r="W1738" t="n">
        <v>2.62</v>
      </c>
      <c r="X1738" t="n">
        <v>0.19</v>
      </c>
      <c r="Y1738" t="n">
        <v>1</v>
      </c>
      <c r="Z1738" t="n">
        <v>10</v>
      </c>
    </row>
    <row r="1739">
      <c r="A1739" t="n">
        <v>89</v>
      </c>
      <c r="B1739" t="n">
        <v>120</v>
      </c>
      <c r="C1739" t="inlineStr">
        <is>
          <t xml:space="preserve">CONCLUIDO	</t>
        </is>
      </c>
      <c r="D1739" t="n">
        <v>5.3743</v>
      </c>
      <c r="E1739" t="n">
        <v>18.61</v>
      </c>
      <c r="F1739" t="n">
        <v>15.53</v>
      </c>
      <c r="G1739" t="n">
        <v>116.5</v>
      </c>
      <c r="H1739" t="n">
        <v>1.52</v>
      </c>
      <c r="I1739" t="n">
        <v>8</v>
      </c>
      <c r="J1739" t="n">
        <v>272.97</v>
      </c>
      <c r="K1739" t="n">
        <v>57.72</v>
      </c>
      <c r="L1739" t="n">
        <v>23.25</v>
      </c>
      <c r="M1739" t="n">
        <v>6</v>
      </c>
      <c r="N1739" t="n">
        <v>71.98999999999999</v>
      </c>
      <c r="O1739" t="n">
        <v>33900.07</v>
      </c>
      <c r="P1739" t="n">
        <v>222.15</v>
      </c>
      <c r="Q1739" t="n">
        <v>467.07</v>
      </c>
      <c r="R1739" t="n">
        <v>56.45</v>
      </c>
      <c r="S1739" t="n">
        <v>39.61</v>
      </c>
      <c r="T1739" t="n">
        <v>3476.25</v>
      </c>
      <c r="U1739" t="n">
        <v>0.7</v>
      </c>
      <c r="V1739" t="n">
        <v>0.75</v>
      </c>
      <c r="W1739" t="n">
        <v>2.62</v>
      </c>
      <c r="X1739" t="n">
        <v>0.2</v>
      </c>
      <c r="Y1739" t="n">
        <v>1</v>
      </c>
      <c r="Z1739" t="n">
        <v>10</v>
      </c>
    </row>
    <row r="1740">
      <c r="A1740" t="n">
        <v>90</v>
      </c>
      <c r="B1740" t="n">
        <v>120</v>
      </c>
      <c r="C1740" t="inlineStr">
        <is>
          <t xml:space="preserve">CONCLUIDO	</t>
        </is>
      </c>
      <c r="D1740" t="n">
        <v>5.3761</v>
      </c>
      <c r="E1740" t="n">
        <v>18.6</v>
      </c>
      <c r="F1740" t="n">
        <v>15.53</v>
      </c>
      <c r="G1740" t="n">
        <v>116.46</v>
      </c>
      <c r="H1740" t="n">
        <v>1.53</v>
      </c>
      <c r="I1740" t="n">
        <v>8</v>
      </c>
      <c r="J1740" t="n">
        <v>273.45</v>
      </c>
      <c r="K1740" t="n">
        <v>57.72</v>
      </c>
      <c r="L1740" t="n">
        <v>23.5</v>
      </c>
      <c r="M1740" t="n">
        <v>6</v>
      </c>
      <c r="N1740" t="n">
        <v>72.22</v>
      </c>
      <c r="O1740" t="n">
        <v>33959.47</v>
      </c>
      <c r="P1740" t="n">
        <v>222.38</v>
      </c>
      <c r="Q1740" t="n">
        <v>467.07</v>
      </c>
      <c r="R1740" t="n">
        <v>56.3</v>
      </c>
      <c r="S1740" t="n">
        <v>39.61</v>
      </c>
      <c r="T1740" t="n">
        <v>3399.34</v>
      </c>
      <c r="U1740" t="n">
        <v>0.7</v>
      </c>
      <c r="V1740" t="n">
        <v>0.75</v>
      </c>
      <c r="W1740" t="n">
        <v>2.62</v>
      </c>
      <c r="X1740" t="n">
        <v>0.19</v>
      </c>
      <c r="Y1740" t="n">
        <v>1</v>
      </c>
      <c r="Z1740" t="n">
        <v>10</v>
      </c>
    </row>
    <row r="1741">
      <c r="A1741" t="n">
        <v>91</v>
      </c>
      <c r="B1741" t="n">
        <v>120</v>
      </c>
      <c r="C1741" t="inlineStr">
        <is>
          <t xml:space="preserve">CONCLUIDO	</t>
        </is>
      </c>
      <c r="D1741" t="n">
        <v>5.3755</v>
      </c>
      <c r="E1741" t="n">
        <v>18.6</v>
      </c>
      <c r="F1741" t="n">
        <v>15.53</v>
      </c>
      <c r="G1741" t="n">
        <v>116.47</v>
      </c>
      <c r="H1741" t="n">
        <v>1.54</v>
      </c>
      <c r="I1741" t="n">
        <v>8</v>
      </c>
      <c r="J1741" t="n">
        <v>273.93</v>
      </c>
      <c r="K1741" t="n">
        <v>57.72</v>
      </c>
      <c r="L1741" t="n">
        <v>23.75</v>
      </c>
      <c r="M1741" t="n">
        <v>6</v>
      </c>
      <c r="N1741" t="n">
        <v>72.45999999999999</v>
      </c>
      <c r="O1741" t="n">
        <v>34018.96</v>
      </c>
      <c r="P1741" t="n">
        <v>222.15</v>
      </c>
      <c r="Q1741" t="n">
        <v>467.07</v>
      </c>
      <c r="R1741" t="n">
        <v>56.38</v>
      </c>
      <c r="S1741" t="n">
        <v>39.61</v>
      </c>
      <c r="T1741" t="n">
        <v>3442.46</v>
      </c>
      <c r="U1741" t="n">
        <v>0.7</v>
      </c>
      <c r="V1741" t="n">
        <v>0.75</v>
      </c>
      <c r="W1741" t="n">
        <v>2.62</v>
      </c>
      <c r="X1741" t="n">
        <v>0.2</v>
      </c>
      <c r="Y1741" t="n">
        <v>1</v>
      </c>
      <c r="Z1741" t="n">
        <v>10</v>
      </c>
    </row>
    <row r="1742">
      <c r="A1742" t="n">
        <v>92</v>
      </c>
      <c r="B1742" t="n">
        <v>120</v>
      </c>
      <c r="C1742" t="inlineStr">
        <is>
          <t xml:space="preserve">CONCLUIDO	</t>
        </is>
      </c>
      <c r="D1742" t="n">
        <v>5.3775</v>
      </c>
      <c r="E1742" t="n">
        <v>18.6</v>
      </c>
      <c r="F1742" t="n">
        <v>15.52</v>
      </c>
      <c r="G1742" t="n">
        <v>116.42</v>
      </c>
      <c r="H1742" t="n">
        <v>1.56</v>
      </c>
      <c r="I1742" t="n">
        <v>8</v>
      </c>
      <c r="J1742" t="n">
        <v>274.41</v>
      </c>
      <c r="K1742" t="n">
        <v>57.72</v>
      </c>
      <c r="L1742" t="n">
        <v>24</v>
      </c>
      <c r="M1742" t="n">
        <v>6</v>
      </c>
      <c r="N1742" t="n">
        <v>72.69</v>
      </c>
      <c r="O1742" t="n">
        <v>34078.55</v>
      </c>
      <c r="P1742" t="n">
        <v>222.13</v>
      </c>
      <c r="Q1742" t="n">
        <v>467.07</v>
      </c>
      <c r="R1742" t="n">
        <v>56.02</v>
      </c>
      <c r="S1742" t="n">
        <v>39.61</v>
      </c>
      <c r="T1742" t="n">
        <v>3259.43</v>
      </c>
      <c r="U1742" t="n">
        <v>0.71</v>
      </c>
      <c r="V1742" t="n">
        <v>0.75</v>
      </c>
      <c r="W1742" t="n">
        <v>2.62</v>
      </c>
      <c r="X1742" t="n">
        <v>0.19</v>
      </c>
      <c r="Y1742" t="n">
        <v>1</v>
      </c>
      <c r="Z1742" t="n">
        <v>10</v>
      </c>
    </row>
    <row r="1743">
      <c r="A1743" t="n">
        <v>93</v>
      </c>
      <c r="B1743" t="n">
        <v>120</v>
      </c>
      <c r="C1743" t="inlineStr">
        <is>
          <t xml:space="preserve">CONCLUIDO	</t>
        </is>
      </c>
      <c r="D1743" t="n">
        <v>5.3764</v>
      </c>
      <c r="E1743" t="n">
        <v>18.6</v>
      </c>
      <c r="F1743" t="n">
        <v>15.53</v>
      </c>
      <c r="G1743" t="n">
        <v>116.45</v>
      </c>
      <c r="H1743" t="n">
        <v>1.57</v>
      </c>
      <c r="I1743" t="n">
        <v>8</v>
      </c>
      <c r="J1743" t="n">
        <v>274.9</v>
      </c>
      <c r="K1743" t="n">
        <v>57.72</v>
      </c>
      <c r="L1743" t="n">
        <v>24.25</v>
      </c>
      <c r="M1743" t="n">
        <v>6</v>
      </c>
      <c r="N1743" t="n">
        <v>72.92</v>
      </c>
      <c r="O1743" t="n">
        <v>34138.22</v>
      </c>
      <c r="P1743" t="n">
        <v>222.2</v>
      </c>
      <c r="Q1743" t="n">
        <v>467.07</v>
      </c>
      <c r="R1743" t="n">
        <v>56.21</v>
      </c>
      <c r="S1743" t="n">
        <v>39.61</v>
      </c>
      <c r="T1743" t="n">
        <v>3356.33</v>
      </c>
      <c r="U1743" t="n">
        <v>0.7</v>
      </c>
      <c r="V1743" t="n">
        <v>0.75</v>
      </c>
      <c r="W1743" t="n">
        <v>2.62</v>
      </c>
      <c r="X1743" t="n">
        <v>0.19</v>
      </c>
      <c r="Y1743" t="n">
        <v>1</v>
      </c>
      <c r="Z1743" t="n">
        <v>10</v>
      </c>
    </row>
    <row r="1744">
      <c r="A1744" t="n">
        <v>94</v>
      </c>
      <c r="B1744" t="n">
        <v>120</v>
      </c>
      <c r="C1744" t="inlineStr">
        <is>
          <t xml:space="preserve">CONCLUIDO	</t>
        </is>
      </c>
      <c r="D1744" t="n">
        <v>5.3747</v>
      </c>
      <c r="E1744" t="n">
        <v>18.61</v>
      </c>
      <c r="F1744" t="n">
        <v>15.53</v>
      </c>
      <c r="G1744" t="n">
        <v>116.49</v>
      </c>
      <c r="H1744" t="n">
        <v>1.58</v>
      </c>
      <c r="I1744" t="n">
        <v>8</v>
      </c>
      <c r="J1744" t="n">
        <v>275.38</v>
      </c>
      <c r="K1744" t="n">
        <v>57.72</v>
      </c>
      <c r="L1744" t="n">
        <v>24.5</v>
      </c>
      <c r="M1744" t="n">
        <v>6</v>
      </c>
      <c r="N1744" t="n">
        <v>73.16</v>
      </c>
      <c r="O1744" t="n">
        <v>34197.98</v>
      </c>
      <c r="P1744" t="n">
        <v>221.84</v>
      </c>
      <c r="Q1744" t="n">
        <v>467.07</v>
      </c>
      <c r="R1744" t="n">
        <v>56.57</v>
      </c>
      <c r="S1744" t="n">
        <v>39.61</v>
      </c>
      <c r="T1744" t="n">
        <v>3533.42</v>
      </c>
      <c r="U1744" t="n">
        <v>0.7</v>
      </c>
      <c r="V1744" t="n">
        <v>0.75</v>
      </c>
      <c r="W1744" t="n">
        <v>2.62</v>
      </c>
      <c r="X1744" t="n">
        <v>0.2</v>
      </c>
      <c r="Y1744" t="n">
        <v>1</v>
      </c>
      <c r="Z1744" t="n">
        <v>10</v>
      </c>
    </row>
    <row r="1745">
      <c r="A1745" t="n">
        <v>95</v>
      </c>
      <c r="B1745" t="n">
        <v>120</v>
      </c>
      <c r="C1745" t="inlineStr">
        <is>
          <t xml:space="preserve">CONCLUIDO	</t>
        </is>
      </c>
      <c r="D1745" t="n">
        <v>5.3763</v>
      </c>
      <c r="E1745" t="n">
        <v>18.6</v>
      </c>
      <c r="F1745" t="n">
        <v>15.53</v>
      </c>
      <c r="G1745" t="n">
        <v>116.45</v>
      </c>
      <c r="H1745" t="n">
        <v>1.6</v>
      </c>
      <c r="I1745" t="n">
        <v>8</v>
      </c>
      <c r="J1745" t="n">
        <v>275.87</v>
      </c>
      <c r="K1745" t="n">
        <v>57.72</v>
      </c>
      <c r="L1745" t="n">
        <v>24.75</v>
      </c>
      <c r="M1745" t="n">
        <v>6</v>
      </c>
      <c r="N1745" t="n">
        <v>73.39</v>
      </c>
      <c r="O1745" t="n">
        <v>34257.84</v>
      </c>
      <c r="P1745" t="n">
        <v>221.2</v>
      </c>
      <c r="Q1745" t="n">
        <v>467.07</v>
      </c>
      <c r="R1745" t="n">
        <v>56.27</v>
      </c>
      <c r="S1745" t="n">
        <v>39.61</v>
      </c>
      <c r="T1745" t="n">
        <v>3387.11</v>
      </c>
      <c r="U1745" t="n">
        <v>0.7</v>
      </c>
      <c r="V1745" t="n">
        <v>0.75</v>
      </c>
      <c r="W1745" t="n">
        <v>2.62</v>
      </c>
      <c r="X1745" t="n">
        <v>0.19</v>
      </c>
      <c r="Y1745" t="n">
        <v>1</v>
      </c>
      <c r="Z1745" t="n">
        <v>10</v>
      </c>
    </row>
    <row r="1746">
      <c r="A1746" t="n">
        <v>96</v>
      </c>
      <c r="B1746" t="n">
        <v>120</v>
      </c>
      <c r="C1746" t="inlineStr">
        <is>
          <t xml:space="preserve">CONCLUIDO	</t>
        </is>
      </c>
      <c r="D1746" t="n">
        <v>5.3733</v>
      </c>
      <c r="E1746" t="n">
        <v>18.61</v>
      </c>
      <c r="F1746" t="n">
        <v>15.54</v>
      </c>
      <c r="G1746" t="n">
        <v>116.53</v>
      </c>
      <c r="H1746" t="n">
        <v>1.61</v>
      </c>
      <c r="I1746" t="n">
        <v>8</v>
      </c>
      <c r="J1746" t="n">
        <v>276.35</v>
      </c>
      <c r="K1746" t="n">
        <v>57.72</v>
      </c>
      <c r="L1746" t="n">
        <v>25</v>
      </c>
      <c r="M1746" t="n">
        <v>6</v>
      </c>
      <c r="N1746" t="n">
        <v>73.63</v>
      </c>
      <c r="O1746" t="n">
        <v>34317.79</v>
      </c>
      <c r="P1746" t="n">
        <v>220.64</v>
      </c>
      <c r="Q1746" t="n">
        <v>467.07</v>
      </c>
      <c r="R1746" t="n">
        <v>56.7</v>
      </c>
      <c r="S1746" t="n">
        <v>39.61</v>
      </c>
      <c r="T1746" t="n">
        <v>3602.51</v>
      </c>
      <c r="U1746" t="n">
        <v>0.7</v>
      </c>
      <c r="V1746" t="n">
        <v>0.75</v>
      </c>
      <c r="W1746" t="n">
        <v>2.62</v>
      </c>
      <c r="X1746" t="n">
        <v>0.2</v>
      </c>
      <c r="Y1746" t="n">
        <v>1</v>
      </c>
      <c r="Z1746" t="n">
        <v>10</v>
      </c>
    </row>
    <row r="1747">
      <c r="A1747" t="n">
        <v>97</v>
      </c>
      <c r="B1747" t="n">
        <v>120</v>
      </c>
      <c r="C1747" t="inlineStr">
        <is>
          <t xml:space="preserve">CONCLUIDO	</t>
        </is>
      </c>
      <c r="D1747" t="n">
        <v>5.3748</v>
      </c>
      <c r="E1747" t="n">
        <v>18.61</v>
      </c>
      <c r="F1747" t="n">
        <v>15.53</v>
      </c>
      <c r="G1747" t="n">
        <v>116.49</v>
      </c>
      <c r="H1747" t="n">
        <v>1.62</v>
      </c>
      <c r="I1747" t="n">
        <v>8</v>
      </c>
      <c r="J1747" t="n">
        <v>276.84</v>
      </c>
      <c r="K1747" t="n">
        <v>57.72</v>
      </c>
      <c r="L1747" t="n">
        <v>25.25</v>
      </c>
      <c r="M1747" t="n">
        <v>6</v>
      </c>
      <c r="N1747" t="n">
        <v>73.87</v>
      </c>
      <c r="O1747" t="n">
        <v>34377.83</v>
      </c>
      <c r="P1747" t="n">
        <v>220.25</v>
      </c>
      <c r="Q1747" t="n">
        <v>467.07</v>
      </c>
      <c r="R1747" t="n">
        <v>56.49</v>
      </c>
      <c r="S1747" t="n">
        <v>39.61</v>
      </c>
      <c r="T1747" t="n">
        <v>3495.43</v>
      </c>
      <c r="U1747" t="n">
        <v>0.7</v>
      </c>
      <c r="V1747" t="n">
        <v>0.75</v>
      </c>
      <c r="W1747" t="n">
        <v>2.62</v>
      </c>
      <c r="X1747" t="n">
        <v>0.2</v>
      </c>
      <c r="Y1747" t="n">
        <v>1</v>
      </c>
      <c r="Z1747" t="n">
        <v>10</v>
      </c>
    </row>
    <row r="1748">
      <c r="A1748" t="n">
        <v>98</v>
      </c>
      <c r="B1748" t="n">
        <v>120</v>
      </c>
      <c r="C1748" t="inlineStr">
        <is>
          <t xml:space="preserve">CONCLUIDO	</t>
        </is>
      </c>
      <c r="D1748" t="n">
        <v>5.376</v>
      </c>
      <c r="E1748" t="n">
        <v>18.6</v>
      </c>
      <c r="F1748" t="n">
        <v>15.53</v>
      </c>
      <c r="G1748" t="n">
        <v>116.46</v>
      </c>
      <c r="H1748" t="n">
        <v>1.64</v>
      </c>
      <c r="I1748" t="n">
        <v>8</v>
      </c>
      <c r="J1748" t="n">
        <v>277.33</v>
      </c>
      <c r="K1748" t="n">
        <v>57.72</v>
      </c>
      <c r="L1748" t="n">
        <v>25.5</v>
      </c>
      <c r="M1748" t="n">
        <v>6</v>
      </c>
      <c r="N1748" t="n">
        <v>74.09999999999999</v>
      </c>
      <c r="O1748" t="n">
        <v>34437.96</v>
      </c>
      <c r="P1748" t="n">
        <v>220.21</v>
      </c>
      <c r="Q1748" t="n">
        <v>467.07</v>
      </c>
      <c r="R1748" t="n">
        <v>56.42</v>
      </c>
      <c r="S1748" t="n">
        <v>39.61</v>
      </c>
      <c r="T1748" t="n">
        <v>3462.3</v>
      </c>
      <c r="U1748" t="n">
        <v>0.7</v>
      </c>
      <c r="V1748" t="n">
        <v>0.75</v>
      </c>
      <c r="W1748" t="n">
        <v>2.62</v>
      </c>
      <c r="X1748" t="n">
        <v>0.19</v>
      </c>
      <c r="Y1748" t="n">
        <v>1</v>
      </c>
      <c r="Z1748" t="n">
        <v>10</v>
      </c>
    </row>
    <row r="1749">
      <c r="A1749" t="n">
        <v>99</v>
      </c>
      <c r="B1749" t="n">
        <v>120</v>
      </c>
      <c r="C1749" t="inlineStr">
        <is>
          <t xml:space="preserve">CONCLUIDO	</t>
        </is>
      </c>
      <c r="D1749" t="n">
        <v>5.3739</v>
      </c>
      <c r="E1749" t="n">
        <v>18.61</v>
      </c>
      <c r="F1749" t="n">
        <v>15.54</v>
      </c>
      <c r="G1749" t="n">
        <v>116.51</v>
      </c>
      <c r="H1749" t="n">
        <v>1.65</v>
      </c>
      <c r="I1749" t="n">
        <v>8</v>
      </c>
      <c r="J1749" t="n">
        <v>277.82</v>
      </c>
      <c r="K1749" t="n">
        <v>57.72</v>
      </c>
      <c r="L1749" t="n">
        <v>25.75</v>
      </c>
      <c r="M1749" t="n">
        <v>6</v>
      </c>
      <c r="N1749" t="n">
        <v>74.34</v>
      </c>
      <c r="O1749" t="n">
        <v>34498.19</v>
      </c>
      <c r="P1749" t="n">
        <v>219.48</v>
      </c>
      <c r="Q1749" t="n">
        <v>467.07</v>
      </c>
      <c r="R1749" t="n">
        <v>56.54</v>
      </c>
      <c r="S1749" t="n">
        <v>39.61</v>
      </c>
      <c r="T1749" t="n">
        <v>3520.88</v>
      </c>
      <c r="U1749" t="n">
        <v>0.7</v>
      </c>
      <c r="V1749" t="n">
        <v>0.75</v>
      </c>
      <c r="W1749" t="n">
        <v>2.62</v>
      </c>
      <c r="X1749" t="n">
        <v>0.2</v>
      </c>
      <c r="Y1749" t="n">
        <v>1</v>
      </c>
      <c r="Z1749" t="n">
        <v>10</v>
      </c>
    </row>
    <row r="1750">
      <c r="A1750" t="n">
        <v>100</v>
      </c>
      <c r="B1750" t="n">
        <v>120</v>
      </c>
      <c r="C1750" t="inlineStr">
        <is>
          <t xml:space="preserve">CONCLUIDO	</t>
        </is>
      </c>
      <c r="D1750" t="n">
        <v>5.3945</v>
      </c>
      <c r="E1750" t="n">
        <v>18.54</v>
      </c>
      <c r="F1750" t="n">
        <v>15.51</v>
      </c>
      <c r="G1750" t="n">
        <v>132.94</v>
      </c>
      <c r="H1750" t="n">
        <v>1.66</v>
      </c>
      <c r="I1750" t="n">
        <v>7</v>
      </c>
      <c r="J1750" t="n">
        <v>278.31</v>
      </c>
      <c r="K1750" t="n">
        <v>57.72</v>
      </c>
      <c r="L1750" t="n">
        <v>26</v>
      </c>
      <c r="M1750" t="n">
        <v>5</v>
      </c>
      <c r="N1750" t="n">
        <v>74.58</v>
      </c>
      <c r="O1750" t="n">
        <v>34558.51</v>
      </c>
      <c r="P1750" t="n">
        <v>217.93</v>
      </c>
      <c r="Q1750" t="n">
        <v>467.07</v>
      </c>
      <c r="R1750" t="n">
        <v>55.77</v>
      </c>
      <c r="S1750" t="n">
        <v>39.61</v>
      </c>
      <c r="T1750" t="n">
        <v>3142.92</v>
      </c>
      <c r="U1750" t="n">
        <v>0.71</v>
      </c>
      <c r="V1750" t="n">
        <v>0.75</v>
      </c>
      <c r="W1750" t="n">
        <v>2.62</v>
      </c>
      <c r="X1750" t="n">
        <v>0.18</v>
      </c>
      <c r="Y1750" t="n">
        <v>1</v>
      </c>
      <c r="Z1750" t="n">
        <v>10</v>
      </c>
    </row>
    <row r="1751">
      <c r="A1751" t="n">
        <v>101</v>
      </c>
      <c r="B1751" t="n">
        <v>120</v>
      </c>
      <c r="C1751" t="inlineStr">
        <is>
          <t xml:space="preserve">CONCLUIDO	</t>
        </is>
      </c>
      <c r="D1751" t="n">
        <v>5.3925</v>
      </c>
      <c r="E1751" t="n">
        <v>18.54</v>
      </c>
      <c r="F1751" t="n">
        <v>15.52</v>
      </c>
      <c r="G1751" t="n">
        <v>133</v>
      </c>
      <c r="H1751" t="n">
        <v>1.68</v>
      </c>
      <c r="I1751" t="n">
        <v>7</v>
      </c>
      <c r="J1751" t="n">
        <v>278.79</v>
      </c>
      <c r="K1751" t="n">
        <v>57.72</v>
      </c>
      <c r="L1751" t="n">
        <v>26.25</v>
      </c>
      <c r="M1751" t="n">
        <v>5</v>
      </c>
      <c r="N1751" t="n">
        <v>74.81999999999999</v>
      </c>
      <c r="O1751" t="n">
        <v>34618.92</v>
      </c>
      <c r="P1751" t="n">
        <v>218.51</v>
      </c>
      <c r="Q1751" t="n">
        <v>467.09</v>
      </c>
      <c r="R1751" t="n">
        <v>55.94</v>
      </c>
      <c r="S1751" t="n">
        <v>39.61</v>
      </c>
      <c r="T1751" t="n">
        <v>3226.49</v>
      </c>
      <c r="U1751" t="n">
        <v>0.71</v>
      </c>
      <c r="V1751" t="n">
        <v>0.75</v>
      </c>
      <c r="W1751" t="n">
        <v>2.62</v>
      </c>
      <c r="X1751" t="n">
        <v>0.18</v>
      </c>
      <c r="Y1751" t="n">
        <v>1</v>
      </c>
      <c r="Z1751" t="n">
        <v>10</v>
      </c>
    </row>
    <row r="1752">
      <c r="A1752" t="n">
        <v>102</v>
      </c>
      <c r="B1752" t="n">
        <v>120</v>
      </c>
      <c r="C1752" t="inlineStr">
        <is>
          <t xml:space="preserve">CONCLUIDO	</t>
        </is>
      </c>
      <c r="D1752" t="n">
        <v>5.392</v>
      </c>
      <c r="E1752" t="n">
        <v>18.55</v>
      </c>
      <c r="F1752" t="n">
        <v>15.52</v>
      </c>
      <c r="G1752" t="n">
        <v>133.01</v>
      </c>
      <c r="H1752" t="n">
        <v>1.69</v>
      </c>
      <c r="I1752" t="n">
        <v>7</v>
      </c>
      <c r="J1752" t="n">
        <v>279.29</v>
      </c>
      <c r="K1752" t="n">
        <v>57.72</v>
      </c>
      <c r="L1752" t="n">
        <v>26.5</v>
      </c>
      <c r="M1752" t="n">
        <v>5</v>
      </c>
      <c r="N1752" t="n">
        <v>75.06</v>
      </c>
      <c r="O1752" t="n">
        <v>34679.43</v>
      </c>
      <c r="P1752" t="n">
        <v>218.89</v>
      </c>
      <c r="Q1752" t="n">
        <v>467.12</v>
      </c>
      <c r="R1752" t="n">
        <v>55.98</v>
      </c>
      <c r="S1752" t="n">
        <v>39.61</v>
      </c>
      <c r="T1752" t="n">
        <v>3248.02</v>
      </c>
      <c r="U1752" t="n">
        <v>0.71</v>
      </c>
      <c r="V1752" t="n">
        <v>0.75</v>
      </c>
      <c r="W1752" t="n">
        <v>2.62</v>
      </c>
      <c r="X1752" t="n">
        <v>0.18</v>
      </c>
      <c r="Y1752" t="n">
        <v>1</v>
      </c>
      <c r="Z1752" t="n">
        <v>10</v>
      </c>
    </row>
    <row r="1753">
      <c r="A1753" t="n">
        <v>103</v>
      </c>
      <c r="B1753" t="n">
        <v>120</v>
      </c>
      <c r="C1753" t="inlineStr">
        <is>
          <t xml:space="preserve">CONCLUIDO	</t>
        </is>
      </c>
      <c r="D1753" t="n">
        <v>5.3934</v>
      </c>
      <c r="E1753" t="n">
        <v>18.54</v>
      </c>
      <c r="F1753" t="n">
        <v>15.51</v>
      </c>
      <c r="G1753" t="n">
        <v>132.97</v>
      </c>
      <c r="H1753" t="n">
        <v>1.7</v>
      </c>
      <c r="I1753" t="n">
        <v>7</v>
      </c>
      <c r="J1753" t="n">
        <v>279.78</v>
      </c>
      <c r="K1753" t="n">
        <v>57.72</v>
      </c>
      <c r="L1753" t="n">
        <v>26.75</v>
      </c>
      <c r="M1753" t="n">
        <v>5</v>
      </c>
      <c r="N1753" t="n">
        <v>75.3</v>
      </c>
      <c r="O1753" t="n">
        <v>34740.03</v>
      </c>
      <c r="P1753" t="n">
        <v>219.42</v>
      </c>
      <c r="Q1753" t="n">
        <v>467.07</v>
      </c>
      <c r="R1753" t="n">
        <v>55.97</v>
      </c>
      <c r="S1753" t="n">
        <v>39.61</v>
      </c>
      <c r="T1753" t="n">
        <v>3238.45</v>
      </c>
      <c r="U1753" t="n">
        <v>0.71</v>
      </c>
      <c r="V1753" t="n">
        <v>0.75</v>
      </c>
      <c r="W1753" t="n">
        <v>2.62</v>
      </c>
      <c r="X1753" t="n">
        <v>0.18</v>
      </c>
      <c r="Y1753" t="n">
        <v>1</v>
      </c>
      <c r="Z1753" t="n">
        <v>10</v>
      </c>
    </row>
    <row r="1754">
      <c r="A1754" t="n">
        <v>104</v>
      </c>
      <c r="B1754" t="n">
        <v>120</v>
      </c>
      <c r="C1754" t="inlineStr">
        <is>
          <t xml:space="preserve">CONCLUIDO	</t>
        </is>
      </c>
      <c r="D1754" t="n">
        <v>5.3961</v>
      </c>
      <c r="E1754" t="n">
        <v>18.53</v>
      </c>
      <c r="F1754" t="n">
        <v>15.5</v>
      </c>
      <c r="G1754" t="n">
        <v>132.89</v>
      </c>
      <c r="H1754" t="n">
        <v>1.72</v>
      </c>
      <c r="I1754" t="n">
        <v>7</v>
      </c>
      <c r="J1754" t="n">
        <v>280.27</v>
      </c>
      <c r="K1754" t="n">
        <v>57.72</v>
      </c>
      <c r="L1754" t="n">
        <v>27</v>
      </c>
      <c r="M1754" t="n">
        <v>5</v>
      </c>
      <c r="N1754" t="n">
        <v>75.54000000000001</v>
      </c>
      <c r="O1754" t="n">
        <v>34800.73</v>
      </c>
      <c r="P1754" t="n">
        <v>219.15</v>
      </c>
      <c r="Q1754" t="n">
        <v>467.07</v>
      </c>
      <c r="R1754" t="n">
        <v>55.59</v>
      </c>
      <c r="S1754" t="n">
        <v>39.61</v>
      </c>
      <c r="T1754" t="n">
        <v>3051.47</v>
      </c>
      <c r="U1754" t="n">
        <v>0.71</v>
      </c>
      <c r="V1754" t="n">
        <v>0.75</v>
      </c>
      <c r="W1754" t="n">
        <v>2.62</v>
      </c>
      <c r="X1754" t="n">
        <v>0.17</v>
      </c>
      <c r="Y1754" t="n">
        <v>1</v>
      </c>
      <c r="Z1754" t="n">
        <v>10</v>
      </c>
    </row>
    <row r="1755">
      <c r="A1755" t="n">
        <v>105</v>
      </c>
      <c r="B1755" t="n">
        <v>120</v>
      </c>
      <c r="C1755" t="inlineStr">
        <is>
          <t xml:space="preserve">CONCLUIDO	</t>
        </is>
      </c>
      <c r="D1755" t="n">
        <v>5.3925</v>
      </c>
      <c r="E1755" t="n">
        <v>18.54</v>
      </c>
      <c r="F1755" t="n">
        <v>15.52</v>
      </c>
      <c r="G1755" t="n">
        <v>133</v>
      </c>
      <c r="H1755" t="n">
        <v>1.73</v>
      </c>
      <c r="I1755" t="n">
        <v>7</v>
      </c>
      <c r="J1755" t="n">
        <v>280.76</v>
      </c>
      <c r="K1755" t="n">
        <v>57.72</v>
      </c>
      <c r="L1755" t="n">
        <v>27.25</v>
      </c>
      <c r="M1755" t="n">
        <v>5</v>
      </c>
      <c r="N1755" t="n">
        <v>75.79000000000001</v>
      </c>
      <c r="O1755" t="n">
        <v>34861.53</v>
      </c>
      <c r="P1755" t="n">
        <v>219.62</v>
      </c>
      <c r="Q1755" t="n">
        <v>467.07</v>
      </c>
      <c r="R1755" t="n">
        <v>55.96</v>
      </c>
      <c r="S1755" t="n">
        <v>39.61</v>
      </c>
      <c r="T1755" t="n">
        <v>3235.33</v>
      </c>
      <c r="U1755" t="n">
        <v>0.71</v>
      </c>
      <c r="V1755" t="n">
        <v>0.75</v>
      </c>
      <c r="W1755" t="n">
        <v>2.62</v>
      </c>
      <c r="X1755" t="n">
        <v>0.18</v>
      </c>
      <c r="Y1755" t="n">
        <v>1</v>
      </c>
      <c r="Z1755" t="n">
        <v>10</v>
      </c>
    </row>
    <row r="1756">
      <c r="A1756" t="n">
        <v>106</v>
      </c>
      <c r="B1756" t="n">
        <v>120</v>
      </c>
      <c r="C1756" t="inlineStr">
        <is>
          <t xml:space="preserve">CONCLUIDO	</t>
        </is>
      </c>
      <c r="D1756" t="n">
        <v>5.3942</v>
      </c>
      <c r="E1756" t="n">
        <v>18.54</v>
      </c>
      <c r="F1756" t="n">
        <v>15.51</v>
      </c>
      <c r="G1756" t="n">
        <v>132.95</v>
      </c>
      <c r="H1756" t="n">
        <v>1.74</v>
      </c>
      <c r="I1756" t="n">
        <v>7</v>
      </c>
      <c r="J1756" t="n">
        <v>281.26</v>
      </c>
      <c r="K1756" t="n">
        <v>57.72</v>
      </c>
      <c r="L1756" t="n">
        <v>27.5</v>
      </c>
      <c r="M1756" t="n">
        <v>5</v>
      </c>
      <c r="N1756" t="n">
        <v>76.03</v>
      </c>
      <c r="O1756" t="n">
        <v>34922.42</v>
      </c>
      <c r="P1756" t="n">
        <v>219.81</v>
      </c>
      <c r="Q1756" t="n">
        <v>467.07</v>
      </c>
      <c r="R1756" t="n">
        <v>55.84</v>
      </c>
      <c r="S1756" t="n">
        <v>39.61</v>
      </c>
      <c r="T1756" t="n">
        <v>3175.98</v>
      </c>
      <c r="U1756" t="n">
        <v>0.71</v>
      </c>
      <c r="V1756" t="n">
        <v>0.75</v>
      </c>
      <c r="W1756" t="n">
        <v>2.62</v>
      </c>
      <c r="X1756" t="n">
        <v>0.18</v>
      </c>
      <c r="Y1756" t="n">
        <v>1</v>
      </c>
      <c r="Z1756" t="n">
        <v>10</v>
      </c>
    </row>
    <row r="1757">
      <c r="A1757" t="n">
        <v>107</v>
      </c>
      <c r="B1757" t="n">
        <v>120</v>
      </c>
      <c r="C1757" t="inlineStr">
        <is>
          <t xml:space="preserve">CONCLUIDO	</t>
        </is>
      </c>
      <c r="D1757" t="n">
        <v>5.3955</v>
      </c>
      <c r="E1757" t="n">
        <v>18.53</v>
      </c>
      <c r="F1757" t="n">
        <v>15.51</v>
      </c>
      <c r="G1757" t="n">
        <v>132.91</v>
      </c>
      <c r="H1757" t="n">
        <v>1.75</v>
      </c>
      <c r="I1757" t="n">
        <v>7</v>
      </c>
      <c r="J1757" t="n">
        <v>281.75</v>
      </c>
      <c r="K1757" t="n">
        <v>57.72</v>
      </c>
      <c r="L1757" t="n">
        <v>27.75</v>
      </c>
      <c r="M1757" t="n">
        <v>5</v>
      </c>
      <c r="N1757" t="n">
        <v>76.28</v>
      </c>
      <c r="O1757" t="n">
        <v>34983.41</v>
      </c>
      <c r="P1757" t="n">
        <v>219.75</v>
      </c>
      <c r="Q1757" t="n">
        <v>467.11</v>
      </c>
      <c r="R1757" t="n">
        <v>55.66</v>
      </c>
      <c r="S1757" t="n">
        <v>39.61</v>
      </c>
      <c r="T1757" t="n">
        <v>3085.46</v>
      </c>
      <c r="U1757" t="n">
        <v>0.71</v>
      </c>
      <c r="V1757" t="n">
        <v>0.75</v>
      </c>
      <c r="W1757" t="n">
        <v>2.62</v>
      </c>
      <c r="X1757" t="n">
        <v>0.17</v>
      </c>
      <c r="Y1757" t="n">
        <v>1</v>
      </c>
      <c r="Z1757" t="n">
        <v>10</v>
      </c>
    </row>
    <row r="1758">
      <c r="A1758" t="n">
        <v>108</v>
      </c>
      <c r="B1758" t="n">
        <v>120</v>
      </c>
      <c r="C1758" t="inlineStr">
        <is>
          <t xml:space="preserve">CONCLUIDO	</t>
        </is>
      </c>
      <c r="D1758" t="n">
        <v>5.3941</v>
      </c>
      <c r="E1758" t="n">
        <v>18.54</v>
      </c>
      <c r="F1758" t="n">
        <v>15.51</v>
      </c>
      <c r="G1758" t="n">
        <v>132.95</v>
      </c>
      <c r="H1758" t="n">
        <v>1.77</v>
      </c>
      <c r="I1758" t="n">
        <v>7</v>
      </c>
      <c r="J1758" t="n">
        <v>282.25</v>
      </c>
      <c r="K1758" t="n">
        <v>57.72</v>
      </c>
      <c r="L1758" t="n">
        <v>28</v>
      </c>
      <c r="M1758" t="n">
        <v>5</v>
      </c>
      <c r="N1758" t="n">
        <v>76.52</v>
      </c>
      <c r="O1758" t="n">
        <v>35044.49</v>
      </c>
      <c r="P1758" t="n">
        <v>219.31</v>
      </c>
      <c r="Q1758" t="n">
        <v>467.08</v>
      </c>
      <c r="R1758" t="n">
        <v>55.82</v>
      </c>
      <c r="S1758" t="n">
        <v>39.61</v>
      </c>
      <c r="T1758" t="n">
        <v>3166.98</v>
      </c>
      <c r="U1758" t="n">
        <v>0.71</v>
      </c>
      <c r="V1758" t="n">
        <v>0.75</v>
      </c>
      <c r="W1758" t="n">
        <v>2.62</v>
      </c>
      <c r="X1758" t="n">
        <v>0.18</v>
      </c>
      <c r="Y1758" t="n">
        <v>1</v>
      </c>
      <c r="Z1758" t="n">
        <v>10</v>
      </c>
    </row>
    <row r="1759">
      <c r="A1759" t="n">
        <v>109</v>
      </c>
      <c r="B1759" t="n">
        <v>120</v>
      </c>
      <c r="C1759" t="inlineStr">
        <is>
          <t xml:space="preserve">CONCLUIDO	</t>
        </is>
      </c>
      <c r="D1759" t="n">
        <v>5.3992</v>
      </c>
      <c r="E1759" t="n">
        <v>18.52</v>
      </c>
      <c r="F1759" t="n">
        <v>15.49</v>
      </c>
      <c r="G1759" t="n">
        <v>132.8</v>
      </c>
      <c r="H1759" t="n">
        <v>1.78</v>
      </c>
      <c r="I1759" t="n">
        <v>7</v>
      </c>
      <c r="J1759" t="n">
        <v>282.74</v>
      </c>
      <c r="K1759" t="n">
        <v>57.72</v>
      </c>
      <c r="L1759" t="n">
        <v>28.25</v>
      </c>
      <c r="M1759" t="n">
        <v>5</v>
      </c>
      <c r="N1759" t="n">
        <v>76.77</v>
      </c>
      <c r="O1759" t="n">
        <v>35105.68</v>
      </c>
      <c r="P1759" t="n">
        <v>218.59</v>
      </c>
      <c r="Q1759" t="n">
        <v>467.07</v>
      </c>
      <c r="R1759" t="n">
        <v>55.23</v>
      </c>
      <c r="S1759" t="n">
        <v>39.61</v>
      </c>
      <c r="T1759" t="n">
        <v>2872.63</v>
      </c>
      <c r="U1759" t="n">
        <v>0.72</v>
      </c>
      <c r="V1759" t="n">
        <v>0.75</v>
      </c>
      <c r="W1759" t="n">
        <v>2.62</v>
      </c>
      <c r="X1759" t="n">
        <v>0.16</v>
      </c>
      <c r="Y1759" t="n">
        <v>1</v>
      </c>
      <c r="Z1759" t="n">
        <v>10</v>
      </c>
    </row>
    <row r="1760">
      <c r="A1760" t="n">
        <v>110</v>
      </c>
      <c r="B1760" t="n">
        <v>120</v>
      </c>
      <c r="C1760" t="inlineStr">
        <is>
          <t xml:space="preserve">CONCLUIDO	</t>
        </is>
      </c>
      <c r="D1760" t="n">
        <v>5.3982</v>
      </c>
      <c r="E1760" t="n">
        <v>18.52</v>
      </c>
      <c r="F1760" t="n">
        <v>15.5</v>
      </c>
      <c r="G1760" t="n">
        <v>132.83</v>
      </c>
      <c r="H1760" t="n">
        <v>1.79</v>
      </c>
      <c r="I1760" t="n">
        <v>7</v>
      </c>
      <c r="J1760" t="n">
        <v>283.24</v>
      </c>
      <c r="K1760" t="n">
        <v>57.72</v>
      </c>
      <c r="L1760" t="n">
        <v>28.5</v>
      </c>
      <c r="M1760" t="n">
        <v>5</v>
      </c>
      <c r="N1760" t="n">
        <v>77.01000000000001</v>
      </c>
      <c r="O1760" t="n">
        <v>35166.96</v>
      </c>
      <c r="P1760" t="n">
        <v>218.29</v>
      </c>
      <c r="Q1760" t="n">
        <v>467.11</v>
      </c>
      <c r="R1760" t="n">
        <v>55.3</v>
      </c>
      <c r="S1760" t="n">
        <v>39.61</v>
      </c>
      <c r="T1760" t="n">
        <v>2903.78</v>
      </c>
      <c r="U1760" t="n">
        <v>0.72</v>
      </c>
      <c r="V1760" t="n">
        <v>0.75</v>
      </c>
      <c r="W1760" t="n">
        <v>2.62</v>
      </c>
      <c r="X1760" t="n">
        <v>0.16</v>
      </c>
      <c r="Y1760" t="n">
        <v>1</v>
      </c>
      <c r="Z1760" t="n">
        <v>10</v>
      </c>
    </row>
    <row r="1761">
      <c r="A1761" t="n">
        <v>111</v>
      </c>
      <c r="B1761" t="n">
        <v>120</v>
      </c>
      <c r="C1761" t="inlineStr">
        <is>
          <t xml:space="preserve">CONCLUIDO	</t>
        </is>
      </c>
      <c r="D1761" t="n">
        <v>5.3967</v>
      </c>
      <c r="E1761" t="n">
        <v>18.53</v>
      </c>
      <c r="F1761" t="n">
        <v>15.5</v>
      </c>
      <c r="G1761" t="n">
        <v>132.88</v>
      </c>
      <c r="H1761" t="n">
        <v>1.8</v>
      </c>
      <c r="I1761" t="n">
        <v>7</v>
      </c>
      <c r="J1761" t="n">
        <v>283.74</v>
      </c>
      <c r="K1761" t="n">
        <v>57.72</v>
      </c>
      <c r="L1761" t="n">
        <v>28.75</v>
      </c>
      <c r="M1761" t="n">
        <v>5</v>
      </c>
      <c r="N1761" t="n">
        <v>77.26000000000001</v>
      </c>
      <c r="O1761" t="n">
        <v>35228.34</v>
      </c>
      <c r="P1761" t="n">
        <v>218.4</v>
      </c>
      <c r="Q1761" t="n">
        <v>467.07</v>
      </c>
      <c r="R1761" t="n">
        <v>55.38</v>
      </c>
      <c r="S1761" t="n">
        <v>39.61</v>
      </c>
      <c r="T1761" t="n">
        <v>2945.15</v>
      </c>
      <c r="U1761" t="n">
        <v>0.72</v>
      </c>
      <c r="V1761" t="n">
        <v>0.75</v>
      </c>
      <c r="W1761" t="n">
        <v>2.62</v>
      </c>
      <c r="X1761" t="n">
        <v>0.17</v>
      </c>
      <c r="Y1761" t="n">
        <v>1</v>
      </c>
      <c r="Z1761" t="n">
        <v>10</v>
      </c>
    </row>
    <row r="1762">
      <c r="A1762" t="n">
        <v>112</v>
      </c>
      <c r="B1762" t="n">
        <v>120</v>
      </c>
      <c r="C1762" t="inlineStr">
        <is>
          <t xml:space="preserve">CONCLUIDO	</t>
        </is>
      </c>
      <c r="D1762" t="n">
        <v>5.3961</v>
      </c>
      <c r="E1762" t="n">
        <v>18.53</v>
      </c>
      <c r="F1762" t="n">
        <v>15.5</v>
      </c>
      <c r="G1762" t="n">
        <v>132.89</v>
      </c>
      <c r="H1762" t="n">
        <v>1.82</v>
      </c>
      <c r="I1762" t="n">
        <v>7</v>
      </c>
      <c r="J1762" t="n">
        <v>284.23</v>
      </c>
      <c r="K1762" t="n">
        <v>57.72</v>
      </c>
      <c r="L1762" t="n">
        <v>29</v>
      </c>
      <c r="M1762" t="n">
        <v>5</v>
      </c>
      <c r="N1762" t="n">
        <v>77.51000000000001</v>
      </c>
      <c r="O1762" t="n">
        <v>35289.82</v>
      </c>
      <c r="P1762" t="n">
        <v>217.73</v>
      </c>
      <c r="Q1762" t="n">
        <v>467.07</v>
      </c>
      <c r="R1762" t="n">
        <v>55.43</v>
      </c>
      <c r="S1762" t="n">
        <v>39.61</v>
      </c>
      <c r="T1762" t="n">
        <v>2968.43</v>
      </c>
      <c r="U1762" t="n">
        <v>0.71</v>
      </c>
      <c r="V1762" t="n">
        <v>0.75</v>
      </c>
      <c r="W1762" t="n">
        <v>2.62</v>
      </c>
      <c r="X1762" t="n">
        <v>0.17</v>
      </c>
      <c r="Y1762" t="n">
        <v>1</v>
      </c>
      <c r="Z1762" t="n">
        <v>10</v>
      </c>
    </row>
    <row r="1763">
      <c r="A1763" t="n">
        <v>113</v>
      </c>
      <c r="B1763" t="n">
        <v>120</v>
      </c>
      <c r="C1763" t="inlineStr">
        <is>
          <t xml:space="preserve">CONCLUIDO	</t>
        </is>
      </c>
      <c r="D1763" t="n">
        <v>5.3988</v>
      </c>
      <c r="E1763" t="n">
        <v>18.52</v>
      </c>
      <c r="F1763" t="n">
        <v>15.49</v>
      </c>
      <c r="G1763" t="n">
        <v>132.81</v>
      </c>
      <c r="H1763" t="n">
        <v>1.83</v>
      </c>
      <c r="I1763" t="n">
        <v>7</v>
      </c>
      <c r="J1763" t="n">
        <v>284.73</v>
      </c>
      <c r="K1763" t="n">
        <v>57.72</v>
      </c>
      <c r="L1763" t="n">
        <v>29.25</v>
      </c>
      <c r="M1763" t="n">
        <v>5</v>
      </c>
      <c r="N1763" t="n">
        <v>77.76000000000001</v>
      </c>
      <c r="O1763" t="n">
        <v>35351.4</v>
      </c>
      <c r="P1763" t="n">
        <v>217.45</v>
      </c>
      <c r="Q1763" t="n">
        <v>467.1</v>
      </c>
      <c r="R1763" t="n">
        <v>55.18</v>
      </c>
      <c r="S1763" t="n">
        <v>39.61</v>
      </c>
      <c r="T1763" t="n">
        <v>2844.03</v>
      </c>
      <c r="U1763" t="n">
        <v>0.72</v>
      </c>
      <c r="V1763" t="n">
        <v>0.75</v>
      </c>
      <c r="W1763" t="n">
        <v>2.62</v>
      </c>
      <c r="X1763" t="n">
        <v>0.16</v>
      </c>
      <c r="Y1763" t="n">
        <v>1</v>
      </c>
      <c r="Z1763" t="n">
        <v>10</v>
      </c>
    </row>
    <row r="1764">
      <c r="A1764" t="n">
        <v>114</v>
      </c>
      <c r="B1764" t="n">
        <v>120</v>
      </c>
      <c r="C1764" t="inlineStr">
        <is>
          <t xml:space="preserve">CONCLUIDO	</t>
        </is>
      </c>
      <c r="D1764" t="n">
        <v>5.3994</v>
      </c>
      <c r="E1764" t="n">
        <v>18.52</v>
      </c>
      <c r="F1764" t="n">
        <v>15.49</v>
      </c>
      <c r="G1764" t="n">
        <v>132.8</v>
      </c>
      <c r="H1764" t="n">
        <v>1.84</v>
      </c>
      <c r="I1764" t="n">
        <v>7</v>
      </c>
      <c r="J1764" t="n">
        <v>285.23</v>
      </c>
      <c r="K1764" t="n">
        <v>57.72</v>
      </c>
      <c r="L1764" t="n">
        <v>29.5</v>
      </c>
      <c r="M1764" t="n">
        <v>5</v>
      </c>
      <c r="N1764" t="n">
        <v>78.01000000000001</v>
      </c>
      <c r="O1764" t="n">
        <v>35413.08</v>
      </c>
      <c r="P1764" t="n">
        <v>217.04</v>
      </c>
      <c r="Q1764" t="n">
        <v>467.07</v>
      </c>
      <c r="R1764" t="n">
        <v>55.11</v>
      </c>
      <c r="S1764" t="n">
        <v>39.61</v>
      </c>
      <c r="T1764" t="n">
        <v>2813.26</v>
      </c>
      <c r="U1764" t="n">
        <v>0.72</v>
      </c>
      <c r="V1764" t="n">
        <v>0.75</v>
      </c>
      <c r="W1764" t="n">
        <v>2.62</v>
      </c>
      <c r="X1764" t="n">
        <v>0.16</v>
      </c>
      <c r="Y1764" t="n">
        <v>1</v>
      </c>
      <c r="Z1764" t="n">
        <v>10</v>
      </c>
    </row>
    <row r="1765">
      <c r="A1765" t="n">
        <v>115</v>
      </c>
      <c r="B1765" t="n">
        <v>120</v>
      </c>
      <c r="C1765" t="inlineStr">
        <is>
          <t xml:space="preserve">CONCLUIDO	</t>
        </is>
      </c>
      <c r="D1765" t="n">
        <v>5.3967</v>
      </c>
      <c r="E1765" t="n">
        <v>18.53</v>
      </c>
      <c r="F1765" t="n">
        <v>15.5</v>
      </c>
      <c r="G1765" t="n">
        <v>132.87</v>
      </c>
      <c r="H1765" t="n">
        <v>1.85</v>
      </c>
      <c r="I1765" t="n">
        <v>7</v>
      </c>
      <c r="J1765" t="n">
        <v>285.73</v>
      </c>
      <c r="K1765" t="n">
        <v>57.72</v>
      </c>
      <c r="L1765" t="n">
        <v>29.75</v>
      </c>
      <c r="M1765" t="n">
        <v>5</v>
      </c>
      <c r="N1765" t="n">
        <v>78.26000000000001</v>
      </c>
      <c r="O1765" t="n">
        <v>35474.86</v>
      </c>
      <c r="P1765" t="n">
        <v>217.08</v>
      </c>
      <c r="Q1765" t="n">
        <v>467.12</v>
      </c>
      <c r="R1765" t="n">
        <v>55.44</v>
      </c>
      <c r="S1765" t="n">
        <v>39.61</v>
      </c>
      <c r="T1765" t="n">
        <v>2976.05</v>
      </c>
      <c r="U1765" t="n">
        <v>0.71</v>
      </c>
      <c r="V1765" t="n">
        <v>0.75</v>
      </c>
      <c r="W1765" t="n">
        <v>2.62</v>
      </c>
      <c r="X1765" t="n">
        <v>0.17</v>
      </c>
      <c r="Y1765" t="n">
        <v>1</v>
      </c>
      <c r="Z1765" t="n">
        <v>10</v>
      </c>
    </row>
    <row r="1766">
      <c r="A1766" t="n">
        <v>116</v>
      </c>
      <c r="B1766" t="n">
        <v>120</v>
      </c>
      <c r="C1766" t="inlineStr">
        <is>
          <t xml:space="preserve">CONCLUIDO	</t>
        </is>
      </c>
      <c r="D1766" t="n">
        <v>5.3956</v>
      </c>
      <c r="E1766" t="n">
        <v>18.53</v>
      </c>
      <c r="F1766" t="n">
        <v>15.51</v>
      </c>
      <c r="G1766" t="n">
        <v>132.91</v>
      </c>
      <c r="H1766" t="n">
        <v>1.87</v>
      </c>
      <c r="I1766" t="n">
        <v>7</v>
      </c>
      <c r="J1766" t="n">
        <v>286.24</v>
      </c>
      <c r="K1766" t="n">
        <v>57.72</v>
      </c>
      <c r="L1766" t="n">
        <v>30</v>
      </c>
      <c r="M1766" t="n">
        <v>5</v>
      </c>
      <c r="N1766" t="n">
        <v>78.51000000000001</v>
      </c>
      <c r="O1766" t="n">
        <v>35536.74</v>
      </c>
      <c r="P1766" t="n">
        <v>216.76</v>
      </c>
      <c r="Q1766" t="n">
        <v>467.07</v>
      </c>
      <c r="R1766" t="n">
        <v>55.66</v>
      </c>
      <c r="S1766" t="n">
        <v>39.61</v>
      </c>
      <c r="T1766" t="n">
        <v>3086.74</v>
      </c>
      <c r="U1766" t="n">
        <v>0.71</v>
      </c>
      <c r="V1766" t="n">
        <v>0.75</v>
      </c>
      <c r="W1766" t="n">
        <v>2.62</v>
      </c>
      <c r="X1766" t="n">
        <v>0.17</v>
      </c>
      <c r="Y1766" t="n">
        <v>1</v>
      </c>
      <c r="Z1766" t="n">
        <v>10</v>
      </c>
    </row>
    <row r="1767">
      <c r="A1767" t="n">
        <v>117</v>
      </c>
      <c r="B1767" t="n">
        <v>120</v>
      </c>
      <c r="C1767" t="inlineStr">
        <is>
          <t xml:space="preserve">CONCLUIDO	</t>
        </is>
      </c>
      <c r="D1767" t="n">
        <v>5.3976</v>
      </c>
      <c r="E1767" t="n">
        <v>18.53</v>
      </c>
      <c r="F1767" t="n">
        <v>15.5</v>
      </c>
      <c r="G1767" t="n">
        <v>132.85</v>
      </c>
      <c r="H1767" t="n">
        <v>1.88</v>
      </c>
      <c r="I1767" t="n">
        <v>7</v>
      </c>
      <c r="J1767" t="n">
        <v>286.74</v>
      </c>
      <c r="K1767" t="n">
        <v>57.72</v>
      </c>
      <c r="L1767" t="n">
        <v>30.25</v>
      </c>
      <c r="M1767" t="n">
        <v>5</v>
      </c>
      <c r="N1767" t="n">
        <v>78.77</v>
      </c>
      <c r="O1767" t="n">
        <v>35598.85</v>
      </c>
      <c r="P1767" t="n">
        <v>216.33</v>
      </c>
      <c r="Q1767" t="n">
        <v>467.07</v>
      </c>
      <c r="R1767" t="n">
        <v>55.39</v>
      </c>
      <c r="S1767" t="n">
        <v>39.61</v>
      </c>
      <c r="T1767" t="n">
        <v>2948.8</v>
      </c>
      <c r="U1767" t="n">
        <v>0.72</v>
      </c>
      <c r="V1767" t="n">
        <v>0.75</v>
      </c>
      <c r="W1767" t="n">
        <v>2.62</v>
      </c>
      <c r="X1767" t="n">
        <v>0.17</v>
      </c>
      <c r="Y1767" t="n">
        <v>1</v>
      </c>
      <c r="Z1767" t="n">
        <v>10</v>
      </c>
    </row>
    <row r="1768">
      <c r="A1768" t="n">
        <v>118</v>
      </c>
      <c r="B1768" t="n">
        <v>120</v>
      </c>
      <c r="C1768" t="inlineStr">
        <is>
          <t xml:space="preserve">CONCLUIDO	</t>
        </is>
      </c>
      <c r="D1768" t="n">
        <v>5.3962</v>
      </c>
      <c r="E1768" t="n">
        <v>18.53</v>
      </c>
      <c r="F1768" t="n">
        <v>15.5</v>
      </c>
      <c r="G1768" t="n">
        <v>132.89</v>
      </c>
      <c r="H1768" t="n">
        <v>1.89</v>
      </c>
      <c r="I1768" t="n">
        <v>7</v>
      </c>
      <c r="J1768" t="n">
        <v>287.24</v>
      </c>
      <c r="K1768" t="n">
        <v>57.72</v>
      </c>
      <c r="L1768" t="n">
        <v>30.5</v>
      </c>
      <c r="M1768" t="n">
        <v>5</v>
      </c>
      <c r="N1768" t="n">
        <v>79.02</v>
      </c>
      <c r="O1768" t="n">
        <v>35660.94</v>
      </c>
      <c r="P1768" t="n">
        <v>215.46</v>
      </c>
      <c r="Q1768" t="n">
        <v>467.07</v>
      </c>
      <c r="R1768" t="n">
        <v>55.49</v>
      </c>
      <c r="S1768" t="n">
        <v>39.61</v>
      </c>
      <c r="T1768" t="n">
        <v>3001.7</v>
      </c>
      <c r="U1768" t="n">
        <v>0.71</v>
      </c>
      <c r="V1768" t="n">
        <v>0.75</v>
      </c>
      <c r="W1768" t="n">
        <v>2.62</v>
      </c>
      <c r="X1768" t="n">
        <v>0.17</v>
      </c>
      <c r="Y1768" t="n">
        <v>1</v>
      </c>
      <c r="Z1768" t="n">
        <v>10</v>
      </c>
    </row>
    <row r="1769">
      <c r="A1769" t="n">
        <v>119</v>
      </c>
      <c r="B1769" t="n">
        <v>120</v>
      </c>
      <c r="C1769" t="inlineStr">
        <is>
          <t xml:space="preserve">CONCLUIDO	</t>
        </is>
      </c>
      <c r="D1769" t="n">
        <v>5.4189</v>
      </c>
      <c r="E1769" t="n">
        <v>18.45</v>
      </c>
      <c r="F1769" t="n">
        <v>15.47</v>
      </c>
      <c r="G1769" t="n">
        <v>154.72</v>
      </c>
      <c r="H1769" t="n">
        <v>1.9</v>
      </c>
      <c r="I1769" t="n">
        <v>6</v>
      </c>
      <c r="J1769" t="n">
        <v>287.75</v>
      </c>
      <c r="K1769" t="n">
        <v>57.72</v>
      </c>
      <c r="L1769" t="n">
        <v>30.75</v>
      </c>
      <c r="M1769" t="n">
        <v>4</v>
      </c>
      <c r="N1769" t="n">
        <v>79.27</v>
      </c>
      <c r="O1769" t="n">
        <v>35723.13</v>
      </c>
      <c r="P1769" t="n">
        <v>214.24</v>
      </c>
      <c r="Q1769" t="n">
        <v>467.08</v>
      </c>
      <c r="R1769" t="n">
        <v>54.42</v>
      </c>
      <c r="S1769" t="n">
        <v>39.61</v>
      </c>
      <c r="T1769" t="n">
        <v>2472.81</v>
      </c>
      <c r="U1769" t="n">
        <v>0.73</v>
      </c>
      <c r="V1769" t="n">
        <v>0.75</v>
      </c>
      <c r="W1769" t="n">
        <v>2.62</v>
      </c>
      <c r="X1769" t="n">
        <v>0.14</v>
      </c>
      <c r="Y1769" t="n">
        <v>1</v>
      </c>
      <c r="Z1769" t="n">
        <v>10</v>
      </c>
    </row>
    <row r="1770">
      <c r="A1770" t="n">
        <v>120</v>
      </c>
      <c r="B1770" t="n">
        <v>120</v>
      </c>
      <c r="C1770" t="inlineStr">
        <is>
          <t xml:space="preserve">CONCLUIDO	</t>
        </is>
      </c>
      <c r="D1770" t="n">
        <v>5.4198</v>
      </c>
      <c r="E1770" t="n">
        <v>18.45</v>
      </c>
      <c r="F1770" t="n">
        <v>15.47</v>
      </c>
      <c r="G1770" t="n">
        <v>154.69</v>
      </c>
      <c r="H1770" t="n">
        <v>1.92</v>
      </c>
      <c r="I1770" t="n">
        <v>6</v>
      </c>
      <c r="J1770" t="n">
        <v>288.25</v>
      </c>
      <c r="K1770" t="n">
        <v>57.72</v>
      </c>
      <c r="L1770" t="n">
        <v>31</v>
      </c>
      <c r="M1770" t="n">
        <v>4</v>
      </c>
      <c r="N1770" t="n">
        <v>79.53</v>
      </c>
      <c r="O1770" t="n">
        <v>35785.42</v>
      </c>
      <c r="P1770" t="n">
        <v>214.19</v>
      </c>
      <c r="Q1770" t="n">
        <v>467.08</v>
      </c>
      <c r="R1770" t="n">
        <v>54.32</v>
      </c>
      <c r="S1770" t="n">
        <v>39.61</v>
      </c>
      <c r="T1770" t="n">
        <v>2421.01</v>
      </c>
      <c r="U1770" t="n">
        <v>0.73</v>
      </c>
      <c r="V1770" t="n">
        <v>0.75</v>
      </c>
      <c r="W1770" t="n">
        <v>2.62</v>
      </c>
      <c r="X1770" t="n">
        <v>0.14</v>
      </c>
      <c r="Y1770" t="n">
        <v>1</v>
      </c>
      <c r="Z1770" t="n">
        <v>10</v>
      </c>
    </row>
    <row r="1771">
      <c r="A1771" t="n">
        <v>121</v>
      </c>
      <c r="B1771" t="n">
        <v>120</v>
      </c>
      <c r="C1771" t="inlineStr">
        <is>
          <t xml:space="preserve">CONCLUIDO	</t>
        </is>
      </c>
      <c r="D1771" t="n">
        <v>5.4183</v>
      </c>
      <c r="E1771" t="n">
        <v>18.46</v>
      </c>
      <c r="F1771" t="n">
        <v>15.47</v>
      </c>
      <c r="G1771" t="n">
        <v>154.74</v>
      </c>
      <c r="H1771" t="n">
        <v>1.93</v>
      </c>
      <c r="I1771" t="n">
        <v>6</v>
      </c>
      <c r="J1771" t="n">
        <v>288.76</v>
      </c>
      <c r="K1771" t="n">
        <v>57.72</v>
      </c>
      <c r="L1771" t="n">
        <v>31.25</v>
      </c>
      <c r="M1771" t="n">
        <v>4</v>
      </c>
      <c r="N1771" t="n">
        <v>79.78</v>
      </c>
      <c r="O1771" t="n">
        <v>35847.82</v>
      </c>
      <c r="P1771" t="n">
        <v>214.53</v>
      </c>
      <c r="Q1771" t="n">
        <v>467.07</v>
      </c>
      <c r="R1771" t="n">
        <v>54.43</v>
      </c>
      <c r="S1771" t="n">
        <v>39.61</v>
      </c>
      <c r="T1771" t="n">
        <v>2473.94</v>
      </c>
      <c r="U1771" t="n">
        <v>0.73</v>
      </c>
      <c r="V1771" t="n">
        <v>0.75</v>
      </c>
      <c r="W1771" t="n">
        <v>2.62</v>
      </c>
      <c r="X1771" t="n">
        <v>0.14</v>
      </c>
      <c r="Y1771" t="n">
        <v>1</v>
      </c>
      <c r="Z1771" t="n">
        <v>10</v>
      </c>
    </row>
    <row r="1772">
      <c r="A1772" t="n">
        <v>122</v>
      </c>
      <c r="B1772" t="n">
        <v>120</v>
      </c>
      <c r="C1772" t="inlineStr">
        <is>
          <t xml:space="preserve">CONCLUIDO	</t>
        </is>
      </c>
      <c r="D1772" t="n">
        <v>5.4176</v>
      </c>
      <c r="E1772" t="n">
        <v>18.46</v>
      </c>
      <c r="F1772" t="n">
        <v>15.48</v>
      </c>
      <c r="G1772" t="n">
        <v>154.76</v>
      </c>
      <c r="H1772" t="n">
        <v>1.94</v>
      </c>
      <c r="I1772" t="n">
        <v>6</v>
      </c>
      <c r="J1772" t="n">
        <v>289.27</v>
      </c>
      <c r="K1772" t="n">
        <v>57.72</v>
      </c>
      <c r="L1772" t="n">
        <v>31.5</v>
      </c>
      <c r="M1772" t="n">
        <v>4</v>
      </c>
      <c r="N1772" t="n">
        <v>80.04000000000001</v>
      </c>
      <c r="O1772" t="n">
        <v>35910.33</v>
      </c>
      <c r="P1772" t="n">
        <v>214.51</v>
      </c>
      <c r="Q1772" t="n">
        <v>467.07</v>
      </c>
      <c r="R1772" t="n">
        <v>54.67</v>
      </c>
      <c r="S1772" t="n">
        <v>39.61</v>
      </c>
      <c r="T1772" t="n">
        <v>2594.27</v>
      </c>
      <c r="U1772" t="n">
        <v>0.72</v>
      </c>
      <c r="V1772" t="n">
        <v>0.75</v>
      </c>
      <c r="W1772" t="n">
        <v>2.62</v>
      </c>
      <c r="X1772" t="n">
        <v>0.14</v>
      </c>
      <c r="Y1772" t="n">
        <v>1</v>
      </c>
      <c r="Z1772" t="n">
        <v>10</v>
      </c>
    </row>
    <row r="1773">
      <c r="A1773" t="n">
        <v>123</v>
      </c>
      <c r="B1773" t="n">
        <v>120</v>
      </c>
      <c r="C1773" t="inlineStr">
        <is>
          <t xml:space="preserve">CONCLUIDO	</t>
        </is>
      </c>
      <c r="D1773" t="n">
        <v>5.4159</v>
      </c>
      <c r="E1773" t="n">
        <v>18.46</v>
      </c>
      <c r="F1773" t="n">
        <v>15.48</v>
      </c>
      <c r="G1773" t="n">
        <v>154.82</v>
      </c>
      <c r="H1773" t="n">
        <v>1.95</v>
      </c>
      <c r="I1773" t="n">
        <v>6</v>
      </c>
      <c r="J1773" t="n">
        <v>289.77</v>
      </c>
      <c r="K1773" t="n">
        <v>57.72</v>
      </c>
      <c r="L1773" t="n">
        <v>31.75</v>
      </c>
      <c r="M1773" t="n">
        <v>4</v>
      </c>
      <c r="N1773" t="n">
        <v>80.3</v>
      </c>
      <c r="O1773" t="n">
        <v>35972.93</v>
      </c>
      <c r="P1773" t="n">
        <v>214.47</v>
      </c>
      <c r="Q1773" t="n">
        <v>467.07</v>
      </c>
      <c r="R1773" t="n">
        <v>54.89</v>
      </c>
      <c r="S1773" t="n">
        <v>39.61</v>
      </c>
      <c r="T1773" t="n">
        <v>2704.8</v>
      </c>
      <c r="U1773" t="n">
        <v>0.72</v>
      </c>
      <c r="V1773" t="n">
        <v>0.75</v>
      </c>
      <c r="W1773" t="n">
        <v>2.62</v>
      </c>
      <c r="X1773" t="n">
        <v>0.15</v>
      </c>
      <c r="Y1773" t="n">
        <v>1</v>
      </c>
      <c r="Z1773" t="n">
        <v>10</v>
      </c>
    </row>
    <row r="1774">
      <c r="A1774" t="n">
        <v>124</v>
      </c>
      <c r="B1774" t="n">
        <v>120</v>
      </c>
      <c r="C1774" t="inlineStr">
        <is>
          <t xml:space="preserve">CONCLUIDO	</t>
        </is>
      </c>
      <c r="D1774" t="n">
        <v>5.4176</v>
      </c>
      <c r="E1774" t="n">
        <v>18.46</v>
      </c>
      <c r="F1774" t="n">
        <v>15.48</v>
      </c>
      <c r="G1774" t="n">
        <v>154.76</v>
      </c>
      <c r="H1774" t="n">
        <v>1.96</v>
      </c>
      <c r="I1774" t="n">
        <v>6</v>
      </c>
      <c r="J1774" t="n">
        <v>290.28</v>
      </c>
      <c r="K1774" t="n">
        <v>57.72</v>
      </c>
      <c r="L1774" t="n">
        <v>32</v>
      </c>
      <c r="M1774" t="n">
        <v>4</v>
      </c>
      <c r="N1774" t="n">
        <v>80.56</v>
      </c>
      <c r="O1774" t="n">
        <v>36035.65</v>
      </c>
      <c r="P1774" t="n">
        <v>214.31</v>
      </c>
      <c r="Q1774" t="n">
        <v>467.07</v>
      </c>
      <c r="R1774" t="n">
        <v>54.63</v>
      </c>
      <c r="S1774" t="n">
        <v>39.61</v>
      </c>
      <c r="T1774" t="n">
        <v>2577.19</v>
      </c>
      <c r="U1774" t="n">
        <v>0.73</v>
      </c>
      <c r="V1774" t="n">
        <v>0.75</v>
      </c>
      <c r="W1774" t="n">
        <v>2.62</v>
      </c>
      <c r="X1774" t="n">
        <v>0.14</v>
      </c>
      <c r="Y1774" t="n">
        <v>1</v>
      </c>
      <c r="Z1774" t="n">
        <v>10</v>
      </c>
    </row>
    <row r="1775">
      <c r="A1775" t="n">
        <v>125</v>
      </c>
      <c r="B1775" t="n">
        <v>120</v>
      </c>
      <c r="C1775" t="inlineStr">
        <is>
          <t xml:space="preserve">CONCLUIDO	</t>
        </is>
      </c>
      <c r="D1775" t="n">
        <v>5.4202</v>
      </c>
      <c r="E1775" t="n">
        <v>18.45</v>
      </c>
      <c r="F1775" t="n">
        <v>15.47</v>
      </c>
      <c r="G1775" t="n">
        <v>154.67</v>
      </c>
      <c r="H1775" t="n">
        <v>1.97</v>
      </c>
      <c r="I1775" t="n">
        <v>6</v>
      </c>
      <c r="J1775" t="n">
        <v>290.79</v>
      </c>
      <c r="K1775" t="n">
        <v>57.72</v>
      </c>
      <c r="L1775" t="n">
        <v>32.25</v>
      </c>
      <c r="M1775" t="n">
        <v>4</v>
      </c>
      <c r="N1775" t="n">
        <v>80.81999999999999</v>
      </c>
      <c r="O1775" t="n">
        <v>36098.46</v>
      </c>
      <c r="P1775" t="n">
        <v>214.22</v>
      </c>
      <c r="Q1775" t="n">
        <v>467.07</v>
      </c>
      <c r="R1775" t="n">
        <v>54.32</v>
      </c>
      <c r="S1775" t="n">
        <v>39.61</v>
      </c>
      <c r="T1775" t="n">
        <v>2420.19</v>
      </c>
      <c r="U1775" t="n">
        <v>0.73</v>
      </c>
      <c r="V1775" t="n">
        <v>0.75</v>
      </c>
      <c r="W1775" t="n">
        <v>2.62</v>
      </c>
      <c r="X1775" t="n">
        <v>0.13</v>
      </c>
      <c r="Y1775" t="n">
        <v>1</v>
      </c>
      <c r="Z1775" t="n">
        <v>10</v>
      </c>
    </row>
    <row r="1776">
      <c r="A1776" t="n">
        <v>126</v>
      </c>
      <c r="B1776" t="n">
        <v>120</v>
      </c>
      <c r="C1776" t="inlineStr">
        <is>
          <t xml:space="preserve">CONCLUIDO	</t>
        </is>
      </c>
      <c r="D1776" t="n">
        <v>5.4225</v>
      </c>
      <c r="E1776" t="n">
        <v>18.44</v>
      </c>
      <c r="F1776" t="n">
        <v>15.46</v>
      </c>
      <c r="G1776" t="n">
        <v>154.59</v>
      </c>
      <c r="H1776" t="n">
        <v>1.99</v>
      </c>
      <c r="I1776" t="n">
        <v>6</v>
      </c>
      <c r="J1776" t="n">
        <v>291.3</v>
      </c>
      <c r="K1776" t="n">
        <v>57.72</v>
      </c>
      <c r="L1776" t="n">
        <v>32.5</v>
      </c>
      <c r="M1776" t="n">
        <v>4</v>
      </c>
      <c r="N1776" t="n">
        <v>81.08</v>
      </c>
      <c r="O1776" t="n">
        <v>36161.39</v>
      </c>
      <c r="P1776" t="n">
        <v>214.28</v>
      </c>
      <c r="Q1776" t="n">
        <v>467.08</v>
      </c>
      <c r="R1776" t="n">
        <v>54.09</v>
      </c>
      <c r="S1776" t="n">
        <v>39.61</v>
      </c>
      <c r="T1776" t="n">
        <v>2304.04</v>
      </c>
      <c r="U1776" t="n">
        <v>0.73</v>
      </c>
      <c r="V1776" t="n">
        <v>0.75</v>
      </c>
      <c r="W1776" t="n">
        <v>2.62</v>
      </c>
      <c r="X1776" t="n">
        <v>0.13</v>
      </c>
      <c r="Y1776" t="n">
        <v>1</v>
      </c>
      <c r="Z1776" t="n">
        <v>10</v>
      </c>
    </row>
    <row r="1777">
      <c r="A1777" t="n">
        <v>127</v>
      </c>
      <c r="B1777" t="n">
        <v>120</v>
      </c>
      <c r="C1777" t="inlineStr">
        <is>
          <t xml:space="preserve">CONCLUIDO	</t>
        </is>
      </c>
      <c r="D1777" t="n">
        <v>5.4208</v>
      </c>
      <c r="E1777" t="n">
        <v>18.45</v>
      </c>
      <c r="F1777" t="n">
        <v>15.47</v>
      </c>
      <c r="G1777" t="n">
        <v>154.65</v>
      </c>
      <c r="H1777" t="n">
        <v>2</v>
      </c>
      <c r="I1777" t="n">
        <v>6</v>
      </c>
      <c r="J1777" t="n">
        <v>291.81</v>
      </c>
      <c r="K1777" t="n">
        <v>57.72</v>
      </c>
      <c r="L1777" t="n">
        <v>32.75</v>
      </c>
      <c r="M1777" t="n">
        <v>4</v>
      </c>
      <c r="N1777" t="n">
        <v>81.34</v>
      </c>
      <c r="O1777" t="n">
        <v>36224.42</v>
      </c>
      <c r="P1777" t="n">
        <v>213.94</v>
      </c>
      <c r="Q1777" t="n">
        <v>467.07</v>
      </c>
      <c r="R1777" t="n">
        <v>54.25</v>
      </c>
      <c r="S1777" t="n">
        <v>39.61</v>
      </c>
      <c r="T1777" t="n">
        <v>2387.08</v>
      </c>
      <c r="U1777" t="n">
        <v>0.73</v>
      </c>
      <c r="V1777" t="n">
        <v>0.75</v>
      </c>
      <c r="W1777" t="n">
        <v>2.62</v>
      </c>
      <c r="X1777" t="n">
        <v>0.13</v>
      </c>
      <c r="Y1777" t="n">
        <v>1</v>
      </c>
      <c r="Z1777" t="n">
        <v>10</v>
      </c>
    </row>
    <row r="1778">
      <c r="A1778" t="n">
        <v>128</v>
      </c>
      <c r="B1778" t="n">
        <v>120</v>
      </c>
      <c r="C1778" t="inlineStr">
        <is>
          <t xml:space="preserve">CONCLUIDO	</t>
        </is>
      </c>
      <c r="D1778" t="n">
        <v>5.4191</v>
      </c>
      <c r="E1778" t="n">
        <v>18.45</v>
      </c>
      <c r="F1778" t="n">
        <v>15.47</v>
      </c>
      <c r="G1778" t="n">
        <v>154.71</v>
      </c>
      <c r="H1778" t="n">
        <v>2.01</v>
      </c>
      <c r="I1778" t="n">
        <v>6</v>
      </c>
      <c r="J1778" t="n">
        <v>292.32</v>
      </c>
      <c r="K1778" t="n">
        <v>57.72</v>
      </c>
      <c r="L1778" t="n">
        <v>33</v>
      </c>
      <c r="M1778" t="n">
        <v>4</v>
      </c>
      <c r="N1778" t="n">
        <v>81.59999999999999</v>
      </c>
      <c r="O1778" t="n">
        <v>36287.56</v>
      </c>
      <c r="P1778" t="n">
        <v>213.91</v>
      </c>
      <c r="Q1778" t="n">
        <v>467.07</v>
      </c>
      <c r="R1778" t="n">
        <v>54.44</v>
      </c>
      <c r="S1778" t="n">
        <v>39.61</v>
      </c>
      <c r="T1778" t="n">
        <v>2480.02</v>
      </c>
      <c r="U1778" t="n">
        <v>0.73</v>
      </c>
      <c r="V1778" t="n">
        <v>0.75</v>
      </c>
      <c r="W1778" t="n">
        <v>2.62</v>
      </c>
      <c r="X1778" t="n">
        <v>0.14</v>
      </c>
      <c r="Y1778" t="n">
        <v>1</v>
      </c>
      <c r="Z1778" t="n">
        <v>10</v>
      </c>
    </row>
    <row r="1779">
      <c r="A1779" t="n">
        <v>129</v>
      </c>
      <c r="B1779" t="n">
        <v>120</v>
      </c>
      <c r="C1779" t="inlineStr">
        <is>
          <t xml:space="preserve">CONCLUIDO	</t>
        </is>
      </c>
      <c r="D1779" t="n">
        <v>5.4192</v>
      </c>
      <c r="E1779" t="n">
        <v>18.45</v>
      </c>
      <c r="F1779" t="n">
        <v>15.47</v>
      </c>
      <c r="G1779" t="n">
        <v>154.71</v>
      </c>
      <c r="H1779" t="n">
        <v>2.02</v>
      </c>
      <c r="I1779" t="n">
        <v>6</v>
      </c>
      <c r="J1779" t="n">
        <v>292.84</v>
      </c>
      <c r="K1779" t="n">
        <v>57.72</v>
      </c>
      <c r="L1779" t="n">
        <v>33.25</v>
      </c>
      <c r="M1779" t="n">
        <v>4</v>
      </c>
      <c r="N1779" t="n">
        <v>81.86</v>
      </c>
      <c r="O1779" t="n">
        <v>36350.81</v>
      </c>
      <c r="P1779" t="n">
        <v>213.49</v>
      </c>
      <c r="Q1779" t="n">
        <v>467.07</v>
      </c>
      <c r="R1779" t="n">
        <v>54.41</v>
      </c>
      <c r="S1779" t="n">
        <v>39.61</v>
      </c>
      <c r="T1779" t="n">
        <v>2465.48</v>
      </c>
      <c r="U1779" t="n">
        <v>0.73</v>
      </c>
      <c r="V1779" t="n">
        <v>0.75</v>
      </c>
      <c r="W1779" t="n">
        <v>2.62</v>
      </c>
      <c r="X1779" t="n">
        <v>0.14</v>
      </c>
      <c r="Y1779" t="n">
        <v>1</v>
      </c>
      <c r="Z1779" t="n">
        <v>10</v>
      </c>
    </row>
    <row r="1780">
      <c r="A1780" t="n">
        <v>130</v>
      </c>
      <c r="B1780" t="n">
        <v>120</v>
      </c>
      <c r="C1780" t="inlineStr">
        <is>
          <t xml:space="preserve">CONCLUIDO	</t>
        </is>
      </c>
      <c r="D1780" t="n">
        <v>5.419</v>
      </c>
      <c r="E1780" t="n">
        <v>18.45</v>
      </c>
      <c r="F1780" t="n">
        <v>15.47</v>
      </c>
      <c r="G1780" t="n">
        <v>154.71</v>
      </c>
      <c r="H1780" t="n">
        <v>2.03</v>
      </c>
      <c r="I1780" t="n">
        <v>6</v>
      </c>
      <c r="J1780" t="n">
        <v>293.35</v>
      </c>
      <c r="K1780" t="n">
        <v>57.72</v>
      </c>
      <c r="L1780" t="n">
        <v>33.5</v>
      </c>
      <c r="M1780" t="n">
        <v>4</v>
      </c>
      <c r="N1780" t="n">
        <v>82.13</v>
      </c>
      <c r="O1780" t="n">
        <v>36414.16</v>
      </c>
      <c r="P1780" t="n">
        <v>213.07</v>
      </c>
      <c r="Q1780" t="n">
        <v>467.07</v>
      </c>
      <c r="R1780" t="n">
        <v>54.46</v>
      </c>
      <c r="S1780" t="n">
        <v>39.61</v>
      </c>
      <c r="T1780" t="n">
        <v>2492.62</v>
      </c>
      <c r="U1780" t="n">
        <v>0.73</v>
      </c>
      <c r="V1780" t="n">
        <v>0.75</v>
      </c>
      <c r="W1780" t="n">
        <v>2.62</v>
      </c>
      <c r="X1780" t="n">
        <v>0.14</v>
      </c>
      <c r="Y1780" t="n">
        <v>1</v>
      </c>
      <c r="Z1780" t="n">
        <v>10</v>
      </c>
    </row>
    <row r="1781">
      <c r="A1781" t="n">
        <v>131</v>
      </c>
      <c r="B1781" t="n">
        <v>120</v>
      </c>
      <c r="C1781" t="inlineStr">
        <is>
          <t xml:space="preserve">CONCLUIDO	</t>
        </is>
      </c>
      <c r="D1781" t="n">
        <v>5.4182</v>
      </c>
      <c r="E1781" t="n">
        <v>18.46</v>
      </c>
      <c r="F1781" t="n">
        <v>15.47</v>
      </c>
      <c r="G1781" t="n">
        <v>154.74</v>
      </c>
      <c r="H1781" t="n">
        <v>2.05</v>
      </c>
      <c r="I1781" t="n">
        <v>6</v>
      </c>
      <c r="J1781" t="n">
        <v>293.87</v>
      </c>
      <c r="K1781" t="n">
        <v>57.72</v>
      </c>
      <c r="L1781" t="n">
        <v>33.75</v>
      </c>
      <c r="M1781" t="n">
        <v>4</v>
      </c>
      <c r="N1781" t="n">
        <v>82.39</v>
      </c>
      <c r="O1781" t="n">
        <v>36477.63</v>
      </c>
      <c r="P1781" t="n">
        <v>212.6</v>
      </c>
      <c r="Q1781" t="n">
        <v>467.07</v>
      </c>
      <c r="R1781" t="n">
        <v>54.56</v>
      </c>
      <c r="S1781" t="n">
        <v>39.61</v>
      </c>
      <c r="T1781" t="n">
        <v>2543.33</v>
      </c>
      <c r="U1781" t="n">
        <v>0.73</v>
      </c>
      <c r="V1781" t="n">
        <v>0.75</v>
      </c>
      <c r="W1781" t="n">
        <v>2.62</v>
      </c>
      <c r="X1781" t="n">
        <v>0.14</v>
      </c>
      <c r="Y1781" t="n">
        <v>1</v>
      </c>
      <c r="Z1781" t="n">
        <v>10</v>
      </c>
    </row>
    <row r="1782">
      <c r="A1782" t="n">
        <v>132</v>
      </c>
      <c r="B1782" t="n">
        <v>120</v>
      </c>
      <c r="C1782" t="inlineStr">
        <is>
          <t xml:space="preserve">CONCLUIDO	</t>
        </is>
      </c>
      <c r="D1782" t="n">
        <v>5.4167</v>
      </c>
      <c r="E1782" t="n">
        <v>18.46</v>
      </c>
      <c r="F1782" t="n">
        <v>15.48</v>
      </c>
      <c r="G1782" t="n">
        <v>154.79</v>
      </c>
      <c r="H1782" t="n">
        <v>2.06</v>
      </c>
      <c r="I1782" t="n">
        <v>6</v>
      </c>
      <c r="J1782" t="n">
        <v>294.38</v>
      </c>
      <c r="K1782" t="n">
        <v>57.72</v>
      </c>
      <c r="L1782" t="n">
        <v>34</v>
      </c>
      <c r="M1782" t="n">
        <v>4</v>
      </c>
      <c r="N1782" t="n">
        <v>82.66</v>
      </c>
      <c r="O1782" t="n">
        <v>36541.2</v>
      </c>
      <c r="P1782" t="n">
        <v>212.47</v>
      </c>
      <c r="Q1782" t="n">
        <v>467.07</v>
      </c>
      <c r="R1782" t="n">
        <v>54.73</v>
      </c>
      <c r="S1782" t="n">
        <v>39.61</v>
      </c>
      <c r="T1782" t="n">
        <v>2623.73</v>
      </c>
      <c r="U1782" t="n">
        <v>0.72</v>
      </c>
      <c r="V1782" t="n">
        <v>0.75</v>
      </c>
      <c r="W1782" t="n">
        <v>2.62</v>
      </c>
      <c r="X1782" t="n">
        <v>0.15</v>
      </c>
      <c r="Y1782" t="n">
        <v>1</v>
      </c>
      <c r="Z1782" t="n">
        <v>10</v>
      </c>
    </row>
    <row r="1783">
      <c r="A1783" t="n">
        <v>133</v>
      </c>
      <c r="B1783" t="n">
        <v>120</v>
      </c>
      <c r="C1783" t="inlineStr">
        <is>
          <t xml:space="preserve">CONCLUIDO	</t>
        </is>
      </c>
      <c r="D1783" t="n">
        <v>5.417</v>
      </c>
      <c r="E1783" t="n">
        <v>18.46</v>
      </c>
      <c r="F1783" t="n">
        <v>15.48</v>
      </c>
      <c r="G1783" t="n">
        <v>154.78</v>
      </c>
      <c r="H1783" t="n">
        <v>2.07</v>
      </c>
      <c r="I1783" t="n">
        <v>6</v>
      </c>
      <c r="J1783" t="n">
        <v>294.9</v>
      </c>
      <c r="K1783" t="n">
        <v>57.72</v>
      </c>
      <c r="L1783" t="n">
        <v>34.25</v>
      </c>
      <c r="M1783" t="n">
        <v>4</v>
      </c>
      <c r="N1783" t="n">
        <v>82.92</v>
      </c>
      <c r="O1783" t="n">
        <v>36604.89</v>
      </c>
      <c r="P1783" t="n">
        <v>212.45</v>
      </c>
      <c r="Q1783" t="n">
        <v>467.08</v>
      </c>
      <c r="R1783" t="n">
        <v>54.61</v>
      </c>
      <c r="S1783" t="n">
        <v>39.61</v>
      </c>
      <c r="T1783" t="n">
        <v>2563.55</v>
      </c>
      <c r="U1783" t="n">
        <v>0.73</v>
      </c>
      <c r="V1783" t="n">
        <v>0.75</v>
      </c>
      <c r="W1783" t="n">
        <v>2.62</v>
      </c>
      <c r="X1783" t="n">
        <v>0.14</v>
      </c>
      <c r="Y1783" t="n">
        <v>1</v>
      </c>
      <c r="Z1783" t="n">
        <v>10</v>
      </c>
    </row>
    <row r="1784">
      <c r="A1784" t="n">
        <v>134</v>
      </c>
      <c r="B1784" t="n">
        <v>120</v>
      </c>
      <c r="C1784" t="inlineStr">
        <is>
          <t xml:space="preserve">CONCLUIDO	</t>
        </is>
      </c>
      <c r="D1784" t="n">
        <v>5.4179</v>
      </c>
      <c r="E1784" t="n">
        <v>18.46</v>
      </c>
      <c r="F1784" t="n">
        <v>15.48</v>
      </c>
      <c r="G1784" t="n">
        <v>154.75</v>
      </c>
      <c r="H1784" t="n">
        <v>2.08</v>
      </c>
      <c r="I1784" t="n">
        <v>6</v>
      </c>
      <c r="J1784" t="n">
        <v>295.41</v>
      </c>
      <c r="K1784" t="n">
        <v>57.72</v>
      </c>
      <c r="L1784" t="n">
        <v>34.5</v>
      </c>
      <c r="M1784" t="n">
        <v>4</v>
      </c>
      <c r="N1784" t="n">
        <v>83.19</v>
      </c>
      <c r="O1784" t="n">
        <v>36668.68</v>
      </c>
      <c r="P1784" t="n">
        <v>211.47</v>
      </c>
      <c r="Q1784" t="n">
        <v>467.12</v>
      </c>
      <c r="R1784" t="n">
        <v>54.6</v>
      </c>
      <c r="S1784" t="n">
        <v>39.61</v>
      </c>
      <c r="T1784" t="n">
        <v>2562.69</v>
      </c>
      <c r="U1784" t="n">
        <v>0.73</v>
      </c>
      <c r="V1784" t="n">
        <v>0.75</v>
      </c>
      <c r="W1784" t="n">
        <v>2.62</v>
      </c>
      <c r="X1784" t="n">
        <v>0.14</v>
      </c>
      <c r="Y1784" t="n">
        <v>1</v>
      </c>
      <c r="Z1784" t="n">
        <v>10</v>
      </c>
    </row>
    <row r="1785">
      <c r="A1785" t="n">
        <v>135</v>
      </c>
      <c r="B1785" t="n">
        <v>120</v>
      </c>
      <c r="C1785" t="inlineStr">
        <is>
          <t xml:space="preserve">CONCLUIDO	</t>
        </is>
      </c>
      <c r="D1785" t="n">
        <v>5.4156</v>
      </c>
      <c r="E1785" t="n">
        <v>18.47</v>
      </c>
      <c r="F1785" t="n">
        <v>15.48</v>
      </c>
      <c r="G1785" t="n">
        <v>154.83</v>
      </c>
      <c r="H1785" t="n">
        <v>2.09</v>
      </c>
      <c r="I1785" t="n">
        <v>6</v>
      </c>
      <c r="J1785" t="n">
        <v>295.93</v>
      </c>
      <c r="K1785" t="n">
        <v>57.72</v>
      </c>
      <c r="L1785" t="n">
        <v>34.75</v>
      </c>
      <c r="M1785" t="n">
        <v>4</v>
      </c>
      <c r="N1785" t="n">
        <v>83.45999999999999</v>
      </c>
      <c r="O1785" t="n">
        <v>36732.59</v>
      </c>
      <c r="P1785" t="n">
        <v>211.5</v>
      </c>
      <c r="Q1785" t="n">
        <v>467.07</v>
      </c>
      <c r="R1785" t="n">
        <v>54.82</v>
      </c>
      <c r="S1785" t="n">
        <v>39.61</v>
      </c>
      <c r="T1785" t="n">
        <v>2669.08</v>
      </c>
      <c r="U1785" t="n">
        <v>0.72</v>
      </c>
      <c r="V1785" t="n">
        <v>0.75</v>
      </c>
      <c r="W1785" t="n">
        <v>2.62</v>
      </c>
      <c r="X1785" t="n">
        <v>0.15</v>
      </c>
      <c r="Y1785" t="n">
        <v>1</v>
      </c>
      <c r="Z1785" t="n">
        <v>10</v>
      </c>
    </row>
    <row r="1786">
      <c r="A1786" t="n">
        <v>136</v>
      </c>
      <c r="B1786" t="n">
        <v>120</v>
      </c>
      <c r="C1786" t="inlineStr">
        <is>
          <t xml:space="preserve">CONCLUIDO	</t>
        </is>
      </c>
      <c r="D1786" t="n">
        <v>5.4182</v>
      </c>
      <c r="E1786" t="n">
        <v>18.46</v>
      </c>
      <c r="F1786" t="n">
        <v>15.47</v>
      </c>
      <c r="G1786" t="n">
        <v>154.74</v>
      </c>
      <c r="H1786" t="n">
        <v>2.1</v>
      </c>
      <c r="I1786" t="n">
        <v>6</v>
      </c>
      <c r="J1786" t="n">
        <v>296.45</v>
      </c>
      <c r="K1786" t="n">
        <v>57.72</v>
      </c>
      <c r="L1786" t="n">
        <v>35</v>
      </c>
      <c r="M1786" t="n">
        <v>4</v>
      </c>
      <c r="N1786" t="n">
        <v>83.73</v>
      </c>
      <c r="O1786" t="n">
        <v>36796.61</v>
      </c>
      <c r="P1786" t="n">
        <v>210.85</v>
      </c>
      <c r="Q1786" t="n">
        <v>467.07</v>
      </c>
      <c r="R1786" t="n">
        <v>54.61</v>
      </c>
      <c r="S1786" t="n">
        <v>39.61</v>
      </c>
      <c r="T1786" t="n">
        <v>2563.45</v>
      </c>
      <c r="U1786" t="n">
        <v>0.73</v>
      </c>
      <c r="V1786" t="n">
        <v>0.75</v>
      </c>
      <c r="W1786" t="n">
        <v>2.62</v>
      </c>
      <c r="X1786" t="n">
        <v>0.14</v>
      </c>
      <c r="Y1786" t="n">
        <v>1</v>
      </c>
      <c r="Z1786" t="n">
        <v>10</v>
      </c>
    </row>
    <row r="1787">
      <c r="A1787" t="n">
        <v>137</v>
      </c>
      <c r="B1787" t="n">
        <v>120</v>
      </c>
      <c r="C1787" t="inlineStr">
        <is>
          <t xml:space="preserve">CONCLUIDO	</t>
        </is>
      </c>
      <c r="D1787" t="n">
        <v>5.4195</v>
      </c>
      <c r="E1787" t="n">
        <v>18.45</v>
      </c>
      <c r="F1787" t="n">
        <v>15.47</v>
      </c>
      <c r="G1787" t="n">
        <v>154.7</v>
      </c>
      <c r="H1787" t="n">
        <v>2.11</v>
      </c>
      <c r="I1787" t="n">
        <v>6</v>
      </c>
      <c r="J1787" t="n">
        <v>296.97</v>
      </c>
      <c r="K1787" t="n">
        <v>57.72</v>
      </c>
      <c r="L1787" t="n">
        <v>35.25</v>
      </c>
      <c r="M1787" t="n">
        <v>4</v>
      </c>
      <c r="N1787" t="n">
        <v>84</v>
      </c>
      <c r="O1787" t="n">
        <v>36860.74</v>
      </c>
      <c r="P1787" t="n">
        <v>209.78</v>
      </c>
      <c r="Q1787" t="n">
        <v>467.07</v>
      </c>
      <c r="R1787" t="n">
        <v>54.42</v>
      </c>
      <c r="S1787" t="n">
        <v>39.61</v>
      </c>
      <c r="T1787" t="n">
        <v>2473.4</v>
      </c>
      <c r="U1787" t="n">
        <v>0.73</v>
      </c>
      <c r="V1787" t="n">
        <v>0.75</v>
      </c>
      <c r="W1787" t="n">
        <v>2.62</v>
      </c>
      <c r="X1787" t="n">
        <v>0.14</v>
      </c>
      <c r="Y1787" t="n">
        <v>1</v>
      </c>
      <c r="Z1787" t="n">
        <v>10</v>
      </c>
    </row>
    <row r="1788">
      <c r="A1788" t="n">
        <v>138</v>
      </c>
      <c r="B1788" t="n">
        <v>120</v>
      </c>
      <c r="C1788" t="inlineStr">
        <is>
          <t xml:space="preserve">CONCLUIDO	</t>
        </is>
      </c>
      <c r="D1788" t="n">
        <v>5.419</v>
      </c>
      <c r="E1788" t="n">
        <v>18.45</v>
      </c>
      <c r="F1788" t="n">
        <v>15.47</v>
      </c>
      <c r="G1788" t="n">
        <v>154.71</v>
      </c>
      <c r="H1788" t="n">
        <v>2.13</v>
      </c>
      <c r="I1788" t="n">
        <v>6</v>
      </c>
      <c r="J1788" t="n">
        <v>297.49</v>
      </c>
      <c r="K1788" t="n">
        <v>57.72</v>
      </c>
      <c r="L1788" t="n">
        <v>35.5</v>
      </c>
      <c r="M1788" t="n">
        <v>4</v>
      </c>
      <c r="N1788" t="n">
        <v>84.27</v>
      </c>
      <c r="O1788" t="n">
        <v>36924.99</v>
      </c>
      <c r="P1788" t="n">
        <v>208.77</v>
      </c>
      <c r="Q1788" t="n">
        <v>467.07</v>
      </c>
      <c r="R1788" t="n">
        <v>54.43</v>
      </c>
      <c r="S1788" t="n">
        <v>39.61</v>
      </c>
      <c r="T1788" t="n">
        <v>2478</v>
      </c>
      <c r="U1788" t="n">
        <v>0.73</v>
      </c>
      <c r="V1788" t="n">
        <v>0.75</v>
      </c>
      <c r="W1788" t="n">
        <v>2.62</v>
      </c>
      <c r="X1788" t="n">
        <v>0.14</v>
      </c>
      <c r="Y1788" t="n">
        <v>1</v>
      </c>
      <c r="Z1788" t="n">
        <v>10</v>
      </c>
    </row>
    <row r="1789">
      <c r="A1789" t="n">
        <v>139</v>
      </c>
      <c r="B1789" t="n">
        <v>120</v>
      </c>
      <c r="C1789" t="inlineStr">
        <is>
          <t xml:space="preserve">CONCLUIDO	</t>
        </is>
      </c>
      <c r="D1789" t="n">
        <v>5.4195</v>
      </c>
      <c r="E1789" t="n">
        <v>18.45</v>
      </c>
      <c r="F1789" t="n">
        <v>15.47</v>
      </c>
      <c r="G1789" t="n">
        <v>154.7</v>
      </c>
      <c r="H1789" t="n">
        <v>2.14</v>
      </c>
      <c r="I1789" t="n">
        <v>6</v>
      </c>
      <c r="J1789" t="n">
        <v>298.01</v>
      </c>
      <c r="K1789" t="n">
        <v>57.72</v>
      </c>
      <c r="L1789" t="n">
        <v>35.75</v>
      </c>
      <c r="M1789" t="n">
        <v>4</v>
      </c>
      <c r="N1789" t="n">
        <v>84.54000000000001</v>
      </c>
      <c r="O1789" t="n">
        <v>36989.35</v>
      </c>
      <c r="P1789" t="n">
        <v>207.93</v>
      </c>
      <c r="Q1789" t="n">
        <v>467.07</v>
      </c>
      <c r="R1789" t="n">
        <v>54.38</v>
      </c>
      <c r="S1789" t="n">
        <v>39.61</v>
      </c>
      <c r="T1789" t="n">
        <v>2451.15</v>
      </c>
      <c r="U1789" t="n">
        <v>0.73</v>
      </c>
      <c r="V1789" t="n">
        <v>0.75</v>
      </c>
      <c r="W1789" t="n">
        <v>2.62</v>
      </c>
      <c r="X1789" t="n">
        <v>0.14</v>
      </c>
      <c r="Y1789" t="n">
        <v>1</v>
      </c>
      <c r="Z1789" t="n">
        <v>10</v>
      </c>
    </row>
    <row r="1790">
      <c r="A1790" t="n">
        <v>140</v>
      </c>
      <c r="B1790" t="n">
        <v>120</v>
      </c>
      <c r="C1790" t="inlineStr">
        <is>
          <t xml:space="preserve">CONCLUIDO	</t>
        </is>
      </c>
      <c r="D1790" t="n">
        <v>5.419</v>
      </c>
      <c r="E1790" t="n">
        <v>18.45</v>
      </c>
      <c r="F1790" t="n">
        <v>15.47</v>
      </c>
      <c r="G1790" t="n">
        <v>154.71</v>
      </c>
      <c r="H1790" t="n">
        <v>2.15</v>
      </c>
      <c r="I1790" t="n">
        <v>6</v>
      </c>
      <c r="J1790" t="n">
        <v>298.54</v>
      </c>
      <c r="K1790" t="n">
        <v>57.72</v>
      </c>
      <c r="L1790" t="n">
        <v>36</v>
      </c>
      <c r="M1790" t="n">
        <v>4</v>
      </c>
      <c r="N1790" t="n">
        <v>84.81</v>
      </c>
      <c r="O1790" t="n">
        <v>37053.82</v>
      </c>
      <c r="P1790" t="n">
        <v>206.33</v>
      </c>
      <c r="Q1790" t="n">
        <v>467.07</v>
      </c>
      <c r="R1790" t="n">
        <v>54.44</v>
      </c>
      <c r="S1790" t="n">
        <v>39.61</v>
      </c>
      <c r="T1790" t="n">
        <v>2480.93</v>
      </c>
      <c r="U1790" t="n">
        <v>0.73</v>
      </c>
      <c r="V1790" t="n">
        <v>0.75</v>
      </c>
      <c r="W1790" t="n">
        <v>2.62</v>
      </c>
      <c r="X1790" t="n">
        <v>0.14</v>
      </c>
      <c r="Y1790" t="n">
        <v>1</v>
      </c>
      <c r="Z1790" t="n">
        <v>10</v>
      </c>
    </row>
    <row r="1791">
      <c r="A1791" t="n">
        <v>141</v>
      </c>
      <c r="B1791" t="n">
        <v>120</v>
      </c>
      <c r="C1791" t="inlineStr">
        <is>
          <t xml:space="preserve">CONCLUIDO	</t>
        </is>
      </c>
      <c r="D1791" t="n">
        <v>5.4184</v>
      </c>
      <c r="E1791" t="n">
        <v>18.46</v>
      </c>
      <c r="F1791" t="n">
        <v>15.47</v>
      </c>
      <c r="G1791" t="n">
        <v>154.73</v>
      </c>
      <c r="H1791" t="n">
        <v>2.16</v>
      </c>
      <c r="I1791" t="n">
        <v>6</v>
      </c>
      <c r="J1791" t="n">
        <v>299.06</v>
      </c>
      <c r="K1791" t="n">
        <v>57.72</v>
      </c>
      <c r="L1791" t="n">
        <v>36.25</v>
      </c>
      <c r="M1791" t="n">
        <v>3</v>
      </c>
      <c r="N1791" t="n">
        <v>85.09</v>
      </c>
      <c r="O1791" t="n">
        <v>37118.41</v>
      </c>
      <c r="P1791" t="n">
        <v>206.13</v>
      </c>
      <c r="Q1791" t="n">
        <v>467.07</v>
      </c>
      <c r="R1791" t="n">
        <v>54.52</v>
      </c>
      <c r="S1791" t="n">
        <v>39.61</v>
      </c>
      <c r="T1791" t="n">
        <v>2520.92</v>
      </c>
      <c r="U1791" t="n">
        <v>0.73</v>
      </c>
      <c r="V1791" t="n">
        <v>0.75</v>
      </c>
      <c r="W1791" t="n">
        <v>2.62</v>
      </c>
      <c r="X1791" t="n">
        <v>0.14</v>
      </c>
      <c r="Y1791" t="n">
        <v>1</v>
      </c>
      <c r="Z1791" t="n">
        <v>10</v>
      </c>
    </row>
    <row r="1792">
      <c r="A1792" t="n">
        <v>142</v>
      </c>
      <c r="B1792" t="n">
        <v>120</v>
      </c>
      <c r="C1792" t="inlineStr">
        <is>
          <t xml:space="preserve">CONCLUIDO	</t>
        </is>
      </c>
      <c r="D1792" t="n">
        <v>5.4167</v>
      </c>
      <c r="E1792" t="n">
        <v>18.46</v>
      </c>
      <c r="F1792" t="n">
        <v>15.48</v>
      </c>
      <c r="G1792" t="n">
        <v>154.79</v>
      </c>
      <c r="H1792" t="n">
        <v>2.17</v>
      </c>
      <c r="I1792" t="n">
        <v>6</v>
      </c>
      <c r="J1792" t="n">
        <v>299.59</v>
      </c>
      <c r="K1792" t="n">
        <v>57.72</v>
      </c>
      <c r="L1792" t="n">
        <v>36.5</v>
      </c>
      <c r="M1792" t="n">
        <v>3</v>
      </c>
      <c r="N1792" t="n">
        <v>85.36</v>
      </c>
      <c r="O1792" t="n">
        <v>37183.24</v>
      </c>
      <c r="P1792" t="n">
        <v>205.84</v>
      </c>
      <c r="Q1792" t="n">
        <v>467.07</v>
      </c>
      <c r="R1792" t="n">
        <v>54.69</v>
      </c>
      <c r="S1792" t="n">
        <v>39.61</v>
      </c>
      <c r="T1792" t="n">
        <v>2604.05</v>
      </c>
      <c r="U1792" t="n">
        <v>0.72</v>
      </c>
      <c r="V1792" t="n">
        <v>0.75</v>
      </c>
      <c r="W1792" t="n">
        <v>2.62</v>
      </c>
      <c r="X1792" t="n">
        <v>0.15</v>
      </c>
      <c r="Y1792" t="n">
        <v>1</v>
      </c>
      <c r="Z1792" t="n">
        <v>10</v>
      </c>
    </row>
    <row r="1793">
      <c r="A1793" t="n">
        <v>143</v>
      </c>
      <c r="B1793" t="n">
        <v>120</v>
      </c>
      <c r="C1793" t="inlineStr">
        <is>
          <t xml:space="preserve">CONCLUIDO	</t>
        </is>
      </c>
      <c r="D1793" t="n">
        <v>5.4409</v>
      </c>
      <c r="E1793" t="n">
        <v>18.38</v>
      </c>
      <c r="F1793" t="n">
        <v>15.44</v>
      </c>
      <c r="G1793" t="n">
        <v>185.31</v>
      </c>
      <c r="H1793" t="n">
        <v>2.18</v>
      </c>
      <c r="I1793" t="n">
        <v>5</v>
      </c>
      <c r="J1793" t="n">
        <v>300.11</v>
      </c>
      <c r="K1793" t="n">
        <v>57.72</v>
      </c>
      <c r="L1793" t="n">
        <v>36.75</v>
      </c>
      <c r="M1793" t="n">
        <v>2</v>
      </c>
      <c r="N1793" t="n">
        <v>85.64</v>
      </c>
      <c r="O1793" t="n">
        <v>37248.06</v>
      </c>
      <c r="P1793" t="n">
        <v>204.88</v>
      </c>
      <c r="Q1793" t="n">
        <v>467.07</v>
      </c>
      <c r="R1793" t="n">
        <v>53.51</v>
      </c>
      <c r="S1793" t="n">
        <v>39.61</v>
      </c>
      <c r="T1793" t="n">
        <v>2018.8</v>
      </c>
      <c r="U1793" t="n">
        <v>0.74</v>
      </c>
      <c r="V1793" t="n">
        <v>0.76</v>
      </c>
      <c r="W1793" t="n">
        <v>2.62</v>
      </c>
      <c r="X1793" t="n">
        <v>0.11</v>
      </c>
      <c r="Y1793" t="n">
        <v>1</v>
      </c>
      <c r="Z1793" t="n">
        <v>10</v>
      </c>
    </row>
    <row r="1794">
      <c r="A1794" t="n">
        <v>144</v>
      </c>
      <c r="B1794" t="n">
        <v>120</v>
      </c>
      <c r="C1794" t="inlineStr">
        <is>
          <t xml:space="preserve">CONCLUIDO	</t>
        </is>
      </c>
      <c r="D1794" t="n">
        <v>5.4401</v>
      </c>
      <c r="E1794" t="n">
        <v>18.38</v>
      </c>
      <c r="F1794" t="n">
        <v>15.45</v>
      </c>
      <c r="G1794" t="n">
        <v>185.34</v>
      </c>
      <c r="H1794" t="n">
        <v>2.19</v>
      </c>
      <c r="I1794" t="n">
        <v>5</v>
      </c>
      <c r="J1794" t="n">
        <v>300.64</v>
      </c>
      <c r="K1794" t="n">
        <v>57.72</v>
      </c>
      <c r="L1794" t="n">
        <v>37</v>
      </c>
      <c r="M1794" t="n">
        <v>2</v>
      </c>
      <c r="N1794" t="n">
        <v>85.91</v>
      </c>
      <c r="O1794" t="n">
        <v>37313</v>
      </c>
      <c r="P1794" t="n">
        <v>205.34</v>
      </c>
      <c r="Q1794" t="n">
        <v>467.09</v>
      </c>
      <c r="R1794" t="n">
        <v>53.6</v>
      </c>
      <c r="S1794" t="n">
        <v>39.61</v>
      </c>
      <c r="T1794" t="n">
        <v>2064.63</v>
      </c>
      <c r="U1794" t="n">
        <v>0.74</v>
      </c>
      <c r="V1794" t="n">
        <v>0.76</v>
      </c>
      <c r="W1794" t="n">
        <v>2.62</v>
      </c>
      <c r="X1794" t="n">
        <v>0.11</v>
      </c>
      <c r="Y1794" t="n">
        <v>1</v>
      </c>
      <c r="Z1794" t="n">
        <v>10</v>
      </c>
    </row>
    <row r="1795">
      <c r="A1795" t="n">
        <v>145</v>
      </c>
      <c r="B1795" t="n">
        <v>120</v>
      </c>
      <c r="C1795" t="inlineStr">
        <is>
          <t xml:space="preserve">CONCLUIDO	</t>
        </is>
      </c>
      <c r="D1795" t="n">
        <v>5.4398</v>
      </c>
      <c r="E1795" t="n">
        <v>18.38</v>
      </c>
      <c r="F1795" t="n">
        <v>15.45</v>
      </c>
      <c r="G1795" t="n">
        <v>185.36</v>
      </c>
      <c r="H1795" t="n">
        <v>2.2</v>
      </c>
      <c r="I1795" t="n">
        <v>5</v>
      </c>
      <c r="J1795" t="n">
        <v>301.17</v>
      </c>
      <c r="K1795" t="n">
        <v>57.72</v>
      </c>
      <c r="L1795" t="n">
        <v>37.25</v>
      </c>
      <c r="M1795" t="n">
        <v>1</v>
      </c>
      <c r="N1795" t="n">
        <v>86.19</v>
      </c>
      <c r="O1795" t="n">
        <v>37378.06</v>
      </c>
      <c r="P1795" t="n">
        <v>205.72</v>
      </c>
      <c r="Q1795" t="n">
        <v>467.07</v>
      </c>
      <c r="R1795" t="n">
        <v>53.56</v>
      </c>
      <c r="S1795" t="n">
        <v>39.61</v>
      </c>
      <c r="T1795" t="n">
        <v>2046.44</v>
      </c>
      <c r="U1795" t="n">
        <v>0.74</v>
      </c>
      <c r="V1795" t="n">
        <v>0.76</v>
      </c>
      <c r="W1795" t="n">
        <v>2.62</v>
      </c>
      <c r="X1795" t="n">
        <v>0.11</v>
      </c>
      <c r="Y1795" t="n">
        <v>1</v>
      </c>
      <c r="Z1795" t="n">
        <v>10</v>
      </c>
    </row>
    <row r="1796">
      <c r="A1796" t="n">
        <v>146</v>
      </c>
      <c r="B1796" t="n">
        <v>120</v>
      </c>
      <c r="C1796" t="inlineStr">
        <is>
          <t xml:space="preserve">CONCLUIDO	</t>
        </is>
      </c>
      <c r="D1796" t="n">
        <v>5.4399</v>
      </c>
      <c r="E1796" t="n">
        <v>18.38</v>
      </c>
      <c r="F1796" t="n">
        <v>15.45</v>
      </c>
      <c r="G1796" t="n">
        <v>185.35</v>
      </c>
      <c r="H1796" t="n">
        <v>2.21</v>
      </c>
      <c r="I1796" t="n">
        <v>5</v>
      </c>
      <c r="J1796" t="n">
        <v>301.69</v>
      </c>
      <c r="K1796" t="n">
        <v>57.72</v>
      </c>
      <c r="L1796" t="n">
        <v>37.5</v>
      </c>
      <c r="M1796" t="n">
        <v>1</v>
      </c>
      <c r="N1796" t="n">
        <v>86.47</v>
      </c>
      <c r="O1796" t="n">
        <v>37443.23</v>
      </c>
      <c r="P1796" t="n">
        <v>206.16</v>
      </c>
      <c r="Q1796" t="n">
        <v>467.07</v>
      </c>
      <c r="R1796" t="n">
        <v>53.52</v>
      </c>
      <c r="S1796" t="n">
        <v>39.61</v>
      </c>
      <c r="T1796" t="n">
        <v>2025.23</v>
      </c>
      <c r="U1796" t="n">
        <v>0.74</v>
      </c>
      <c r="V1796" t="n">
        <v>0.76</v>
      </c>
      <c r="W1796" t="n">
        <v>2.62</v>
      </c>
      <c r="X1796" t="n">
        <v>0.11</v>
      </c>
      <c r="Y1796" t="n">
        <v>1</v>
      </c>
      <c r="Z1796" t="n">
        <v>10</v>
      </c>
    </row>
    <row r="1797">
      <c r="A1797" t="n">
        <v>147</v>
      </c>
      <c r="B1797" t="n">
        <v>120</v>
      </c>
      <c r="C1797" t="inlineStr">
        <is>
          <t xml:space="preserve">CONCLUIDO	</t>
        </is>
      </c>
      <c r="D1797" t="n">
        <v>5.44</v>
      </c>
      <c r="E1797" t="n">
        <v>18.38</v>
      </c>
      <c r="F1797" t="n">
        <v>15.45</v>
      </c>
      <c r="G1797" t="n">
        <v>185.35</v>
      </c>
      <c r="H1797" t="n">
        <v>2.22</v>
      </c>
      <c r="I1797" t="n">
        <v>5</v>
      </c>
      <c r="J1797" t="n">
        <v>302.22</v>
      </c>
      <c r="K1797" t="n">
        <v>57.72</v>
      </c>
      <c r="L1797" t="n">
        <v>37.75</v>
      </c>
      <c r="M1797" t="n">
        <v>1</v>
      </c>
      <c r="N1797" t="n">
        <v>86.75</v>
      </c>
      <c r="O1797" t="n">
        <v>37508.53</v>
      </c>
      <c r="P1797" t="n">
        <v>206.41</v>
      </c>
      <c r="Q1797" t="n">
        <v>467.07</v>
      </c>
      <c r="R1797" t="n">
        <v>53.52</v>
      </c>
      <c r="S1797" t="n">
        <v>39.61</v>
      </c>
      <c r="T1797" t="n">
        <v>2024.03</v>
      </c>
      <c r="U1797" t="n">
        <v>0.74</v>
      </c>
      <c r="V1797" t="n">
        <v>0.76</v>
      </c>
      <c r="W1797" t="n">
        <v>2.62</v>
      </c>
      <c r="X1797" t="n">
        <v>0.11</v>
      </c>
      <c r="Y1797" t="n">
        <v>1</v>
      </c>
      <c r="Z1797" t="n">
        <v>10</v>
      </c>
    </row>
    <row r="1798">
      <c r="A1798" t="n">
        <v>148</v>
      </c>
      <c r="B1798" t="n">
        <v>120</v>
      </c>
      <c r="C1798" t="inlineStr">
        <is>
          <t xml:space="preserve">CONCLUIDO	</t>
        </is>
      </c>
      <c r="D1798" t="n">
        <v>5.4403</v>
      </c>
      <c r="E1798" t="n">
        <v>18.38</v>
      </c>
      <c r="F1798" t="n">
        <v>15.44</v>
      </c>
      <c r="G1798" t="n">
        <v>185.34</v>
      </c>
      <c r="H1798" t="n">
        <v>2.24</v>
      </c>
      <c r="I1798" t="n">
        <v>5</v>
      </c>
      <c r="J1798" t="n">
        <v>302.75</v>
      </c>
      <c r="K1798" t="n">
        <v>57.72</v>
      </c>
      <c r="L1798" t="n">
        <v>38</v>
      </c>
      <c r="M1798" t="n">
        <v>1</v>
      </c>
      <c r="N1798" t="n">
        <v>87.03</v>
      </c>
      <c r="O1798" t="n">
        <v>37573.94</v>
      </c>
      <c r="P1798" t="n">
        <v>206.84</v>
      </c>
      <c r="Q1798" t="n">
        <v>467.07</v>
      </c>
      <c r="R1798" t="n">
        <v>53.48</v>
      </c>
      <c r="S1798" t="n">
        <v>39.61</v>
      </c>
      <c r="T1798" t="n">
        <v>2007.35</v>
      </c>
      <c r="U1798" t="n">
        <v>0.74</v>
      </c>
      <c r="V1798" t="n">
        <v>0.76</v>
      </c>
      <c r="W1798" t="n">
        <v>2.62</v>
      </c>
      <c r="X1798" t="n">
        <v>0.11</v>
      </c>
      <c r="Y1798" t="n">
        <v>1</v>
      </c>
      <c r="Z1798" t="n">
        <v>10</v>
      </c>
    </row>
    <row r="1799">
      <c r="A1799" t="n">
        <v>149</v>
      </c>
      <c r="B1799" t="n">
        <v>120</v>
      </c>
      <c r="C1799" t="inlineStr">
        <is>
          <t xml:space="preserve">CONCLUIDO	</t>
        </is>
      </c>
      <c r="D1799" t="n">
        <v>5.4405</v>
      </c>
      <c r="E1799" t="n">
        <v>18.38</v>
      </c>
      <c r="F1799" t="n">
        <v>15.44</v>
      </c>
      <c r="G1799" t="n">
        <v>185.33</v>
      </c>
      <c r="H1799" t="n">
        <v>2.25</v>
      </c>
      <c r="I1799" t="n">
        <v>5</v>
      </c>
      <c r="J1799" t="n">
        <v>303.29</v>
      </c>
      <c r="K1799" t="n">
        <v>57.72</v>
      </c>
      <c r="L1799" t="n">
        <v>38.25</v>
      </c>
      <c r="M1799" t="n">
        <v>1</v>
      </c>
      <c r="N1799" t="n">
        <v>87.31</v>
      </c>
      <c r="O1799" t="n">
        <v>37639.48</v>
      </c>
      <c r="P1799" t="n">
        <v>207.11</v>
      </c>
      <c r="Q1799" t="n">
        <v>467.07</v>
      </c>
      <c r="R1799" t="n">
        <v>53.5</v>
      </c>
      <c r="S1799" t="n">
        <v>39.61</v>
      </c>
      <c r="T1799" t="n">
        <v>2016.18</v>
      </c>
      <c r="U1799" t="n">
        <v>0.74</v>
      </c>
      <c r="V1799" t="n">
        <v>0.76</v>
      </c>
      <c r="W1799" t="n">
        <v>2.62</v>
      </c>
      <c r="X1799" t="n">
        <v>0.11</v>
      </c>
      <c r="Y1799" t="n">
        <v>1</v>
      </c>
      <c r="Z1799" t="n">
        <v>10</v>
      </c>
    </row>
    <row r="1800">
      <c r="A1800" t="n">
        <v>150</v>
      </c>
      <c r="B1800" t="n">
        <v>120</v>
      </c>
      <c r="C1800" t="inlineStr">
        <is>
          <t xml:space="preserve">CONCLUIDO	</t>
        </is>
      </c>
      <c r="D1800" t="n">
        <v>5.4395</v>
      </c>
      <c r="E1800" t="n">
        <v>18.38</v>
      </c>
      <c r="F1800" t="n">
        <v>15.45</v>
      </c>
      <c r="G1800" t="n">
        <v>185.37</v>
      </c>
      <c r="H1800" t="n">
        <v>2.26</v>
      </c>
      <c r="I1800" t="n">
        <v>5</v>
      </c>
      <c r="J1800" t="n">
        <v>303.82</v>
      </c>
      <c r="K1800" t="n">
        <v>57.72</v>
      </c>
      <c r="L1800" t="n">
        <v>38.5</v>
      </c>
      <c r="M1800" t="n">
        <v>0</v>
      </c>
      <c r="N1800" t="n">
        <v>87.59</v>
      </c>
      <c r="O1800" t="n">
        <v>37705.13</v>
      </c>
      <c r="P1800" t="n">
        <v>207.56</v>
      </c>
      <c r="Q1800" t="n">
        <v>467.07</v>
      </c>
      <c r="R1800" t="n">
        <v>53.47</v>
      </c>
      <c r="S1800" t="n">
        <v>39.61</v>
      </c>
      <c r="T1800" t="n">
        <v>2000.06</v>
      </c>
      <c r="U1800" t="n">
        <v>0.74</v>
      </c>
      <c r="V1800" t="n">
        <v>0.76</v>
      </c>
      <c r="W1800" t="n">
        <v>2.62</v>
      </c>
      <c r="X1800" t="n">
        <v>0.11</v>
      </c>
      <c r="Y1800" t="n">
        <v>1</v>
      </c>
      <c r="Z1800" t="n">
        <v>10</v>
      </c>
    </row>
    <row r="1801">
      <c r="A1801" t="n">
        <v>0</v>
      </c>
      <c r="B1801" t="n">
        <v>145</v>
      </c>
      <c r="C1801" t="inlineStr">
        <is>
          <t xml:space="preserve">CONCLUIDO	</t>
        </is>
      </c>
      <c r="D1801" t="n">
        <v>2.1756</v>
      </c>
      <c r="E1801" t="n">
        <v>45.96</v>
      </c>
      <c r="F1801" t="n">
        <v>25.34</v>
      </c>
      <c r="G1801" t="n">
        <v>4.64</v>
      </c>
      <c r="H1801" t="n">
        <v>0.06</v>
      </c>
      <c r="I1801" t="n">
        <v>328</v>
      </c>
      <c r="J1801" t="n">
        <v>285.18</v>
      </c>
      <c r="K1801" t="n">
        <v>61.2</v>
      </c>
      <c r="L1801" t="n">
        <v>1</v>
      </c>
      <c r="M1801" t="n">
        <v>326</v>
      </c>
      <c r="N1801" t="n">
        <v>77.98</v>
      </c>
      <c r="O1801" t="n">
        <v>35406.83</v>
      </c>
      <c r="P1801" t="n">
        <v>450.95</v>
      </c>
      <c r="Q1801" t="n">
        <v>467.36</v>
      </c>
      <c r="R1801" t="n">
        <v>377.31</v>
      </c>
      <c r="S1801" t="n">
        <v>39.61</v>
      </c>
      <c r="T1801" t="n">
        <v>162306.73</v>
      </c>
      <c r="U1801" t="n">
        <v>0.1</v>
      </c>
      <c r="V1801" t="n">
        <v>0.46</v>
      </c>
      <c r="W1801" t="n">
        <v>3.15</v>
      </c>
      <c r="X1801" t="n">
        <v>9.99</v>
      </c>
      <c r="Y1801" t="n">
        <v>1</v>
      </c>
      <c r="Z1801" t="n">
        <v>10</v>
      </c>
    </row>
    <row r="1802">
      <c r="A1802" t="n">
        <v>1</v>
      </c>
      <c r="B1802" t="n">
        <v>145</v>
      </c>
      <c r="C1802" t="inlineStr">
        <is>
          <t xml:space="preserve">CONCLUIDO	</t>
        </is>
      </c>
      <c r="D1802" t="n">
        <v>2.6633</v>
      </c>
      <c r="E1802" t="n">
        <v>37.55</v>
      </c>
      <c r="F1802" t="n">
        <v>22.2</v>
      </c>
      <c r="G1802" t="n">
        <v>5.79</v>
      </c>
      <c r="H1802" t="n">
        <v>0.08</v>
      </c>
      <c r="I1802" t="n">
        <v>230</v>
      </c>
      <c r="J1802" t="n">
        <v>285.68</v>
      </c>
      <c r="K1802" t="n">
        <v>61.2</v>
      </c>
      <c r="L1802" t="n">
        <v>1.25</v>
      </c>
      <c r="M1802" t="n">
        <v>228</v>
      </c>
      <c r="N1802" t="n">
        <v>78.23999999999999</v>
      </c>
      <c r="O1802" t="n">
        <v>35468.6</v>
      </c>
      <c r="P1802" t="n">
        <v>394.97</v>
      </c>
      <c r="Q1802" t="n">
        <v>467.36</v>
      </c>
      <c r="R1802" t="n">
        <v>274.38</v>
      </c>
      <c r="S1802" t="n">
        <v>39.61</v>
      </c>
      <c r="T1802" t="n">
        <v>111329.49</v>
      </c>
      <c r="U1802" t="n">
        <v>0.14</v>
      </c>
      <c r="V1802" t="n">
        <v>0.53</v>
      </c>
      <c r="W1802" t="n">
        <v>2.98</v>
      </c>
      <c r="X1802" t="n">
        <v>6.86</v>
      </c>
      <c r="Y1802" t="n">
        <v>1</v>
      </c>
      <c r="Z1802" t="n">
        <v>10</v>
      </c>
    </row>
    <row r="1803">
      <c r="A1803" t="n">
        <v>2</v>
      </c>
      <c r="B1803" t="n">
        <v>145</v>
      </c>
      <c r="C1803" t="inlineStr">
        <is>
          <t xml:space="preserve">CONCLUIDO	</t>
        </is>
      </c>
      <c r="D1803" t="n">
        <v>3.0246</v>
      </c>
      <c r="E1803" t="n">
        <v>33.06</v>
      </c>
      <c r="F1803" t="n">
        <v>20.57</v>
      </c>
      <c r="G1803" t="n">
        <v>6.97</v>
      </c>
      <c r="H1803" t="n">
        <v>0.09</v>
      </c>
      <c r="I1803" t="n">
        <v>177</v>
      </c>
      <c r="J1803" t="n">
        <v>286.19</v>
      </c>
      <c r="K1803" t="n">
        <v>61.2</v>
      </c>
      <c r="L1803" t="n">
        <v>1.5</v>
      </c>
      <c r="M1803" t="n">
        <v>175</v>
      </c>
      <c r="N1803" t="n">
        <v>78.48999999999999</v>
      </c>
      <c r="O1803" t="n">
        <v>35530.47</v>
      </c>
      <c r="P1803" t="n">
        <v>365.83</v>
      </c>
      <c r="Q1803" t="n">
        <v>467.26</v>
      </c>
      <c r="R1803" t="n">
        <v>221.2</v>
      </c>
      <c r="S1803" t="n">
        <v>39.61</v>
      </c>
      <c r="T1803" t="n">
        <v>85005.34</v>
      </c>
      <c r="U1803" t="n">
        <v>0.18</v>
      </c>
      <c r="V1803" t="n">
        <v>0.57</v>
      </c>
      <c r="W1803" t="n">
        <v>2.89</v>
      </c>
      <c r="X1803" t="n">
        <v>5.24</v>
      </c>
      <c r="Y1803" t="n">
        <v>1</v>
      </c>
      <c r="Z1803" t="n">
        <v>10</v>
      </c>
    </row>
    <row r="1804">
      <c r="A1804" t="n">
        <v>3</v>
      </c>
      <c r="B1804" t="n">
        <v>145</v>
      </c>
      <c r="C1804" t="inlineStr">
        <is>
          <t xml:space="preserve">CONCLUIDO	</t>
        </is>
      </c>
      <c r="D1804" t="n">
        <v>3.3047</v>
      </c>
      <c r="E1804" t="n">
        <v>30.26</v>
      </c>
      <c r="F1804" t="n">
        <v>19.55</v>
      </c>
      <c r="G1804" t="n">
        <v>8.15</v>
      </c>
      <c r="H1804" t="n">
        <v>0.11</v>
      </c>
      <c r="I1804" t="n">
        <v>144</v>
      </c>
      <c r="J1804" t="n">
        <v>286.69</v>
      </c>
      <c r="K1804" t="n">
        <v>61.2</v>
      </c>
      <c r="L1804" t="n">
        <v>1.75</v>
      </c>
      <c r="M1804" t="n">
        <v>142</v>
      </c>
      <c r="N1804" t="n">
        <v>78.73999999999999</v>
      </c>
      <c r="O1804" t="n">
        <v>35592.57</v>
      </c>
      <c r="P1804" t="n">
        <v>347.46</v>
      </c>
      <c r="Q1804" t="n">
        <v>467.23</v>
      </c>
      <c r="R1804" t="n">
        <v>187.24</v>
      </c>
      <c r="S1804" t="n">
        <v>39.61</v>
      </c>
      <c r="T1804" t="n">
        <v>68192.17</v>
      </c>
      <c r="U1804" t="n">
        <v>0.21</v>
      </c>
      <c r="V1804" t="n">
        <v>0.6</v>
      </c>
      <c r="W1804" t="n">
        <v>2.85</v>
      </c>
      <c r="X1804" t="n">
        <v>4.21</v>
      </c>
      <c r="Y1804" t="n">
        <v>1</v>
      </c>
      <c r="Z1804" t="n">
        <v>10</v>
      </c>
    </row>
    <row r="1805">
      <c r="A1805" t="n">
        <v>4</v>
      </c>
      <c r="B1805" t="n">
        <v>145</v>
      </c>
      <c r="C1805" t="inlineStr">
        <is>
          <t xml:space="preserve">CONCLUIDO	</t>
        </is>
      </c>
      <c r="D1805" t="n">
        <v>3.5207</v>
      </c>
      <c r="E1805" t="n">
        <v>28.4</v>
      </c>
      <c r="F1805" t="n">
        <v>18.88</v>
      </c>
      <c r="G1805" t="n">
        <v>9.289999999999999</v>
      </c>
      <c r="H1805" t="n">
        <v>0.12</v>
      </c>
      <c r="I1805" t="n">
        <v>122</v>
      </c>
      <c r="J1805" t="n">
        <v>287.19</v>
      </c>
      <c r="K1805" t="n">
        <v>61.2</v>
      </c>
      <c r="L1805" t="n">
        <v>2</v>
      </c>
      <c r="M1805" t="n">
        <v>120</v>
      </c>
      <c r="N1805" t="n">
        <v>78.98999999999999</v>
      </c>
      <c r="O1805" t="n">
        <v>35654.65</v>
      </c>
      <c r="P1805" t="n">
        <v>335.35</v>
      </c>
      <c r="Q1805" t="n">
        <v>467.2</v>
      </c>
      <c r="R1805" t="n">
        <v>165.39</v>
      </c>
      <c r="S1805" t="n">
        <v>39.61</v>
      </c>
      <c r="T1805" t="n">
        <v>57373.68</v>
      </c>
      <c r="U1805" t="n">
        <v>0.24</v>
      </c>
      <c r="V1805" t="n">
        <v>0.62</v>
      </c>
      <c r="W1805" t="n">
        <v>2.81</v>
      </c>
      <c r="X1805" t="n">
        <v>3.54</v>
      </c>
      <c r="Y1805" t="n">
        <v>1</v>
      </c>
      <c r="Z1805" t="n">
        <v>10</v>
      </c>
    </row>
    <row r="1806">
      <c r="A1806" t="n">
        <v>5</v>
      </c>
      <c r="B1806" t="n">
        <v>145</v>
      </c>
      <c r="C1806" t="inlineStr">
        <is>
          <t xml:space="preserve">CONCLUIDO	</t>
        </is>
      </c>
      <c r="D1806" t="n">
        <v>3.6955</v>
      </c>
      <c r="E1806" t="n">
        <v>27.06</v>
      </c>
      <c r="F1806" t="n">
        <v>18.4</v>
      </c>
      <c r="G1806" t="n">
        <v>10.41</v>
      </c>
      <c r="H1806" t="n">
        <v>0.14</v>
      </c>
      <c r="I1806" t="n">
        <v>106</v>
      </c>
      <c r="J1806" t="n">
        <v>287.7</v>
      </c>
      <c r="K1806" t="n">
        <v>61.2</v>
      </c>
      <c r="L1806" t="n">
        <v>2.25</v>
      </c>
      <c r="M1806" t="n">
        <v>104</v>
      </c>
      <c r="N1806" t="n">
        <v>79.25</v>
      </c>
      <c r="O1806" t="n">
        <v>35716.83</v>
      </c>
      <c r="P1806" t="n">
        <v>326.61</v>
      </c>
      <c r="Q1806" t="n">
        <v>467.23</v>
      </c>
      <c r="R1806" t="n">
        <v>149.77</v>
      </c>
      <c r="S1806" t="n">
        <v>39.61</v>
      </c>
      <c r="T1806" t="n">
        <v>49647.39</v>
      </c>
      <c r="U1806" t="n">
        <v>0.26</v>
      </c>
      <c r="V1806" t="n">
        <v>0.63</v>
      </c>
      <c r="W1806" t="n">
        <v>2.78</v>
      </c>
      <c r="X1806" t="n">
        <v>3.06</v>
      </c>
      <c r="Y1806" t="n">
        <v>1</v>
      </c>
      <c r="Z1806" t="n">
        <v>10</v>
      </c>
    </row>
    <row r="1807">
      <c r="A1807" t="n">
        <v>6</v>
      </c>
      <c r="B1807" t="n">
        <v>145</v>
      </c>
      <c r="C1807" t="inlineStr">
        <is>
          <t xml:space="preserve">CONCLUIDO	</t>
        </is>
      </c>
      <c r="D1807" t="n">
        <v>3.8316</v>
      </c>
      <c r="E1807" t="n">
        <v>26.1</v>
      </c>
      <c r="F1807" t="n">
        <v>18.08</v>
      </c>
      <c r="G1807" t="n">
        <v>11.54</v>
      </c>
      <c r="H1807" t="n">
        <v>0.15</v>
      </c>
      <c r="I1807" t="n">
        <v>94</v>
      </c>
      <c r="J1807" t="n">
        <v>288.2</v>
      </c>
      <c r="K1807" t="n">
        <v>61.2</v>
      </c>
      <c r="L1807" t="n">
        <v>2.5</v>
      </c>
      <c r="M1807" t="n">
        <v>92</v>
      </c>
      <c r="N1807" t="n">
        <v>79.5</v>
      </c>
      <c r="O1807" t="n">
        <v>35779.11</v>
      </c>
      <c r="P1807" t="n">
        <v>320.94</v>
      </c>
      <c r="Q1807" t="n">
        <v>467.28</v>
      </c>
      <c r="R1807" t="n">
        <v>139.48</v>
      </c>
      <c r="S1807" t="n">
        <v>39.61</v>
      </c>
      <c r="T1807" t="n">
        <v>44558.49</v>
      </c>
      <c r="U1807" t="n">
        <v>0.28</v>
      </c>
      <c r="V1807" t="n">
        <v>0.65</v>
      </c>
      <c r="W1807" t="n">
        <v>2.77</v>
      </c>
      <c r="X1807" t="n">
        <v>2.75</v>
      </c>
      <c r="Y1807" t="n">
        <v>1</v>
      </c>
      <c r="Z1807" t="n">
        <v>10</v>
      </c>
    </row>
    <row r="1808">
      <c r="A1808" t="n">
        <v>7</v>
      </c>
      <c r="B1808" t="n">
        <v>145</v>
      </c>
      <c r="C1808" t="inlineStr">
        <is>
          <t xml:space="preserve">CONCLUIDO	</t>
        </is>
      </c>
      <c r="D1808" t="n">
        <v>3.9648</v>
      </c>
      <c r="E1808" t="n">
        <v>25.22</v>
      </c>
      <c r="F1808" t="n">
        <v>17.75</v>
      </c>
      <c r="G1808" t="n">
        <v>12.68</v>
      </c>
      <c r="H1808" t="n">
        <v>0.17</v>
      </c>
      <c r="I1808" t="n">
        <v>84</v>
      </c>
      <c r="J1808" t="n">
        <v>288.71</v>
      </c>
      <c r="K1808" t="n">
        <v>61.2</v>
      </c>
      <c r="L1808" t="n">
        <v>2.75</v>
      </c>
      <c r="M1808" t="n">
        <v>82</v>
      </c>
      <c r="N1808" t="n">
        <v>79.76000000000001</v>
      </c>
      <c r="O1808" t="n">
        <v>35841.5</v>
      </c>
      <c r="P1808" t="n">
        <v>314.77</v>
      </c>
      <c r="Q1808" t="n">
        <v>467.18</v>
      </c>
      <c r="R1808" t="n">
        <v>128.78</v>
      </c>
      <c r="S1808" t="n">
        <v>39.61</v>
      </c>
      <c r="T1808" t="n">
        <v>39261.01</v>
      </c>
      <c r="U1808" t="n">
        <v>0.31</v>
      </c>
      <c r="V1808" t="n">
        <v>0.66</v>
      </c>
      <c r="W1808" t="n">
        <v>2.74</v>
      </c>
      <c r="X1808" t="n">
        <v>2.41</v>
      </c>
      <c r="Y1808" t="n">
        <v>1</v>
      </c>
      <c r="Z1808" t="n">
        <v>10</v>
      </c>
    </row>
    <row r="1809">
      <c r="A1809" t="n">
        <v>8</v>
      </c>
      <c r="B1809" t="n">
        <v>145</v>
      </c>
      <c r="C1809" t="inlineStr">
        <is>
          <t xml:space="preserve">CONCLUIDO	</t>
        </is>
      </c>
      <c r="D1809" t="n">
        <v>4.0705</v>
      </c>
      <c r="E1809" t="n">
        <v>24.57</v>
      </c>
      <c r="F1809" t="n">
        <v>17.52</v>
      </c>
      <c r="G1809" t="n">
        <v>13.83</v>
      </c>
      <c r="H1809" t="n">
        <v>0.18</v>
      </c>
      <c r="I1809" t="n">
        <v>76</v>
      </c>
      <c r="J1809" t="n">
        <v>289.21</v>
      </c>
      <c r="K1809" t="n">
        <v>61.2</v>
      </c>
      <c r="L1809" t="n">
        <v>3</v>
      </c>
      <c r="M1809" t="n">
        <v>74</v>
      </c>
      <c r="N1809" t="n">
        <v>80.02</v>
      </c>
      <c r="O1809" t="n">
        <v>35903.99</v>
      </c>
      <c r="P1809" t="n">
        <v>310.71</v>
      </c>
      <c r="Q1809" t="n">
        <v>467.16</v>
      </c>
      <c r="R1809" t="n">
        <v>120.79</v>
      </c>
      <c r="S1809" t="n">
        <v>39.61</v>
      </c>
      <c r="T1809" t="n">
        <v>35306.17</v>
      </c>
      <c r="U1809" t="n">
        <v>0.33</v>
      </c>
      <c r="V1809" t="n">
        <v>0.67</v>
      </c>
      <c r="W1809" t="n">
        <v>2.74</v>
      </c>
      <c r="X1809" t="n">
        <v>2.19</v>
      </c>
      <c r="Y1809" t="n">
        <v>1</v>
      </c>
      <c r="Z1809" t="n">
        <v>10</v>
      </c>
    </row>
    <row r="1810">
      <c r="A1810" t="n">
        <v>9</v>
      </c>
      <c r="B1810" t="n">
        <v>145</v>
      </c>
      <c r="C1810" t="inlineStr">
        <is>
          <t xml:space="preserve">CONCLUIDO	</t>
        </is>
      </c>
      <c r="D1810" t="n">
        <v>4.1667</v>
      </c>
      <c r="E1810" t="n">
        <v>24</v>
      </c>
      <c r="F1810" t="n">
        <v>17.33</v>
      </c>
      <c r="G1810" t="n">
        <v>15.07</v>
      </c>
      <c r="H1810" t="n">
        <v>0.2</v>
      </c>
      <c r="I1810" t="n">
        <v>69</v>
      </c>
      <c r="J1810" t="n">
        <v>289.72</v>
      </c>
      <c r="K1810" t="n">
        <v>61.2</v>
      </c>
      <c r="L1810" t="n">
        <v>3.25</v>
      </c>
      <c r="M1810" t="n">
        <v>67</v>
      </c>
      <c r="N1810" t="n">
        <v>80.27</v>
      </c>
      <c r="O1810" t="n">
        <v>35966.59</v>
      </c>
      <c r="P1810" t="n">
        <v>307.06</v>
      </c>
      <c r="Q1810" t="n">
        <v>467.17</v>
      </c>
      <c r="R1810" t="n">
        <v>114.89</v>
      </c>
      <c r="S1810" t="n">
        <v>39.61</v>
      </c>
      <c r="T1810" t="n">
        <v>32388.82</v>
      </c>
      <c r="U1810" t="n">
        <v>0.34</v>
      </c>
      <c r="V1810" t="n">
        <v>0.67</v>
      </c>
      <c r="W1810" t="n">
        <v>2.72</v>
      </c>
      <c r="X1810" t="n">
        <v>2</v>
      </c>
      <c r="Y1810" t="n">
        <v>1</v>
      </c>
      <c r="Z1810" t="n">
        <v>10</v>
      </c>
    </row>
    <row r="1811">
      <c r="A1811" t="n">
        <v>10</v>
      </c>
      <c r="B1811" t="n">
        <v>145</v>
      </c>
      <c r="C1811" t="inlineStr">
        <is>
          <t xml:space="preserve">CONCLUIDO	</t>
        </is>
      </c>
      <c r="D1811" t="n">
        <v>4.243</v>
      </c>
      <c r="E1811" t="n">
        <v>23.57</v>
      </c>
      <c r="F1811" t="n">
        <v>17.17</v>
      </c>
      <c r="G1811" t="n">
        <v>16.1</v>
      </c>
      <c r="H1811" t="n">
        <v>0.21</v>
      </c>
      <c r="I1811" t="n">
        <v>64</v>
      </c>
      <c r="J1811" t="n">
        <v>290.23</v>
      </c>
      <c r="K1811" t="n">
        <v>61.2</v>
      </c>
      <c r="L1811" t="n">
        <v>3.5</v>
      </c>
      <c r="M1811" t="n">
        <v>62</v>
      </c>
      <c r="N1811" t="n">
        <v>80.53</v>
      </c>
      <c r="O1811" t="n">
        <v>36029.29</v>
      </c>
      <c r="P1811" t="n">
        <v>304.15</v>
      </c>
      <c r="Q1811" t="n">
        <v>467.11</v>
      </c>
      <c r="R1811" t="n">
        <v>109.48</v>
      </c>
      <c r="S1811" t="n">
        <v>39.61</v>
      </c>
      <c r="T1811" t="n">
        <v>29709.79</v>
      </c>
      <c r="U1811" t="n">
        <v>0.36</v>
      </c>
      <c r="V1811" t="n">
        <v>0.68</v>
      </c>
      <c r="W1811" t="n">
        <v>2.72</v>
      </c>
      <c r="X1811" t="n">
        <v>1.84</v>
      </c>
      <c r="Y1811" t="n">
        <v>1</v>
      </c>
      <c r="Z1811" t="n">
        <v>10</v>
      </c>
    </row>
    <row r="1812">
      <c r="A1812" t="n">
        <v>11</v>
      </c>
      <c r="B1812" t="n">
        <v>145</v>
      </c>
      <c r="C1812" t="inlineStr">
        <is>
          <t xml:space="preserve">CONCLUIDO	</t>
        </is>
      </c>
      <c r="D1812" t="n">
        <v>4.3176</v>
      </c>
      <c r="E1812" t="n">
        <v>23.16</v>
      </c>
      <c r="F1812" t="n">
        <v>17.03</v>
      </c>
      <c r="G1812" t="n">
        <v>17.32</v>
      </c>
      <c r="H1812" t="n">
        <v>0.23</v>
      </c>
      <c r="I1812" t="n">
        <v>59</v>
      </c>
      <c r="J1812" t="n">
        <v>290.74</v>
      </c>
      <c r="K1812" t="n">
        <v>61.2</v>
      </c>
      <c r="L1812" t="n">
        <v>3.75</v>
      </c>
      <c r="M1812" t="n">
        <v>57</v>
      </c>
      <c r="N1812" t="n">
        <v>80.79000000000001</v>
      </c>
      <c r="O1812" t="n">
        <v>36092.1</v>
      </c>
      <c r="P1812" t="n">
        <v>301.48</v>
      </c>
      <c r="Q1812" t="n">
        <v>467.15</v>
      </c>
      <c r="R1812" t="n">
        <v>105.08</v>
      </c>
      <c r="S1812" t="n">
        <v>39.61</v>
      </c>
      <c r="T1812" t="n">
        <v>27537.38</v>
      </c>
      <c r="U1812" t="n">
        <v>0.38</v>
      </c>
      <c r="V1812" t="n">
        <v>0.68</v>
      </c>
      <c r="W1812" t="n">
        <v>2.71</v>
      </c>
      <c r="X1812" t="n">
        <v>1.7</v>
      </c>
      <c r="Y1812" t="n">
        <v>1</v>
      </c>
      <c r="Z1812" t="n">
        <v>10</v>
      </c>
    </row>
    <row r="1813">
      <c r="A1813" t="n">
        <v>12</v>
      </c>
      <c r="B1813" t="n">
        <v>145</v>
      </c>
      <c r="C1813" t="inlineStr">
        <is>
          <t xml:space="preserve">CONCLUIDO	</t>
        </is>
      </c>
      <c r="D1813" t="n">
        <v>4.3847</v>
      </c>
      <c r="E1813" t="n">
        <v>22.81</v>
      </c>
      <c r="F1813" t="n">
        <v>16.89</v>
      </c>
      <c r="G1813" t="n">
        <v>18.43</v>
      </c>
      <c r="H1813" t="n">
        <v>0.24</v>
      </c>
      <c r="I1813" t="n">
        <v>55</v>
      </c>
      <c r="J1813" t="n">
        <v>291.25</v>
      </c>
      <c r="K1813" t="n">
        <v>61.2</v>
      </c>
      <c r="L1813" t="n">
        <v>4</v>
      </c>
      <c r="M1813" t="n">
        <v>53</v>
      </c>
      <c r="N1813" t="n">
        <v>81.05</v>
      </c>
      <c r="O1813" t="n">
        <v>36155.02</v>
      </c>
      <c r="P1813" t="n">
        <v>298.98</v>
      </c>
      <c r="Q1813" t="n">
        <v>467.15</v>
      </c>
      <c r="R1813" t="n">
        <v>100.54</v>
      </c>
      <c r="S1813" t="n">
        <v>39.61</v>
      </c>
      <c r="T1813" t="n">
        <v>25286.92</v>
      </c>
      <c r="U1813" t="n">
        <v>0.39</v>
      </c>
      <c r="V1813" t="n">
        <v>0.6899999999999999</v>
      </c>
      <c r="W1813" t="n">
        <v>2.7</v>
      </c>
      <c r="X1813" t="n">
        <v>1.56</v>
      </c>
      <c r="Y1813" t="n">
        <v>1</v>
      </c>
      <c r="Z1813" t="n">
        <v>10</v>
      </c>
    </row>
    <row r="1814">
      <c r="A1814" t="n">
        <v>13</v>
      </c>
      <c r="B1814" t="n">
        <v>145</v>
      </c>
      <c r="C1814" t="inlineStr">
        <is>
          <t xml:space="preserve">CONCLUIDO	</t>
        </is>
      </c>
      <c r="D1814" t="n">
        <v>4.4295</v>
      </c>
      <c r="E1814" t="n">
        <v>22.58</v>
      </c>
      <c r="F1814" t="n">
        <v>16.82</v>
      </c>
      <c r="G1814" t="n">
        <v>19.41</v>
      </c>
      <c r="H1814" t="n">
        <v>0.26</v>
      </c>
      <c r="I1814" t="n">
        <v>52</v>
      </c>
      <c r="J1814" t="n">
        <v>291.76</v>
      </c>
      <c r="K1814" t="n">
        <v>61.2</v>
      </c>
      <c r="L1814" t="n">
        <v>4.25</v>
      </c>
      <c r="M1814" t="n">
        <v>50</v>
      </c>
      <c r="N1814" t="n">
        <v>81.31</v>
      </c>
      <c r="O1814" t="n">
        <v>36218.04</v>
      </c>
      <c r="P1814" t="n">
        <v>297.63</v>
      </c>
      <c r="Q1814" t="n">
        <v>467.16</v>
      </c>
      <c r="R1814" t="n">
        <v>98.56999999999999</v>
      </c>
      <c r="S1814" t="n">
        <v>39.61</v>
      </c>
      <c r="T1814" t="n">
        <v>24317.85</v>
      </c>
      <c r="U1814" t="n">
        <v>0.4</v>
      </c>
      <c r="V1814" t="n">
        <v>0.6899999999999999</v>
      </c>
      <c r="W1814" t="n">
        <v>2.69</v>
      </c>
      <c r="X1814" t="n">
        <v>1.49</v>
      </c>
      <c r="Y1814" t="n">
        <v>1</v>
      </c>
      <c r="Z1814" t="n">
        <v>10</v>
      </c>
    </row>
    <row r="1815">
      <c r="A1815" t="n">
        <v>14</v>
      </c>
      <c r="B1815" t="n">
        <v>145</v>
      </c>
      <c r="C1815" t="inlineStr">
        <is>
          <t xml:space="preserve">CONCLUIDO	</t>
        </is>
      </c>
      <c r="D1815" t="n">
        <v>4.4757</v>
      </c>
      <c r="E1815" t="n">
        <v>22.34</v>
      </c>
      <c r="F1815" t="n">
        <v>16.75</v>
      </c>
      <c r="G1815" t="n">
        <v>20.51</v>
      </c>
      <c r="H1815" t="n">
        <v>0.27</v>
      </c>
      <c r="I1815" t="n">
        <v>49</v>
      </c>
      <c r="J1815" t="n">
        <v>292.27</v>
      </c>
      <c r="K1815" t="n">
        <v>61.2</v>
      </c>
      <c r="L1815" t="n">
        <v>4.5</v>
      </c>
      <c r="M1815" t="n">
        <v>47</v>
      </c>
      <c r="N1815" t="n">
        <v>81.56999999999999</v>
      </c>
      <c r="O1815" t="n">
        <v>36281.16</v>
      </c>
      <c r="P1815" t="n">
        <v>296.21</v>
      </c>
      <c r="Q1815" t="n">
        <v>467.13</v>
      </c>
      <c r="R1815" t="n">
        <v>96.09999999999999</v>
      </c>
      <c r="S1815" t="n">
        <v>39.61</v>
      </c>
      <c r="T1815" t="n">
        <v>23093.72</v>
      </c>
      <c r="U1815" t="n">
        <v>0.41</v>
      </c>
      <c r="V1815" t="n">
        <v>0.7</v>
      </c>
      <c r="W1815" t="n">
        <v>2.69</v>
      </c>
      <c r="X1815" t="n">
        <v>1.42</v>
      </c>
      <c r="Y1815" t="n">
        <v>1</v>
      </c>
      <c r="Z1815" t="n">
        <v>10</v>
      </c>
    </row>
    <row r="1816">
      <c r="A1816" t="n">
        <v>15</v>
      </c>
      <c r="B1816" t="n">
        <v>145</v>
      </c>
      <c r="C1816" t="inlineStr">
        <is>
          <t xml:space="preserve">CONCLUIDO	</t>
        </is>
      </c>
      <c r="D1816" t="n">
        <v>4.5326</v>
      </c>
      <c r="E1816" t="n">
        <v>22.06</v>
      </c>
      <c r="F1816" t="n">
        <v>16.63</v>
      </c>
      <c r="G1816" t="n">
        <v>21.7</v>
      </c>
      <c r="H1816" t="n">
        <v>0.29</v>
      </c>
      <c r="I1816" t="n">
        <v>46</v>
      </c>
      <c r="J1816" t="n">
        <v>292.79</v>
      </c>
      <c r="K1816" t="n">
        <v>61.2</v>
      </c>
      <c r="L1816" t="n">
        <v>4.75</v>
      </c>
      <c r="M1816" t="n">
        <v>44</v>
      </c>
      <c r="N1816" t="n">
        <v>81.84</v>
      </c>
      <c r="O1816" t="n">
        <v>36344.4</v>
      </c>
      <c r="P1816" t="n">
        <v>293.91</v>
      </c>
      <c r="Q1816" t="n">
        <v>467.08</v>
      </c>
      <c r="R1816" t="n">
        <v>92.34</v>
      </c>
      <c r="S1816" t="n">
        <v>39.61</v>
      </c>
      <c r="T1816" t="n">
        <v>21228.94</v>
      </c>
      <c r="U1816" t="n">
        <v>0.43</v>
      </c>
      <c r="V1816" t="n">
        <v>0.7</v>
      </c>
      <c r="W1816" t="n">
        <v>2.68</v>
      </c>
      <c r="X1816" t="n">
        <v>1.3</v>
      </c>
      <c r="Y1816" t="n">
        <v>1</v>
      </c>
      <c r="Z1816" t="n">
        <v>10</v>
      </c>
    </row>
    <row r="1817">
      <c r="A1817" t="n">
        <v>16</v>
      </c>
      <c r="B1817" t="n">
        <v>145</v>
      </c>
      <c r="C1817" t="inlineStr">
        <is>
          <t xml:space="preserve">CONCLUIDO	</t>
        </is>
      </c>
      <c r="D1817" t="n">
        <v>4.5874</v>
      </c>
      <c r="E1817" t="n">
        <v>21.8</v>
      </c>
      <c r="F1817" t="n">
        <v>16.53</v>
      </c>
      <c r="G1817" t="n">
        <v>23.07</v>
      </c>
      <c r="H1817" t="n">
        <v>0.3</v>
      </c>
      <c r="I1817" t="n">
        <v>43</v>
      </c>
      <c r="J1817" t="n">
        <v>293.3</v>
      </c>
      <c r="K1817" t="n">
        <v>61.2</v>
      </c>
      <c r="L1817" t="n">
        <v>5</v>
      </c>
      <c r="M1817" t="n">
        <v>41</v>
      </c>
      <c r="N1817" t="n">
        <v>82.09999999999999</v>
      </c>
      <c r="O1817" t="n">
        <v>36407.75</v>
      </c>
      <c r="P1817" t="n">
        <v>291.96</v>
      </c>
      <c r="Q1817" t="n">
        <v>467.15</v>
      </c>
      <c r="R1817" t="n">
        <v>88.90000000000001</v>
      </c>
      <c r="S1817" t="n">
        <v>39.61</v>
      </c>
      <c r="T1817" t="n">
        <v>19526.78</v>
      </c>
      <c r="U1817" t="n">
        <v>0.45</v>
      </c>
      <c r="V1817" t="n">
        <v>0.71</v>
      </c>
      <c r="W1817" t="n">
        <v>2.68</v>
      </c>
      <c r="X1817" t="n">
        <v>1.2</v>
      </c>
      <c r="Y1817" t="n">
        <v>1</v>
      </c>
      <c r="Z1817" t="n">
        <v>10</v>
      </c>
    </row>
    <row r="1818">
      <c r="A1818" t="n">
        <v>17</v>
      </c>
      <c r="B1818" t="n">
        <v>145</v>
      </c>
      <c r="C1818" t="inlineStr">
        <is>
          <t xml:space="preserve">CONCLUIDO	</t>
        </is>
      </c>
      <c r="D1818" t="n">
        <v>4.6218</v>
      </c>
      <c r="E1818" t="n">
        <v>21.64</v>
      </c>
      <c r="F1818" t="n">
        <v>16.48</v>
      </c>
      <c r="G1818" t="n">
        <v>24.11</v>
      </c>
      <c r="H1818" t="n">
        <v>0.32</v>
      </c>
      <c r="I1818" t="n">
        <v>41</v>
      </c>
      <c r="J1818" t="n">
        <v>293.81</v>
      </c>
      <c r="K1818" t="n">
        <v>61.2</v>
      </c>
      <c r="L1818" t="n">
        <v>5.25</v>
      </c>
      <c r="M1818" t="n">
        <v>39</v>
      </c>
      <c r="N1818" t="n">
        <v>82.36</v>
      </c>
      <c r="O1818" t="n">
        <v>36471.2</v>
      </c>
      <c r="P1818" t="n">
        <v>290.85</v>
      </c>
      <c r="Q1818" t="n">
        <v>467.14</v>
      </c>
      <c r="R1818" t="n">
        <v>87.13</v>
      </c>
      <c r="S1818" t="n">
        <v>39.61</v>
      </c>
      <c r="T1818" t="n">
        <v>18650.25</v>
      </c>
      <c r="U1818" t="n">
        <v>0.45</v>
      </c>
      <c r="V1818" t="n">
        <v>0.71</v>
      </c>
      <c r="W1818" t="n">
        <v>2.68</v>
      </c>
      <c r="X1818" t="n">
        <v>1.14</v>
      </c>
      <c r="Y1818" t="n">
        <v>1</v>
      </c>
      <c r="Z1818" t="n">
        <v>10</v>
      </c>
    </row>
    <row r="1819">
      <c r="A1819" t="n">
        <v>18</v>
      </c>
      <c r="B1819" t="n">
        <v>145</v>
      </c>
      <c r="C1819" t="inlineStr">
        <is>
          <t xml:space="preserve">CONCLUIDO	</t>
        </is>
      </c>
      <c r="D1819" t="n">
        <v>4.6521</v>
      </c>
      <c r="E1819" t="n">
        <v>21.5</v>
      </c>
      <c r="F1819" t="n">
        <v>16.45</v>
      </c>
      <c r="G1819" t="n">
        <v>25.3</v>
      </c>
      <c r="H1819" t="n">
        <v>0.33</v>
      </c>
      <c r="I1819" t="n">
        <v>39</v>
      </c>
      <c r="J1819" t="n">
        <v>294.33</v>
      </c>
      <c r="K1819" t="n">
        <v>61.2</v>
      </c>
      <c r="L1819" t="n">
        <v>5.5</v>
      </c>
      <c r="M1819" t="n">
        <v>37</v>
      </c>
      <c r="N1819" t="n">
        <v>82.63</v>
      </c>
      <c r="O1819" t="n">
        <v>36534.76</v>
      </c>
      <c r="P1819" t="n">
        <v>290.16</v>
      </c>
      <c r="Q1819" t="n">
        <v>467.12</v>
      </c>
      <c r="R1819" t="n">
        <v>85.91</v>
      </c>
      <c r="S1819" t="n">
        <v>39.61</v>
      </c>
      <c r="T1819" t="n">
        <v>18050.12</v>
      </c>
      <c r="U1819" t="n">
        <v>0.46</v>
      </c>
      <c r="V1819" t="n">
        <v>0.71</v>
      </c>
      <c r="W1819" t="n">
        <v>2.68</v>
      </c>
      <c r="X1819" t="n">
        <v>1.11</v>
      </c>
      <c r="Y1819" t="n">
        <v>1</v>
      </c>
      <c r="Z1819" t="n">
        <v>10</v>
      </c>
    </row>
    <row r="1820">
      <c r="A1820" t="n">
        <v>19</v>
      </c>
      <c r="B1820" t="n">
        <v>145</v>
      </c>
      <c r="C1820" t="inlineStr">
        <is>
          <t xml:space="preserve">CONCLUIDO	</t>
        </is>
      </c>
      <c r="D1820" t="n">
        <v>4.6886</v>
      </c>
      <c r="E1820" t="n">
        <v>21.33</v>
      </c>
      <c r="F1820" t="n">
        <v>16.39</v>
      </c>
      <c r="G1820" t="n">
        <v>26.57</v>
      </c>
      <c r="H1820" t="n">
        <v>0.35</v>
      </c>
      <c r="I1820" t="n">
        <v>37</v>
      </c>
      <c r="J1820" t="n">
        <v>294.84</v>
      </c>
      <c r="K1820" t="n">
        <v>61.2</v>
      </c>
      <c r="L1820" t="n">
        <v>5.75</v>
      </c>
      <c r="M1820" t="n">
        <v>35</v>
      </c>
      <c r="N1820" t="n">
        <v>82.90000000000001</v>
      </c>
      <c r="O1820" t="n">
        <v>36598.44</v>
      </c>
      <c r="P1820" t="n">
        <v>288.81</v>
      </c>
      <c r="Q1820" t="n">
        <v>467.17</v>
      </c>
      <c r="R1820" t="n">
        <v>84.08</v>
      </c>
      <c r="S1820" t="n">
        <v>39.61</v>
      </c>
      <c r="T1820" t="n">
        <v>17147.53</v>
      </c>
      <c r="U1820" t="n">
        <v>0.47</v>
      </c>
      <c r="V1820" t="n">
        <v>0.71</v>
      </c>
      <c r="W1820" t="n">
        <v>2.67</v>
      </c>
      <c r="X1820" t="n">
        <v>1.05</v>
      </c>
      <c r="Y1820" t="n">
        <v>1</v>
      </c>
      <c r="Z1820" t="n">
        <v>10</v>
      </c>
    </row>
    <row r="1821">
      <c r="A1821" t="n">
        <v>20</v>
      </c>
      <c r="B1821" t="n">
        <v>145</v>
      </c>
      <c r="C1821" t="inlineStr">
        <is>
          <t xml:space="preserve">CONCLUIDO	</t>
        </is>
      </c>
      <c r="D1821" t="n">
        <v>4.7079</v>
      </c>
      <c r="E1821" t="n">
        <v>21.24</v>
      </c>
      <c r="F1821" t="n">
        <v>16.35</v>
      </c>
      <c r="G1821" t="n">
        <v>27.25</v>
      </c>
      <c r="H1821" t="n">
        <v>0.36</v>
      </c>
      <c r="I1821" t="n">
        <v>36</v>
      </c>
      <c r="J1821" t="n">
        <v>295.36</v>
      </c>
      <c r="K1821" t="n">
        <v>61.2</v>
      </c>
      <c r="L1821" t="n">
        <v>6</v>
      </c>
      <c r="M1821" t="n">
        <v>34</v>
      </c>
      <c r="N1821" t="n">
        <v>83.16</v>
      </c>
      <c r="O1821" t="n">
        <v>36662.22</v>
      </c>
      <c r="P1821" t="n">
        <v>288.29</v>
      </c>
      <c r="Q1821" t="n">
        <v>467.07</v>
      </c>
      <c r="R1821" t="n">
        <v>83.09999999999999</v>
      </c>
      <c r="S1821" t="n">
        <v>39.61</v>
      </c>
      <c r="T1821" t="n">
        <v>16662.65</v>
      </c>
      <c r="U1821" t="n">
        <v>0.48</v>
      </c>
      <c r="V1821" t="n">
        <v>0.71</v>
      </c>
      <c r="W1821" t="n">
        <v>2.67</v>
      </c>
      <c r="X1821" t="n">
        <v>1.02</v>
      </c>
      <c r="Y1821" t="n">
        <v>1</v>
      </c>
      <c r="Z1821" t="n">
        <v>10</v>
      </c>
    </row>
    <row r="1822">
      <c r="A1822" t="n">
        <v>21</v>
      </c>
      <c r="B1822" t="n">
        <v>145</v>
      </c>
      <c r="C1822" t="inlineStr">
        <is>
          <t xml:space="preserve">CONCLUIDO	</t>
        </is>
      </c>
      <c r="D1822" t="n">
        <v>4.7466</v>
      </c>
      <c r="E1822" t="n">
        <v>21.07</v>
      </c>
      <c r="F1822" t="n">
        <v>16.29</v>
      </c>
      <c r="G1822" t="n">
        <v>28.74</v>
      </c>
      <c r="H1822" t="n">
        <v>0.38</v>
      </c>
      <c r="I1822" t="n">
        <v>34</v>
      </c>
      <c r="J1822" t="n">
        <v>295.88</v>
      </c>
      <c r="K1822" t="n">
        <v>61.2</v>
      </c>
      <c r="L1822" t="n">
        <v>6.25</v>
      </c>
      <c r="M1822" t="n">
        <v>32</v>
      </c>
      <c r="N1822" t="n">
        <v>83.43000000000001</v>
      </c>
      <c r="O1822" t="n">
        <v>36726.12</v>
      </c>
      <c r="P1822" t="n">
        <v>286.96</v>
      </c>
      <c r="Q1822" t="n">
        <v>467.2</v>
      </c>
      <c r="R1822" t="n">
        <v>80.59</v>
      </c>
      <c r="S1822" t="n">
        <v>39.61</v>
      </c>
      <c r="T1822" t="n">
        <v>15415.63</v>
      </c>
      <c r="U1822" t="n">
        <v>0.49</v>
      </c>
      <c r="V1822" t="n">
        <v>0.72</v>
      </c>
      <c r="W1822" t="n">
        <v>2.67</v>
      </c>
      <c r="X1822" t="n">
        <v>0.95</v>
      </c>
      <c r="Y1822" t="n">
        <v>1</v>
      </c>
      <c r="Z1822" t="n">
        <v>10</v>
      </c>
    </row>
    <row r="1823">
      <c r="A1823" t="n">
        <v>22</v>
      </c>
      <c r="B1823" t="n">
        <v>145</v>
      </c>
      <c r="C1823" t="inlineStr">
        <is>
          <t xml:space="preserve">CONCLUIDO	</t>
        </is>
      </c>
      <c r="D1823" t="n">
        <v>4.7688</v>
      </c>
      <c r="E1823" t="n">
        <v>20.97</v>
      </c>
      <c r="F1823" t="n">
        <v>16.24</v>
      </c>
      <c r="G1823" t="n">
        <v>29.53</v>
      </c>
      <c r="H1823" t="n">
        <v>0.39</v>
      </c>
      <c r="I1823" t="n">
        <v>33</v>
      </c>
      <c r="J1823" t="n">
        <v>296.4</v>
      </c>
      <c r="K1823" t="n">
        <v>61.2</v>
      </c>
      <c r="L1823" t="n">
        <v>6.5</v>
      </c>
      <c r="M1823" t="n">
        <v>31</v>
      </c>
      <c r="N1823" t="n">
        <v>83.7</v>
      </c>
      <c r="O1823" t="n">
        <v>36790.13</v>
      </c>
      <c r="P1823" t="n">
        <v>286.04</v>
      </c>
      <c r="Q1823" t="n">
        <v>467.1</v>
      </c>
      <c r="R1823" t="n">
        <v>79.76000000000001</v>
      </c>
      <c r="S1823" t="n">
        <v>39.61</v>
      </c>
      <c r="T1823" t="n">
        <v>15006.58</v>
      </c>
      <c r="U1823" t="n">
        <v>0.5</v>
      </c>
      <c r="V1823" t="n">
        <v>0.72</v>
      </c>
      <c r="W1823" t="n">
        <v>2.66</v>
      </c>
      <c r="X1823" t="n">
        <v>0.91</v>
      </c>
      <c r="Y1823" t="n">
        <v>1</v>
      </c>
      <c r="Z1823" t="n">
        <v>10</v>
      </c>
    </row>
    <row r="1824">
      <c r="A1824" t="n">
        <v>23</v>
      </c>
      <c r="B1824" t="n">
        <v>145</v>
      </c>
      <c r="C1824" t="inlineStr">
        <is>
          <t xml:space="preserve">CONCLUIDO	</t>
        </is>
      </c>
      <c r="D1824" t="n">
        <v>4.7856</v>
      </c>
      <c r="E1824" t="n">
        <v>20.9</v>
      </c>
      <c r="F1824" t="n">
        <v>16.22</v>
      </c>
      <c r="G1824" t="n">
        <v>30.42</v>
      </c>
      <c r="H1824" t="n">
        <v>0.4</v>
      </c>
      <c r="I1824" t="n">
        <v>32</v>
      </c>
      <c r="J1824" t="n">
        <v>296.92</v>
      </c>
      <c r="K1824" t="n">
        <v>61.2</v>
      </c>
      <c r="L1824" t="n">
        <v>6.75</v>
      </c>
      <c r="M1824" t="n">
        <v>30</v>
      </c>
      <c r="N1824" t="n">
        <v>83.97</v>
      </c>
      <c r="O1824" t="n">
        <v>36854.25</v>
      </c>
      <c r="P1824" t="n">
        <v>285.76</v>
      </c>
      <c r="Q1824" t="n">
        <v>467.08</v>
      </c>
      <c r="R1824" t="n">
        <v>79.03</v>
      </c>
      <c r="S1824" t="n">
        <v>39.61</v>
      </c>
      <c r="T1824" t="n">
        <v>14644.31</v>
      </c>
      <c r="U1824" t="n">
        <v>0.5</v>
      </c>
      <c r="V1824" t="n">
        <v>0.72</v>
      </c>
      <c r="W1824" t="n">
        <v>2.66</v>
      </c>
      <c r="X1824" t="n">
        <v>0.89</v>
      </c>
      <c r="Y1824" t="n">
        <v>1</v>
      </c>
      <c r="Z1824" t="n">
        <v>10</v>
      </c>
    </row>
    <row r="1825">
      <c r="A1825" t="n">
        <v>24</v>
      </c>
      <c r="B1825" t="n">
        <v>145</v>
      </c>
      <c r="C1825" t="inlineStr">
        <is>
          <t xml:space="preserve">CONCLUIDO	</t>
        </is>
      </c>
      <c r="D1825" t="n">
        <v>4.8049</v>
      </c>
      <c r="E1825" t="n">
        <v>20.81</v>
      </c>
      <c r="F1825" t="n">
        <v>16.19</v>
      </c>
      <c r="G1825" t="n">
        <v>31.34</v>
      </c>
      <c r="H1825" t="n">
        <v>0.42</v>
      </c>
      <c r="I1825" t="n">
        <v>31</v>
      </c>
      <c r="J1825" t="n">
        <v>297.44</v>
      </c>
      <c r="K1825" t="n">
        <v>61.2</v>
      </c>
      <c r="L1825" t="n">
        <v>7</v>
      </c>
      <c r="M1825" t="n">
        <v>29</v>
      </c>
      <c r="N1825" t="n">
        <v>84.23999999999999</v>
      </c>
      <c r="O1825" t="n">
        <v>36918.48</v>
      </c>
      <c r="P1825" t="n">
        <v>284.92</v>
      </c>
      <c r="Q1825" t="n">
        <v>467.12</v>
      </c>
      <c r="R1825" t="n">
        <v>77.68000000000001</v>
      </c>
      <c r="S1825" t="n">
        <v>39.61</v>
      </c>
      <c r="T1825" t="n">
        <v>13975.48</v>
      </c>
      <c r="U1825" t="n">
        <v>0.51</v>
      </c>
      <c r="V1825" t="n">
        <v>0.72</v>
      </c>
      <c r="W1825" t="n">
        <v>2.66</v>
      </c>
      <c r="X1825" t="n">
        <v>0.86</v>
      </c>
      <c r="Y1825" t="n">
        <v>1</v>
      </c>
      <c r="Z1825" t="n">
        <v>10</v>
      </c>
    </row>
    <row r="1826">
      <c r="A1826" t="n">
        <v>25</v>
      </c>
      <c r="B1826" t="n">
        <v>145</v>
      </c>
      <c r="C1826" t="inlineStr">
        <is>
          <t xml:space="preserve">CONCLUIDO	</t>
        </is>
      </c>
      <c r="D1826" t="n">
        <v>4.8216</v>
      </c>
      <c r="E1826" t="n">
        <v>20.74</v>
      </c>
      <c r="F1826" t="n">
        <v>16.17</v>
      </c>
      <c r="G1826" t="n">
        <v>32.35</v>
      </c>
      <c r="H1826" t="n">
        <v>0.43</v>
      </c>
      <c r="I1826" t="n">
        <v>30</v>
      </c>
      <c r="J1826" t="n">
        <v>297.96</v>
      </c>
      <c r="K1826" t="n">
        <v>61.2</v>
      </c>
      <c r="L1826" t="n">
        <v>7.25</v>
      </c>
      <c r="M1826" t="n">
        <v>28</v>
      </c>
      <c r="N1826" t="n">
        <v>84.51000000000001</v>
      </c>
      <c r="O1826" t="n">
        <v>36982.83</v>
      </c>
      <c r="P1826" t="n">
        <v>284.47</v>
      </c>
      <c r="Q1826" t="n">
        <v>467.09</v>
      </c>
      <c r="R1826" t="n">
        <v>77.12</v>
      </c>
      <c r="S1826" t="n">
        <v>39.61</v>
      </c>
      <c r="T1826" t="n">
        <v>13701.75</v>
      </c>
      <c r="U1826" t="n">
        <v>0.51</v>
      </c>
      <c r="V1826" t="n">
        <v>0.72</v>
      </c>
      <c r="W1826" t="n">
        <v>2.66</v>
      </c>
      <c r="X1826" t="n">
        <v>0.84</v>
      </c>
      <c r="Y1826" t="n">
        <v>1</v>
      </c>
      <c r="Z1826" t="n">
        <v>10</v>
      </c>
    </row>
    <row r="1827">
      <c r="A1827" t="n">
        <v>26</v>
      </c>
      <c r="B1827" t="n">
        <v>145</v>
      </c>
      <c r="C1827" t="inlineStr">
        <is>
          <t xml:space="preserve">CONCLUIDO	</t>
        </is>
      </c>
      <c r="D1827" t="n">
        <v>4.8436</v>
      </c>
      <c r="E1827" t="n">
        <v>20.65</v>
      </c>
      <c r="F1827" t="n">
        <v>16.13</v>
      </c>
      <c r="G1827" t="n">
        <v>33.38</v>
      </c>
      <c r="H1827" t="n">
        <v>0.45</v>
      </c>
      <c r="I1827" t="n">
        <v>29</v>
      </c>
      <c r="J1827" t="n">
        <v>298.48</v>
      </c>
      <c r="K1827" t="n">
        <v>61.2</v>
      </c>
      <c r="L1827" t="n">
        <v>7.5</v>
      </c>
      <c r="M1827" t="n">
        <v>27</v>
      </c>
      <c r="N1827" t="n">
        <v>84.79000000000001</v>
      </c>
      <c r="O1827" t="n">
        <v>37047.29</v>
      </c>
      <c r="P1827" t="n">
        <v>283.63</v>
      </c>
      <c r="Q1827" t="n">
        <v>467.13</v>
      </c>
      <c r="R1827" t="n">
        <v>75.94</v>
      </c>
      <c r="S1827" t="n">
        <v>39.61</v>
      </c>
      <c r="T1827" t="n">
        <v>13118.12</v>
      </c>
      <c r="U1827" t="n">
        <v>0.52</v>
      </c>
      <c r="V1827" t="n">
        <v>0.72</v>
      </c>
      <c r="W1827" t="n">
        <v>2.66</v>
      </c>
      <c r="X1827" t="n">
        <v>0.8</v>
      </c>
      <c r="Y1827" t="n">
        <v>1</v>
      </c>
      <c r="Z1827" t="n">
        <v>10</v>
      </c>
    </row>
    <row r="1828">
      <c r="A1828" t="n">
        <v>27</v>
      </c>
      <c r="B1828" t="n">
        <v>145</v>
      </c>
      <c r="C1828" t="inlineStr">
        <is>
          <t xml:space="preserve">CONCLUIDO	</t>
        </is>
      </c>
      <c r="D1828" t="n">
        <v>4.8597</v>
      </c>
      <c r="E1828" t="n">
        <v>20.58</v>
      </c>
      <c r="F1828" t="n">
        <v>16.12</v>
      </c>
      <c r="G1828" t="n">
        <v>34.54</v>
      </c>
      <c r="H1828" t="n">
        <v>0.46</v>
      </c>
      <c r="I1828" t="n">
        <v>28</v>
      </c>
      <c r="J1828" t="n">
        <v>299.01</v>
      </c>
      <c r="K1828" t="n">
        <v>61.2</v>
      </c>
      <c r="L1828" t="n">
        <v>7.75</v>
      </c>
      <c r="M1828" t="n">
        <v>26</v>
      </c>
      <c r="N1828" t="n">
        <v>85.06</v>
      </c>
      <c r="O1828" t="n">
        <v>37111.87</v>
      </c>
      <c r="P1828" t="n">
        <v>283.28</v>
      </c>
      <c r="Q1828" t="n">
        <v>467.13</v>
      </c>
      <c r="R1828" t="n">
        <v>75.48999999999999</v>
      </c>
      <c r="S1828" t="n">
        <v>39.61</v>
      </c>
      <c r="T1828" t="n">
        <v>12896.68</v>
      </c>
      <c r="U1828" t="n">
        <v>0.52</v>
      </c>
      <c r="V1828" t="n">
        <v>0.72</v>
      </c>
      <c r="W1828" t="n">
        <v>2.66</v>
      </c>
      <c r="X1828" t="n">
        <v>0.79</v>
      </c>
      <c r="Y1828" t="n">
        <v>1</v>
      </c>
      <c r="Z1828" t="n">
        <v>10</v>
      </c>
    </row>
    <row r="1829">
      <c r="A1829" t="n">
        <v>28</v>
      </c>
      <c r="B1829" t="n">
        <v>145</v>
      </c>
      <c r="C1829" t="inlineStr">
        <is>
          <t xml:space="preserve">CONCLUIDO	</t>
        </is>
      </c>
      <c r="D1829" t="n">
        <v>4.8815</v>
      </c>
      <c r="E1829" t="n">
        <v>20.49</v>
      </c>
      <c r="F1829" t="n">
        <v>16.08</v>
      </c>
      <c r="G1829" t="n">
        <v>35.74</v>
      </c>
      <c r="H1829" t="n">
        <v>0.48</v>
      </c>
      <c r="I1829" t="n">
        <v>27</v>
      </c>
      <c r="J1829" t="n">
        <v>299.53</v>
      </c>
      <c r="K1829" t="n">
        <v>61.2</v>
      </c>
      <c r="L1829" t="n">
        <v>8</v>
      </c>
      <c r="M1829" t="n">
        <v>25</v>
      </c>
      <c r="N1829" t="n">
        <v>85.33</v>
      </c>
      <c r="O1829" t="n">
        <v>37176.68</v>
      </c>
      <c r="P1829" t="n">
        <v>282.4</v>
      </c>
      <c r="Q1829" t="n">
        <v>467.1</v>
      </c>
      <c r="R1829" t="n">
        <v>74.31</v>
      </c>
      <c r="S1829" t="n">
        <v>39.61</v>
      </c>
      <c r="T1829" t="n">
        <v>12310.28</v>
      </c>
      <c r="U1829" t="n">
        <v>0.53</v>
      </c>
      <c r="V1829" t="n">
        <v>0.73</v>
      </c>
      <c r="W1829" t="n">
        <v>2.65</v>
      </c>
      <c r="X1829" t="n">
        <v>0.75</v>
      </c>
      <c r="Y1829" t="n">
        <v>1</v>
      </c>
      <c r="Z1829" t="n">
        <v>10</v>
      </c>
    </row>
    <row r="1830">
      <c r="A1830" t="n">
        <v>29</v>
      </c>
      <c r="B1830" t="n">
        <v>145</v>
      </c>
      <c r="C1830" t="inlineStr">
        <is>
          <t xml:space="preserve">CONCLUIDO	</t>
        </is>
      </c>
      <c r="D1830" t="n">
        <v>4.9</v>
      </c>
      <c r="E1830" t="n">
        <v>20.41</v>
      </c>
      <c r="F1830" t="n">
        <v>16.06</v>
      </c>
      <c r="G1830" t="n">
        <v>37.06</v>
      </c>
      <c r="H1830" t="n">
        <v>0.49</v>
      </c>
      <c r="I1830" t="n">
        <v>26</v>
      </c>
      <c r="J1830" t="n">
        <v>300.06</v>
      </c>
      <c r="K1830" t="n">
        <v>61.2</v>
      </c>
      <c r="L1830" t="n">
        <v>8.25</v>
      </c>
      <c r="M1830" t="n">
        <v>24</v>
      </c>
      <c r="N1830" t="n">
        <v>85.61</v>
      </c>
      <c r="O1830" t="n">
        <v>37241.49</v>
      </c>
      <c r="P1830" t="n">
        <v>282.07</v>
      </c>
      <c r="Q1830" t="n">
        <v>467.08</v>
      </c>
      <c r="R1830" t="n">
        <v>73.29000000000001</v>
      </c>
      <c r="S1830" t="n">
        <v>39.61</v>
      </c>
      <c r="T1830" t="n">
        <v>11804.61</v>
      </c>
      <c r="U1830" t="n">
        <v>0.54</v>
      </c>
      <c r="V1830" t="n">
        <v>0.73</v>
      </c>
      <c r="W1830" t="n">
        <v>2.66</v>
      </c>
      <c r="X1830" t="n">
        <v>0.72</v>
      </c>
      <c r="Y1830" t="n">
        <v>1</v>
      </c>
      <c r="Z1830" t="n">
        <v>10</v>
      </c>
    </row>
    <row r="1831">
      <c r="A1831" t="n">
        <v>30</v>
      </c>
      <c r="B1831" t="n">
        <v>145</v>
      </c>
      <c r="C1831" t="inlineStr">
        <is>
          <t xml:space="preserve">CONCLUIDO	</t>
        </is>
      </c>
      <c r="D1831" t="n">
        <v>4.9223</v>
      </c>
      <c r="E1831" t="n">
        <v>20.32</v>
      </c>
      <c r="F1831" t="n">
        <v>16.02</v>
      </c>
      <c r="G1831" t="n">
        <v>38.45</v>
      </c>
      <c r="H1831" t="n">
        <v>0.5</v>
      </c>
      <c r="I1831" t="n">
        <v>25</v>
      </c>
      <c r="J1831" t="n">
        <v>300.59</v>
      </c>
      <c r="K1831" t="n">
        <v>61.2</v>
      </c>
      <c r="L1831" t="n">
        <v>8.5</v>
      </c>
      <c r="M1831" t="n">
        <v>23</v>
      </c>
      <c r="N1831" t="n">
        <v>85.89</v>
      </c>
      <c r="O1831" t="n">
        <v>37306.42</v>
      </c>
      <c r="P1831" t="n">
        <v>280.97</v>
      </c>
      <c r="Q1831" t="n">
        <v>467.08</v>
      </c>
      <c r="R1831" t="n">
        <v>72.27</v>
      </c>
      <c r="S1831" t="n">
        <v>39.61</v>
      </c>
      <c r="T1831" t="n">
        <v>11299.54</v>
      </c>
      <c r="U1831" t="n">
        <v>0.55</v>
      </c>
      <c r="V1831" t="n">
        <v>0.73</v>
      </c>
      <c r="W1831" t="n">
        <v>2.65</v>
      </c>
      <c r="X1831" t="n">
        <v>0.6899999999999999</v>
      </c>
      <c r="Y1831" t="n">
        <v>1</v>
      </c>
      <c r="Z1831" t="n">
        <v>10</v>
      </c>
    </row>
    <row r="1832">
      <c r="A1832" t="n">
        <v>31</v>
      </c>
      <c r="B1832" t="n">
        <v>145</v>
      </c>
      <c r="C1832" t="inlineStr">
        <is>
          <t xml:space="preserve">CONCLUIDO	</t>
        </is>
      </c>
      <c r="D1832" t="n">
        <v>4.943</v>
      </c>
      <c r="E1832" t="n">
        <v>20.23</v>
      </c>
      <c r="F1832" t="n">
        <v>15.99</v>
      </c>
      <c r="G1832" t="n">
        <v>39.97</v>
      </c>
      <c r="H1832" t="n">
        <v>0.52</v>
      </c>
      <c r="I1832" t="n">
        <v>24</v>
      </c>
      <c r="J1832" t="n">
        <v>301.11</v>
      </c>
      <c r="K1832" t="n">
        <v>61.2</v>
      </c>
      <c r="L1832" t="n">
        <v>8.75</v>
      </c>
      <c r="M1832" t="n">
        <v>22</v>
      </c>
      <c r="N1832" t="n">
        <v>86.16</v>
      </c>
      <c r="O1832" t="n">
        <v>37371.47</v>
      </c>
      <c r="P1832" t="n">
        <v>280.38</v>
      </c>
      <c r="Q1832" t="n">
        <v>467.07</v>
      </c>
      <c r="R1832" t="n">
        <v>71.06999999999999</v>
      </c>
      <c r="S1832" t="n">
        <v>39.61</v>
      </c>
      <c r="T1832" t="n">
        <v>10705.75</v>
      </c>
      <c r="U1832" t="n">
        <v>0.5600000000000001</v>
      </c>
      <c r="V1832" t="n">
        <v>0.73</v>
      </c>
      <c r="W1832" t="n">
        <v>2.65</v>
      </c>
      <c r="X1832" t="n">
        <v>0.65</v>
      </c>
      <c r="Y1832" t="n">
        <v>1</v>
      </c>
      <c r="Z1832" t="n">
        <v>10</v>
      </c>
    </row>
    <row r="1833">
      <c r="A1833" t="n">
        <v>32</v>
      </c>
      <c r="B1833" t="n">
        <v>145</v>
      </c>
      <c r="C1833" t="inlineStr">
        <is>
          <t xml:space="preserve">CONCLUIDO	</t>
        </is>
      </c>
      <c r="D1833" t="n">
        <v>4.9433</v>
      </c>
      <c r="E1833" t="n">
        <v>20.23</v>
      </c>
      <c r="F1833" t="n">
        <v>15.99</v>
      </c>
      <c r="G1833" t="n">
        <v>39.97</v>
      </c>
      <c r="H1833" t="n">
        <v>0.53</v>
      </c>
      <c r="I1833" t="n">
        <v>24</v>
      </c>
      <c r="J1833" t="n">
        <v>301.64</v>
      </c>
      <c r="K1833" t="n">
        <v>61.2</v>
      </c>
      <c r="L1833" t="n">
        <v>9</v>
      </c>
      <c r="M1833" t="n">
        <v>22</v>
      </c>
      <c r="N1833" t="n">
        <v>86.44</v>
      </c>
      <c r="O1833" t="n">
        <v>37436.63</v>
      </c>
      <c r="P1833" t="n">
        <v>280.13</v>
      </c>
      <c r="Q1833" t="n">
        <v>467.07</v>
      </c>
      <c r="R1833" t="n">
        <v>71.34</v>
      </c>
      <c r="S1833" t="n">
        <v>39.61</v>
      </c>
      <c r="T1833" t="n">
        <v>10842.3</v>
      </c>
      <c r="U1833" t="n">
        <v>0.5600000000000001</v>
      </c>
      <c r="V1833" t="n">
        <v>0.73</v>
      </c>
      <c r="W1833" t="n">
        <v>2.65</v>
      </c>
      <c r="X1833" t="n">
        <v>0.65</v>
      </c>
      <c r="Y1833" t="n">
        <v>1</v>
      </c>
      <c r="Z1833" t="n">
        <v>10</v>
      </c>
    </row>
    <row r="1834">
      <c r="A1834" t="n">
        <v>33</v>
      </c>
      <c r="B1834" t="n">
        <v>145</v>
      </c>
      <c r="C1834" t="inlineStr">
        <is>
          <t xml:space="preserve">CONCLUIDO	</t>
        </is>
      </c>
      <c r="D1834" t="n">
        <v>4.9609</v>
      </c>
      <c r="E1834" t="n">
        <v>20.16</v>
      </c>
      <c r="F1834" t="n">
        <v>15.97</v>
      </c>
      <c r="G1834" t="n">
        <v>41.66</v>
      </c>
      <c r="H1834" t="n">
        <v>0.55</v>
      </c>
      <c r="I1834" t="n">
        <v>23</v>
      </c>
      <c r="J1834" t="n">
        <v>302.17</v>
      </c>
      <c r="K1834" t="n">
        <v>61.2</v>
      </c>
      <c r="L1834" t="n">
        <v>9.25</v>
      </c>
      <c r="M1834" t="n">
        <v>21</v>
      </c>
      <c r="N1834" t="n">
        <v>86.72</v>
      </c>
      <c r="O1834" t="n">
        <v>37501.91</v>
      </c>
      <c r="P1834" t="n">
        <v>279.97</v>
      </c>
      <c r="Q1834" t="n">
        <v>467.07</v>
      </c>
      <c r="R1834" t="n">
        <v>70.61</v>
      </c>
      <c r="S1834" t="n">
        <v>39.61</v>
      </c>
      <c r="T1834" t="n">
        <v>10480.11</v>
      </c>
      <c r="U1834" t="n">
        <v>0.5600000000000001</v>
      </c>
      <c r="V1834" t="n">
        <v>0.73</v>
      </c>
      <c r="W1834" t="n">
        <v>2.65</v>
      </c>
      <c r="X1834" t="n">
        <v>0.64</v>
      </c>
      <c r="Y1834" t="n">
        <v>1</v>
      </c>
      <c r="Z1834" t="n">
        <v>10</v>
      </c>
    </row>
    <row r="1835">
      <c r="A1835" t="n">
        <v>34</v>
      </c>
      <c r="B1835" t="n">
        <v>145</v>
      </c>
      <c r="C1835" t="inlineStr">
        <is>
          <t xml:space="preserve">CONCLUIDO	</t>
        </is>
      </c>
      <c r="D1835" t="n">
        <v>4.9651</v>
      </c>
      <c r="E1835" t="n">
        <v>20.14</v>
      </c>
      <c r="F1835" t="n">
        <v>15.95</v>
      </c>
      <c r="G1835" t="n">
        <v>41.61</v>
      </c>
      <c r="H1835" t="n">
        <v>0.5600000000000001</v>
      </c>
      <c r="I1835" t="n">
        <v>23</v>
      </c>
      <c r="J1835" t="n">
        <v>302.7</v>
      </c>
      <c r="K1835" t="n">
        <v>61.2</v>
      </c>
      <c r="L1835" t="n">
        <v>9.5</v>
      </c>
      <c r="M1835" t="n">
        <v>21</v>
      </c>
      <c r="N1835" t="n">
        <v>87</v>
      </c>
      <c r="O1835" t="n">
        <v>37567.32</v>
      </c>
      <c r="P1835" t="n">
        <v>279.34</v>
      </c>
      <c r="Q1835" t="n">
        <v>467.09</v>
      </c>
      <c r="R1835" t="n">
        <v>70.16</v>
      </c>
      <c r="S1835" t="n">
        <v>39.61</v>
      </c>
      <c r="T1835" t="n">
        <v>10256.79</v>
      </c>
      <c r="U1835" t="n">
        <v>0.5600000000000001</v>
      </c>
      <c r="V1835" t="n">
        <v>0.73</v>
      </c>
      <c r="W1835" t="n">
        <v>2.64</v>
      </c>
      <c r="X1835" t="n">
        <v>0.62</v>
      </c>
      <c r="Y1835" t="n">
        <v>1</v>
      </c>
      <c r="Z1835" t="n">
        <v>10</v>
      </c>
    </row>
    <row r="1836">
      <c r="A1836" t="n">
        <v>35</v>
      </c>
      <c r="B1836" t="n">
        <v>145</v>
      </c>
      <c r="C1836" t="inlineStr">
        <is>
          <t xml:space="preserve">CONCLUIDO	</t>
        </is>
      </c>
      <c r="D1836" t="n">
        <v>4.9827</v>
      </c>
      <c r="E1836" t="n">
        <v>20.07</v>
      </c>
      <c r="F1836" t="n">
        <v>15.93</v>
      </c>
      <c r="G1836" t="n">
        <v>43.46</v>
      </c>
      <c r="H1836" t="n">
        <v>0.57</v>
      </c>
      <c r="I1836" t="n">
        <v>22</v>
      </c>
      <c r="J1836" t="n">
        <v>303.23</v>
      </c>
      <c r="K1836" t="n">
        <v>61.2</v>
      </c>
      <c r="L1836" t="n">
        <v>9.75</v>
      </c>
      <c r="M1836" t="n">
        <v>20</v>
      </c>
      <c r="N1836" t="n">
        <v>87.28</v>
      </c>
      <c r="O1836" t="n">
        <v>37632.84</v>
      </c>
      <c r="P1836" t="n">
        <v>279.02</v>
      </c>
      <c r="Q1836" t="n">
        <v>467.08</v>
      </c>
      <c r="R1836" t="n">
        <v>69.77</v>
      </c>
      <c r="S1836" t="n">
        <v>39.61</v>
      </c>
      <c r="T1836" t="n">
        <v>10064.27</v>
      </c>
      <c r="U1836" t="n">
        <v>0.57</v>
      </c>
      <c r="V1836" t="n">
        <v>0.73</v>
      </c>
      <c r="W1836" t="n">
        <v>2.64</v>
      </c>
      <c r="X1836" t="n">
        <v>0.6</v>
      </c>
      <c r="Y1836" t="n">
        <v>1</v>
      </c>
      <c r="Z1836" t="n">
        <v>10</v>
      </c>
    </row>
    <row r="1837">
      <c r="A1837" t="n">
        <v>36</v>
      </c>
      <c r="B1837" t="n">
        <v>145</v>
      </c>
      <c r="C1837" t="inlineStr">
        <is>
          <t xml:space="preserve">CONCLUIDO	</t>
        </is>
      </c>
      <c r="D1837" t="n">
        <v>5.0045</v>
      </c>
      <c r="E1837" t="n">
        <v>19.98</v>
      </c>
      <c r="F1837" t="n">
        <v>15.9</v>
      </c>
      <c r="G1837" t="n">
        <v>45.43</v>
      </c>
      <c r="H1837" t="n">
        <v>0.59</v>
      </c>
      <c r="I1837" t="n">
        <v>21</v>
      </c>
      <c r="J1837" t="n">
        <v>303.76</v>
      </c>
      <c r="K1837" t="n">
        <v>61.2</v>
      </c>
      <c r="L1837" t="n">
        <v>10</v>
      </c>
      <c r="M1837" t="n">
        <v>19</v>
      </c>
      <c r="N1837" t="n">
        <v>87.56999999999999</v>
      </c>
      <c r="O1837" t="n">
        <v>37698.48</v>
      </c>
      <c r="P1837" t="n">
        <v>278.16</v>
      </c>
      <c r="Q1837" t="n">
        <v>467.07</v>
      </c>
      <c r="R1837" t="n">
        <v>68.42</v>
      </c>
      <c r="S1837" t="n">
        <v>39.61</v>
      </c>
      <c r="T1837" t="n">
        <v>9398.1</v>
      </c>
      <c r="U1837" t="n">
        <v>0.58</v>
      </c>
      <c r="V1837" t="n">
        <v>0.73</v>
      </c>
      <c r="W1837" t="n">
        <v>2.64</v>
      </c>
      <c r="X1837" t="n">
        <v>0.57</v>
      </c>
      <c r="Y1837" t="n">
        <v>1</v>
      </c>
      <c r="Z1837" t="n">
        <v>10</v>
      </c>
    </row>
    <row r="1838">
      <c r="A1838" t="n">
        <v>37</v>
      </c>
      <c r="B1838" t="n">
        <v>145</v>
      </c>
      <c r="C1838" t="inlineStr">
        <is>
          <t xml:space="preserve">CONCLUIDO	</t>
        </is>
      </c>
      <c r="D1838" t="n">
        <v>5.0031</v>
      </c>
      <c r="E1838" t="n">
        <v>19.99</v>
      </c>
      <c r="F1838" t="n">
        <v>15.91</v>
      </c>
      <c r="G1838" t="n">
        <v>45.45</v>
      </c>
      <c r="H1838" t="n">
        <v>0.6</v>
      </c>
      <c r="I1838" t="n">
        <v>21</v>
      </c>
      <c r="J1838" t="n">
        <v>304.3</v>
      </c>
      <c r="K1838" t="n">
        <v>61.2</v>
      </c>
      <c r="L1838" t="n">
        <v>10.25</v>
      </c>
      <c r="M1838" t="n">
        <v>19</v>
      </c>
      <c r="N1838" t="n">
        <v>87.84999999999999</v>
      </c>
      <c r="O1838" t="n">
        <v>37764.25</v>
      </c>
      <c r="P1838" t="n">
        <v>278.15</v>
      </c>
      <c r="Q1838" t="n">
        <v>467.07</v>
      </c>
      <c r="R1838" t="n">
        <v>68.63</v>
      </c>
      <c r="S1838" t="n">
        <v>39.61</v>
      </c>
      <c r="T1838" t="n">
        <v>9501.99</v>
      </c>
      <c r="U1838" t="n">
        <v>0.58</v>
      </c>
      <c r="V1838" t="n">
        <v>0.73</v>
      </c>
      <c r="W1838" t="n">
        <v>2.64</v>
      </c>
      <c r="X1838" t="n">
        <v>0.57</v>
      </c>
      <c r="Y1838" t="n">
        <v>1</v>
      </c>
      <c r="Z1838" t="n">
        <v>10</v>
      </c>
    </row>
    <row r="1839">
      <c r="A1839" t="n">
        <v>38</v>
      </c>
      <c r="B1839" t="n">
        <v>145</v>
      </c>
      <c r="C1839" t="inlineStr">
        <is>
          <t xml:space="preserve">CONCLUIDO	</t>
        </is>
      </c>
      <c r="D1839" t="n">
        <v>5.0237</v>
      </c>
      <c r="E1839" t="n">
        <v>19.91</v>
      </c>
      <c r="F1839" t="n">
        <v>15.88</v>
      </c>
      <c r="G1839" t="n">
        <v>47.64</v>
      </c>
      <c r="H1839" t="n">
        <v>0.61</v>
      </c>
      <c r="I1839" t="n">
        <v>20</v>
      </c>
      <c r="J1839" t="n">
        <v>304.83</v>
      </c>
      <c r="K1839" t="n">
        <v>61.2</v>
      </c>
      <c r="L1839" t="n">
        <v>10.5</v>
      </c>
      <c r="M1839" t="n">
        <v>18</v>
      </c>
      <c r="N1839" t="n">
        <v>88.13</v>
      </c>
      <c r="O1839" t="n">
        <v>37830.13</v>
      </c>
      <c r="P1839" t="n">
        <v>277.37</v>
      </c>
      <c r="Q1839" t="n">
        <v>467.08</v>
      </c>
      <c r="R1839" t="n">
        <v>67.68000000000001</v>
      </c>
      <c r="S1839" t="n">
        <v>39.61</v>
      </c>
      <c r="T1839" t="n">
        <v>9030.139999999999</v>
      </c>
      <c r="U1839" t="n">
        <v>0.59</v>
      </c>
      <c r="V1839" t="n">
        <v>0.73</v>
      </c>
      <c r="W1839" t="n">
        <v>2.64</v>
      </c>
      <c r="X1839" t="n">
        <v>0.55</v>
      </c>
      <c r="Y1839" t="n">
        <v>1</v>
      </c>
      <c r="Z1839" t="n">
        <v>10</v>
      </c>
    </row>
    <row r="1840">
      <c r="A1840" t="n">
        <v>39</v>
      </c>
      <c r="B1840" t="n">
        <v>145</v>
      </c>
      <c r="C1840" t="inlineStr">
        <is>
          <t xml:space="preserve">CONCLUIDO	</t>
        </is>
      </c>
      <c r="D1840" t="n">
        <v>5.0218</v>
      </c>
      <c r="E1840" t="n">
        <v>19.91</v>
      </c>
      <c r="F1840" t="n">
        <v>15.89</v>
      </c>
      <c r="G1840" t="n">
        <v>47.66</v>
      </c>
      <c r="H1840" t="n">
        <v>0.63</v>
      </c>
      <c r="I1840" t="n">
        <v>20</v>
      </c>
      <c r="J1840" t="n">
        <v>305.37</v>
      </c>
      <c r="K1840" t="n">
        <v>61.2</v>
      </c>
      <c r="L1840" t="n">
        <v>10.75</v>
      </c>
      <c r="M1840" t="n">
        <v>18</v>
      </c>
      <c r="N1840" t="n">
        <v>88.42</v>
      </c>
      <c r="O1840" t="n">
        <v>37896.14</v>
      </c>
      <c r="P1840" t="n">
        <v>277.94</v>
      </c>
      <c r="Q1840" t="n">
        <v>467.07</v>
      </c>
      <c r="R1840" t="n">
        <v>67.87</v>
      </c>
      <c r="S1840" t="n">
        <v>39.61</v>
      </c>
      <c r="T1840" t="n">
        <v>9127.09</v>
      </c>
      <c r="U1840" t="n">
        <v>0.58</v>
      </c>
      <c r="V1840" t="n">
        <v>0.73</v>
      </c>
      <c r="W1840" t="n">
        <v>2.64</v>
      </c>
      <c r="X1840" t="n">
        <v>0.55</v>
      </c>
      <c r="Y1840" t="n">
        <v>1</v>
      </c>
      <c r="Z1840" t="n">
        <v>10</v>
      </c>
    </row>
    <row r="1841">
      <c r="A1841" t="n">
        <v>40</v>
      </c>
      <c r="B1841" t="n">
        <v>145</v>
      </c>
      <c r="C1841" t="inlineStr">
        <is>
          <t xml:space="preserve">CONCLUIDO	</t>
        </is>
      </c>
      <c r="D1841" t="n">
        <v>5.0444</v>
      </c>
      <c r="E1841" t="n">
        <v>19.82</v>
      </c>
      <c r="F1841" t="n">
        <v>15.85</v>
      </c>
      <c r="G1841" t="n">
        <v>50.06</v>
      </c>
      <c r="H1841" t="n">
        <v>0.64</v>
      </c>
      <c r="I1841" t="n">
        <v>19</v>
      </c>
      <c r="J1841" t="n">
        <v>305.9</v>
      </c>
      <c r="K1841" t="n">
        <v>61.2</v>
      </c>
      <c r="L1841" t="n">
        <v>11</v>
      </c>
      <c r="M1841" t="n">
        <v>17</v>
      </c>
      <c r="N1841" t="n">
        <v>88.7</v>
      </c>
      <c r="O1841" t="n">
        <v>37962.28</v>
      </c>
      <c r="P1841" t="n">
        <v>276.66</v>
      </c>
      <c r="Q1841" t="n">
        <v>467.07</v>
      </c>
      <c r="R1841" t="n">
        <v>66.72</v>
      </c>
      <c r="S1841" t="n">
        <v>39.61</v>
      </c>
      <c r="T1841" t="n">
        <v>8556.26</v>
      </c>
      <c r="U1841" t="n">
        <v>0.59</v>
      </c>
      <c r="V1841" t="n">
        <v>0.74</v>
      </c>
      <c r="W1841" t="n">
        <v>2.64</v>
      </c>
      <c r="X1841" t="n">
        <v>0.52</v>
      </c>
      <c r="Y1841" t="n">
        <v>1</v>
      </c>
      <c r="Z1841" t="n">
        <v>10</v>
      </c>
    </row>
    <row r="1842">
      <c r="A1842" t="n">
        <v>41</v>
      </c>
      <c r="B1842" t="n">
        <v>145</v>
      </c>
      <c r="C1842" t="inlineStr">
        <is>
          <t xml:space="preserve">CONCLUIDO	</t>
        </is>
      </c>
      <c r="D1842" t="n">
        <v>5.041</v>
      </c>
      <c r="E1842" t="n">
        <v>19.84</v>
      </c>
      <c r="F1842" t="n">
        <v>15.86</v>
      </c>
      <c r="G1842" t="n">
        <v>50.1</v>
      </c>
      <c r="H1842" t="n">
        <v>0.65</v>
      </c>
      <c r="I1842" t="n">
        <v>19</v>
      </c>
      <c r="J1842" t="n">
        <v>306.44</v>
      </c>
      <c r="K1842" t="n">
        <v>61.2</v>
      </c>
      <c r="L1842" t="n">
        <v>11.25</v>
      </c>
      <c r="M1842" t="n">
        <v>17</v>
      </c>
      <c r="N1842" t="n">
        <v>88.98999999999999</v>
      </c>
      <c r="O1842" t="n">
        <v>38028.53</v>
      </c>
      <c r="P1842" t="n">
        <v>277.35</v>
      </c>
      <c r="Q1842" t="n">
        <v>467.09</v>
      </c>
      <c r="R1842" t="n">
        <v>67.44</v>
      </c>
      <c r="S1842" t="n">
        <v>39.61</v>
      </c>
      <c r="T1842" t="n">
        <v>8914.83</v>
      </c>
      <c r="U1842" t="n">
        <v>0.59</v>
      </c>
      <c r="V1842" t="n">
        <v>0.74</v>
      </c>
      <c r="W1842" t="n">
        <v>2.64</v>
      </c>
      <c r="X1842" t="n">
        <v>0.53</v>
      </c>
      <c r="Y1842" t="n">
        <v>1</v>
      </c>
      <c r="Z1842" t="n">
        <v>10</v>
      </c>
    </row>
    <row r="1843">
      <c r="A1843" t="n">
        <v>42</v>
      </c>
      <c r="B1843" t="n">
        <v>145</v>
      </c>
      <c r="C1843" t="inlineStr">
        <is>
          <t xml:space="preserve">CONCLUIDO	</t>
        </is>
      </c>
      <c r="D1843" t="n">
        <v>5.0405</v>
      </c>
      <c r="E1843" t="n">
        <v>19.84</v>
      </c>
      <c r="F1843" t="n">
        <v>15.87</v>
      </c>
      <c r="G1843" t="n">
        <v>50.1</v>
      </c>
      <c r="H1843" t="n">
        <v>0.67</v>
      </c>
      <c r="I1843" t="n">
        <v>19</v>
      </c>
      <c r="J1843" t="n">
        <v>306.98</v>
      </c>
      <c r="K1843" t="n">
        <v>61.2</v>
      </c>
      <c r="L1843" t="n">
        <v>11.5</v>
      </c>
      <c r="M1843" t="n">
        <v>17</v>
      </c>
      <c r="N1843" t="n">
        <v>89.28</v>
      </c>
      <c r="O1843" t="n">
        <v>38094.91</v>
      </c>
      <c r="P1843" t="n">
        <v>277.05</v>
      </c>
      <c r="Q1843" t="n">
        <v>467.07</v>
      </c>
      <c r="R1843" t="n">
        <v>67.31</v>
      </c>
      <c r="S1843" t="n">
        <v>39.61</v>
      </c>
      <c r="T1843" t="n">
        <v>8850.67</v>
      </c>
      <c r="U1843" t="n">
        <v>0.59</v>
      </c>
      <c r="V1843" t="n">
        <v>0.74</v>
      </c>
      <c r="W1843" t="n">
        <v>2.64</v>
      </c>
      <c r="X1843" t="n">
        <v>0.53</v>
      </c>
      <c r="Y1843" t="n">
        <v>1</v>
      </c>
      <c r="Z1843" t="n">
        <v>10</v>
      </c>
    </row>
    <row r="1844">
      <c r="A1844" t="n">
        <v>43</v>
      </c>
      <c r="B1844" t="n">
        <v>145</v>
      </c>
      <c r="C1844" t="inlineStr">
        <is>
          <t xml:space="preserve">CONCLUIDO	</t>
        </is>
      </c>
      <c r="D1844" t="n">
        <v>5.0647</v>
      </c>
      <c r="E1844" t="n">
        <v>19.74</v>
      </c>
      <c r="F1844" t="n">
        <v>15.83</v>
      </c>
      <c r="G1844" t="n">
        <v>52.75</v>
      </c>
      <c r="H1844" t="n">
        <v>0.68</v>
      </c>
      <c r="I1844" t="n">
        <v>18</v>
      </c>
      <c r="J1844" t="n">
        <v>307.52</v>
      </c>
      <c r="K1844" t="n">
        <v>61.2</v>
      </c>
      <c r="L1844" t="n">
        <v>11.75</v>
      </c>
      <c r="M1844" t="n">
        <v>16</v>
      </c>
      <c r="N1844" t="n">
        <v>89.56999999999999</v>
      </c>
      <c r="O1844" t="n">
        <v>38161.42</v>
      </c>
      <c r="P1844" t="n">
        <v>276.41</v>
      </c>
      <c r="Q1844" t="n">
        <v>467.07</v>
      </c>
      <c r="R1844" t="n">
        <v>65.90000000000001</v>
      </c>
      <c r="S1844" t="n">
        <v>39.61</v>
      </c>
      <c r="T1844" t="n">
        <v>8150.74</v>
      </c>
      <c r="U1844" t="n">
        <v>0.6</v>
      </c>
      <c r="V1844" t="n">
        <v>0.74</v>
      </c>
      <c r="W1844" t="n">
        <v>2.64</v>
      </c>
      <c r="X1844" t="n">
        <v>0.49</v>
      </c>
      <c r="Y1844" t="n">
        <v>1</v>
      </c>
      <c r="Z1844" t="n">
        <v>10</v>
      </c>
    </row>
    <row r="1845">
      <c r="A1845" t="n">
        <v>44</v>
      </c>
      <c r="B1845" t="n">
        <v>145</v>
      </c>
      <c r="C1845" t="inlineStr">
        <is>
          <t xml:space="preserve">CONCLUIDO	</t>
        </is>
      </c>
      <c r="D1845" t="n">
        <v>5.0696</v>
      </c>
      <c r="E1845" t="n">
        <v>19.73</v>
      </c>
      <c r="F1845" t="n">
        <v>15.81</v>
      </c>
      <c r="G1845" t="n">
        <v>52.69</v>
      </c>
      <c r="H1845" t="n">
        <v>0.6899999999999999</v>
      </c>
      <c r="I1845" t="n">
        <v>18</v>
      </c>
      <c r="J1845" t="n">
        <v>308.06</v>
      </c>
      <c r="K1845" t="n">
        <v>61.2</v>
      </c>
      <c r="L1845" t="n">
        <v>12</v>
      </c>
      <c r="M1845" t="n">
        <v>16</v>
      </c>
      <c r="N1845" t="n">
        <v>89.86</v>
      </c>
      <c r="O1845" t="n">
        <v>38228.06</v>
      </c>
      <c r="P1845" t="n">
        <v>275.75</v>
      </c>
      <c r="Q1845" t="n">
        <v>467.1</v>
      </c>
      <c r="R1845" t="n">
        <v>65.36</v>
      </c>
      <c r="S1845" t="n">
        <v>39.61</v>
      </c>
      <c r="T1845" t="n">
        <v>7879.99</v>
      </c>
      <c r="U1845" t="n">
        <v>0.61</v>
      </c>
      <c r="V1845" t="n">
        <v>0.74</v>
      </c>
      <c r="W1845" t="n">
        <v>2.64</v>
      </c>
      <c r="X1845" t="n">
        <v>0.47</v>
      </c>
      <c r="Y1845" t="n">
        <v>1</v>
      </c>
      <c r="Z1845" t="n">
        <v>10</v>
      </c>
    </row>
    <row r="1846">
      <c r="A1846" t="n">
        <v>45</v>
      </c>
      <c r="B1846" t="n">
        <v>145</v>
      </c>
      <c r="C1846" t="inlineStr">
        <is>
          <t xml:space="preserve">CONCLUIDO	</t>
        </is>
      </c>
      <c r="D1846" t="n">
        <v>5.0667</v>
      </c>
      <c r="E1846" t="n">
        <v>19.74</v>
      </c>
      <c r="F1846" t="n">
        <v>15.82</v>
      </c>
      <c r="G1846" t="n">
        <v>52.73</v>
      </c>
      <c r="H1846" t="n">
        <v>0.71</v>
      </c>
      <c r="I1846" t="n">
        <v>18</v>
      </c>
      <c r="J1846" t="n">
        <v>308.6</v>
      </c>
      <c r="K1846" t="n">
        <v>61.2</v>
      </c>
      <c r="L1846" t="n">
        <v>12.25</v>
      </c>
      <c r="M1846" t="n">
        <v>16</v>
      </c>
      <c r="N1846" t="n">
        <v>90.15000000000001</v>
      </c>
      <c r="O1846" t="n">
        <v>38294.82</v>
      </c>
      <c r="P1846" t="n">
        <v>275.58</v>
      </c>
      <c r="Q1846" t="n">
        <v>467.07</v>
      </c>
      <c r="R1846" t="n">
        <v>65.81</v>
      </c>
      <c r="S1846" t="n">
        <v>39.61</v>
      </c>
      <c r="T1846" t="n">
        <v>8103.85</v>
      </c>
      <c r="U1846" t="n">
        <v>0.6</v>
      </c>
      <c r="V1846" t="n">
        <v>0.74</v>
      </c>
      <c r="W1846" t="n">
        <v>2.63</v>
      </c>
      <c r="X1846" t="n">
        <v>0.48</v>
      </c>
      <c r="Y1846" t="n">
        <v>1</v>
      </c>
      <c r="Z1846" t="n">
        <v>10</v>
      </c>
    </row>
    <row r="1847">
      <c r="A1847" t="n">
        <v>46</v>
      </c>
      <c r="B1847" t="n">
        <v>145</v>
      </c>
      <c r="C1847" t="inlineStr">
        <is>
          <t xml:space="preserve">CONCLUIDO	</t>
        </is>
      </c>
      <c r="D1847" t="n">
        <v>5.0888</v>
      </c>
      <c r="E1847" t="n">
        <v>19.65</v>
      </c>
      <c r="F1847" t="n">
        <v>15.79</v>
      </c>
      <c r="G1847" t="n">
        <v>55.71</v>
      </c>
      <c r="H1847" t="n">
        <v>0.72</v>
      </c>
      <c r="I1847" t="n">
        <v>17</v>
      </c>
      <c r="J1847" t="n">
        <v>309.14</v>
      </c>
      <c r="K1847" t="n">
        <v>61.2</v>
      </c>
      <c r="L1847" t="n">
        <v>12.5</v>
      </c>
      <c r="M1847" t="n">
        <v>15</v>
      </c>
      <c r="N1847" t="n">
        <v>90.44</v>
      </c>
      <c r="O1847" t="n">
        <v>38361.7</v>
      </c>
      <c r="P1847" t="n">
        <v>274.96</v>
      </c>
      <c r="Q1847" t="n">
        <v>467.12</v>
      </c>
      <c r="R1847" t="n">
        <v>64.76000000000001</v>
      </c>
      <c r="S1847" t="n">
        <v>39.61</v>
      </c>
      <c r="T1847" t="n">
        <v>7586.14</v>
      </c>
      <c r="U1847" t="n">
        <v>0.61</v>
      </c>
      <c r="V1847" t="n">
        <v>0.74</v>
      </c>
      <c r="W1847" t="n">
        <v>2.63</v>
      </c>
      <c r="X1847" t="n">
        <v>0.45</v>
      </c>
      <c r="Y1847" t="n">
        <v>1</v>
      </c>
      <c r="Z1847" t="n">
        <v>10</v>
      </c>
    </row>
    <row r="1848">
      <c r="A1848" t="n">
        <v>47</v>
      </c>
      <c r="B1848" t="n">
        <v>145</v>
      </c>
      <c r="C1848" t="inlineStr">
        <is>
          <t xml:space="preserve">CONCLUIDO	</t>
        </is>
      </c>
      <c r="D1848" t="n">
        <v>5.0883</v>
      </c>
      <c r="E1848" t="n">
        <v>19.65</v>
      </c>
      <c r="F1848" t="n">
        <v>15.79</v>
      </c>
      <c r="G1848" t="n">
        <v>55.72</v>
      </c>
      <c r="H1848" t="n">
        <v>0.73</v>
      </c>
      <c r="I1848" t="n">
        <v>17</v>
      </c>
      <c r="J1848" t="n">
        <v>309.68</v>
      </c>
      <c r="K1848" t="n">
        <v>61.2</v>
      </c>
      <c r="L1848" t="n">
        <v>12.75</v>
      </c>
      <c r="M1848" t="n">
        <v>15</v>
      </c>
      <c r="N1848" t="n">
        <v>90.73999999999999</v>
      </c>
      <c r="O1848" t="n">
        <v>38428.72</v>
      </c>
      <c r="P1848" t="n">
        <v>275.2</v>
      </c>
      <c r="Q1848" t="n">
        <v>467.07</v>
      </c>
      <c r="R1848" t="n">
        <v>64.77</v>
      </c>
      <c r="S1848" t="n">
        <v>39.61</v>
      </c>
      <c r="T1848" t="n">
        <v>7592.19</v>
      </c>
      <c r="U1848" t="n">
        <v>0.61</v>
      </c>
      <c r="V1848" t="n">
        <v>0.74</v>
      </c>
      <c r="W1848" t="n">
        <v>2.64</v>
      </c>
      <c r="X1848" t="n">
        <v>0.45</v>
      </c>
      <c r="Y1848" t="n">
        <v>1</v>
      </c>
      <c r="Z1848" t="n">
        <v>10</v>
      </c>
    </row>
    <row r="1849">
      <c r="A1849" t="n">
        <v>48</v>
      </c>
      <c r="B1849" t="n">
        <v>145</v>
      </c>
      <c r="C1849" t="inlineStr">
        <is>
          <t xml:space="preserve">CONCLUIDO	</t>
        </is>
      </c>
      <c r="D1849" t="n">
        <v>5.0878</v>
      </c>
      <c r="E1849" t="n">
        <v>19.65</v>
      </c>
      <c r="F1849" t="n">
        <v>15.79</v>
      </c>
      <c r="G1849" t="n">
        <v>55.73</v>
      </c>
      <c r="H1849" t="n">
        <v>0.75</v>
      </c>
      <c r="I1849" t="n">
        <v>17</v>
      </c>
      <c r="J1849" t="n">
        <v>310.23</v>
      </c>
      <c r="K1849" t="n">
        <v>61.2</v>
      </c>
      <c r="L1849" t="n">
        <v>13</v>
      </c>
      <c r="M1849" t="n">
        <v>15</v>
      </c>
      <c r="N1849" t="n">
        <v>91.03</v>
      </c>
      <c r="O1849" t="n">
        <v>38495.87</v>
      </c>
      <c r="P1849" t="n">
        <v>274.98</v>
      </c>
      <c r="Q1849" t="n">
        <v>467.07</v>
      </c>
      <c r="R1849" t="n">
        <v>64.76000000000001</v>
      </c>
      <c r="S1849" t="n">
        <v>39.61</v>
      </c>
      <c r="T1849" t="n">
        <v>7586.55</v>
      </c>
      <c r="U1849" t="n">
        <v>0.61</v>
      </c>
      <c r="V1849" t="n">
        <v>0.74</v>
      </c>
      <c r="W1849" t="n">
        <v>2.64</v>
      </c>
      <c r="X1849" t="n">
        <v>0.46</v>
      </c>
      <c r="Y1849" t="n">
        <v>1</v>
      </c>
      <c r="Z1849" t="n">
        <v>10</v>
      </c>
    </row>
    <row r="1850">
      <c r="A1850" t="n">
        <v>49</v>
      </c>
      <c r="B1850" t="n">
        <v>145</v>
      </c>
      <c r="C1850" t="inlineStr">
        <is>
          <t xml:space="preserve">CONCLUIDO	</t>
        </is>
      </c>
      <c r="D1850" t="n">
        <v>5.1085</v>
      </c>
      <c r="E1850" t="n">
        <v>19.58</v>
      </c>
      <c r="F1850" t="n">
        <v>15.76</v>
      </c>
      <c r="G1850" t="n">
        <v>59.11</v>
      </c>
      <c r="H1850" t="n">
        <v>0.76</v>
      </c>
      <c r="I1850" t="n">
        <v>16</v>
      </c>
      <c r="J1850" t="n">
        <v>310.77</v>
      </c>
      <c r="K1850" t="n">
        <v>61.2</v>
      </c>
      <c r="L1850" t="n">
        <v>13.25</v>
      </c>
      <c r="M1850" t="n">
        <v>14</v>
      </c>
      <c r="N1850" t="n">
        <v>91.33</v>
      </c>
      <c r="O1850" t="n">
        <v>38563.14</v>
      </c>
      <c r="P1850" t="n">
        <v>274.52</v>
      </c>
      <c r="Q1850" t="n">
        <v>467.19</v>
      </c>
      <c r="R1850" t="n">
        <v>64.16</v>
      </c>
      <c r="S1850" t="n">
        <v>39.61</v>
      </c>
      <c r="T1850" t="n">
        <v>7292.44</v>
      </c>
      <c r="U1850" t="n">
        <v>0.62</v>
      </c>
      <c r="V1850" t="n">
        <v>0.74</v>
      </c>
      <c r="W1850" t="n">
        <v>2.63</v>
      </c>
      <c r="X1850" t="n">
        <v>0.43</v>
      </c>
      <c r="Y1850" t="n">
        <v>1</v>
      </c>
      <c r="Z1850" t="n">
        <v>10</v>
      </c>
    </row>
    <row r="1851">
      <c r="A1851" t="n">
        <v>50</v>
      </c>
      <c r="B1851" t="n">
        <v>145</v>
      </c>
      <c r="C1851" t="inlineStr">
        <is>
          <t xml:space="preserve">CONCLUIDO	</t>
        </is>
      </c>
      <c r="D1851" t="n">
        <v>5.111</v>
      </c>
      <c r="E1851" t="n">
        <v>19.57</v>
      </c>
      <c r="F1851" t="n">
        <v>15.75</v>
      </c>
      <c r="G1851" t="n">
        <v>59.08</v>
      </c>
      <c r="H1851" t="n">
        <v>0.77</v>
      </c>
      <c r="I1851" t="n">
        <v>16</v>
      </c>
      <c r="J1851" t="n">
        <v>311.32</v>
      </c>
      <c r="K1851" t="n">
        <v>61.2</v>
      </c>
      <c r="L1851" t="n">
        <v>13.5</v>
      </c>
      <c r="M1851" t="n">
        <v>14</v>
      </c>
      <c r="N1851" t="n">
        <v>91.62</v>
      </c>
      <c r="O1851" t="n">
        <v>38630.55</v>
      </c>
      <c r="P1851" t="n">
        <v>274.4</v>
      </c>
      <c r="Q1851" t="n">
        <v>467.08</v>
      </c>
      <c r="R1851" t="n">
        <v>63.75</v>
      </c>
      <c r="S1851" t="n">
        <v>39.61</v>
      </c>
      <c r="T1851" t="n">
        <v>7087.81</v>
      </c>
      <c r="U1851" t="n">
        <v>0.62</v>
      </c>
      <c r="V1851" t="n">
        <v>0.74</v>
      </c>
      <c r="W1851" t="n">
        <v>2.63</v>
      </c>
      <c r="X1851" t="n">
        <v>0.42</v>
      </c>
      <c r="Y1851" t="n">
        <v>1</v>
      </c>
      <c r="Z1851" t="n">
        <v>10</v>
      </c>
    </row>
    <row r="1852">
      <c r="A1852" t="n">
        <v>51</v>
      </c>
      <c r="B1852" t="n">
        <v>145</v>
      </c>
      <c r="C1852" t="inlineStr">
        <is>
          <t xml:space="preserve">CONCLUIDO	</t>
        </is>
      </c>
      <c r="D1852" t="n">
        <v>5.1041</v>
      </c>
      <c r="E1852" t="n">
        <v>19.59</v>
      </c>
      <c r="F1852" t="n">
        <v>15.78</v>
      </c>
      <c r="G1852" t="n">
        <v>59.18</v>
      </c>
      <c r="H1852" t="n">
        <v>0.79</v>
      </c>
      <c r="I1852" t="n">
        <v>16</v>
      </c>
      <c r="J1852" t="n">
        <v>311.87</v>
      </c>
      <c r="K1852" t="n">
        <v>61.2</v>
      </c>
      <c r="L1852" t="n">
        <v>13.75</v>
      </c>
      <c r="M1852" t="n">
        <v>14</v>
      </c>
      <c r="N1852" t="n">
        <v>91.92</v>
      </c>
      <c r="O1852" t="n">
        <v>38698.21</v>
      </c>
      <c r="P1852" t="n">
        <v>274.91</v>
      </c>
      <c r="Q1852" t="n">
        <v>467.1</v>
      </c>
      <c r="R1852" t="n">
        <v>64.45999999999999</v>
      </c>
      <c r="S1852" t="n">
        <v>39.61</v>
      </c>
      <c r="T1852" t="n">
        <v>7442.23</v>
      </c>
      <c r="U1852" t="n">
        <v>0.61</v>
      </c>
      <c r="V1852" t="n">
        <v>0.74</v>
      </c>
      <c r="W1852" t="n">
        <v>2.64</v>
      </c>
      <c r="X1852" t="n">
        <v>0.45</v>
      </c>
      <c r="Y1852" t="n">
        <v>1</v>
      </c>
      <c r="Z1852" t="n">
        <v>10</v>
      </c>
    </row>
    <row r="1853">
      <c r="A1853" t="n">
        <v>52</v>
      </c>
      <c r="B1853" t="n">
        <v>145</v>
      </c>
      <c r="C1853" t="inlineStr">
        <is>
          <t xml:space="preserve">CONCLUIDO	</t>
        </is>
      </c>
      <c r="D1853" t="n">
        <v>5.1326</v>
      </c>
      <c r="E1853" t="n">
        <v>19.48</v>
      </c>
      <c r="F1853" t="n">
        <v>15.73</v>
      </c>
      <c r="G1853" t="n">
        <v>62.9</v>
      </c>
      <c r="H1853" t="n">
        <v>0.8</v>
      </c>
      <c r="I1853" t="n">
        <v>15</v>
      </c>
      <c r="J1853" t="n">
        <v>312.42</v>
      </c>
      <c r="K1853" t="n">
        <v>61.2</v>
      </c>
      <c r="L1853" t="n">
        <v>14</v>
      </c>
      <c r="M1853" t="n">
        <v>13</v>
      </c>
      <c r="N1853" t="n">
        <v>92.22</v>
      </c>
      <c r="O1853" t="n">
        <v>38765.89</v>
      </c>
      <c r="P1853" t="n">
        <v>273.3</v>
      </c>
      <c r="Q1853" t="n">
        <v>467.09</v>
      </c>
      <c r="R1853" t="n">
        <v>62.54</v>
      </c>
      <c r="S1853" t="n">
        <v>39.61</v>
      </c>
      <c r="T1853" t="n">
        <v>6485.84</v>
      </c>
      <c r="U1853" t="n">
        <v>0.63</v>
      </c>
      <c r="V1853" t="n">
        <v>0.74</v>
      </c>
      <c r="W1853" t="n">
        <v>2.64</v>
      </c>
      <c r="X1853" t="n">
        <v>0.39</v>
      </c>
      <c r="Y1853" t="n">
        <v>1</v>
      </c>
      <c r="Z1853" t="n">
        <v>10</v>
      </c>
    </row>
    <row r="1854">
      <c r="A1854" t="n">
        <v>53</v>
      </c>
      <c r="B1854" t="n">
        <v>145</v>
      </c>
      <c r="C1854" t="inlineStr">
        <is>
          <t xml:space="preserve">CONCLUIDO	</t>
        </is>
      </c>
      <c r="D1854" t="n">
        <v>5.1319</v>
      </c>
      <c r="E1854" t="n">
        <v>19.49</v>
      </c>
      <c r="F1854" t="n">
        <v>15.73</v>
      </c>
      <c r="G1854" t="n">
        <v>62.91</v>
      </c>
      <c r="H1854" t="n">
        <v>0.8100000000000001</v>
      </c>
      <c r="I1854" t="n">
        <v>15</v>
      </c>
      <c r="J1854" t="n">
        <v>312.97</v>
      </c>
      <c r="K1854" t="n">
        <v>61.2</v>
      </c>
      <c r="L1854" t="n">
        <v>14.25</v>
      </c>
      <c r="M1854" t="n">
        <v>13</v>
      </c>
      <c r="N1854" t="n">
        <v>92.52</v>
      </c>
      <c r="O1854" t="n">
        <v>38833.69</v>
      </c>
      <c r="P1854" t="n">
        <v>273.24</v>
      </c>
      <c r="Q1854" t="n">
        <v>467.09</v>
      </c>
      <c r="R1854" t="n">
        <v>62.81</v>
      </c>
      <c r="S1854" t="n">
        <v>39.61</v>
      </c>
      <c r="T1854" t="n">
        <v>6619.55</v>
      </c>
      <c r="U1854" t="n">
        <v>0.63</v>
      </c>
      <c r="V1854" t="n">
        <v>0.74</v>
      </c>
      <c r="W1854" t="n">
        <v>2.63</v>
      </c>
      <c r="X1854" t="n">
        <v>0.4</v>
      </c>
      <c r="Y1854" t="n">
        <v>1</v>
      </c>
      <c r="Z1854" t="n">
        <v>10</v>
      </c>
    </row>
    <row r="1855">
      <c r="A1855" t="n">
        <v>54</v>
      </c>
      <c r="B1855" t="n">
        <v>145</v>
      </c>
      <c r="C1855" t="inlineStr">
        <is>
          <t xml:space="preserve">CONCLUIDO	</t>
        </is>
      </c>
      <c r="D1855" t="n">
        <v>5.1351</v>
      </c>
      <c r="E1855" t="n">
        <v>19.47</v>
      </c>
      <c r="F1855" t="n">
        <v>15.72</v>
      </c>
      <c r="G1855" t="n">
        <v>62.87</v>
      </c>
      <c r="H1855" t="n">
        <v>0.82</v>
      </c>
      <c r="I1855" t="n">
        <v>15</v>
      </c>
      <c r="J1855" t="n">
        <v>313.52</v>
      </c>
      <c r="K1855" t="n">
        <v>61.2</v>
      </c>
      <c r="L1855" t="n">
        <v>14.5</v>
      </c>
      <c r="M1855" t="n">
        <v>13</v>
      </c>
      <c r="N1855" t="n">
        <v>92.81999999999999</v>
      </c>
      <c r="O1855" t="n">
        <v>38901.63</v>
      </c>
      <c r="P1855" t="n">
        <v>273.08</v>
      </c>
      <c r="Q1855" t="n">
        <v>467.07</v>
      </c>
      <c r="R1855" t="n">
        <v>62.48</v>
      </c>
      <c r="S1855" t="n">
        <v>39.61</v>
      </c>
      <c r="T1855" t="n">
        <v>6457.73</v>
      </c>
      <c r="U1855" t="n">
        <v>0.63</v>
      </c>
      <c r="V1855" t="n">
        <v>0.74</v>
      </c>
      <c r="W1855" t="n">
        <v>2.63</v>
      </c>
      <c r="X1855" t="n">
        <v>0.38</v>
      </c>
      <c r="Y1855" t="n">
        <v>1</v>
      </c>
      <c r="Z1855" t="n">
        <v>10</v>
      </c>
    </row>
    <row r="1856">
      <c r="A1856" t="n">
        <v>55</v>
      </c>
      <c r="B1856" t="n">
        <v>145</v>
      </c>
      <c r="C1856" t="inlineStr">
        <is>
          <t xml:space="preserve">CONCLUIDO	</t>
        </is>
      </c>
      <c r="D1856" t="n">
        <v>5.1344</v>
      </c>
      <c r="E1856" t="n">
        <v>19.48</v>
      </c>
      <c r="F1856" t="n">
        <v>15.72</v>
      </c>
      <c r="G1856" t="n">
        <v>62.88</v>
      </c>
      <c r="H1856" t="n">
        <v>0.84</v>
      </c>
      <c r="I1856" t="n">
        <v>15</v>
      </c>
      <c r="J1856" t="n">
        <v>314.07</v>
      </c>
      <c r="K1856" t="n">
        <v>61.2</v>
      </c>
      <c r="L1856" t="n">
        <v>14.75</v>
      </c>
      <c r="M1856" t="n">
        <v>13</v>
      </c>
      <c r="N1856" t="n">
        <v>93.12</v>
      </c>
      <c r="O1856" t="n">
        <v>38969.71</v>
      </c>
      <c r="P1856" t="n">
        <v>272.95</v>
      </c>
      <c r="Q1856" t="n">
        <v>467.07</v>
      </c>
      <c r="R1856" t="n">
        <v>62.54</v>
      </c>
      <c r="S1856" t="n">
        <v>39.61</v>
      </c>
      <c r="T1856" t="n">
        <v>6484.69</v>
      </c>
      <c r="U1856" t="n">
        <v>0.63</v>
      </c>
      <c r="V1856" t="n">
        <v>0.74</v>
      </c>
      <c r="W1856" t="n">
        <v>2.63</v>
      </c>
      <c r="X1856" t="n">
        <v>0.39</v>
      </c>
      <c r="Y1856" t="n">
        <v>1</v>
      </c>
      <c r="Z1856" t="n">
        <v>10</v>
      </c>
    </row>
    <row r="1857">
      <c r="A1857" t="n">
        <v>56</v>
      </c>
      <c r="B1857" t="n">
        <v>145</v>
      </c>
      <c r="C1857" t="inlineStr">
        <is>
          <t xml:space="preserve">CONCLUIDO	</t>
        </is>
      </c>
      <c r="D1857" t="n">
        <v>5.1302</v>
      </c>
      <c r="E1857" t="n">
        <v>19.49</v>
      </c>
      <c r="F1857" t="n">
        <v>15.73</v>
      </c>
      <c r="G1857" t="n">
        <v>62.94</v>
      </c>
      <c r="H1857" t="n">
        <v>0.85</v>
      </c>
      <c r="I1857" t="n">
        <v>15</v>
      </c>
      <c r="J1857" t="n">
        <v>314.62</v>
      </c>
      <c r="K1857" t="n">
        <v>61.2</v>
      </c>
      <c r="L1857" t="n">
        <v>15</v>
      </c>
      <c r="M1857" t="n">
        <v>13</v>
      </c>
      <c r="N1857" t="n">
        <v>93.43000000000001</v>
      </c>
      <c r="O1857" t="n">
        <v>39037.92</v>
      </c>
      <c r="P1857" t="n">
        <v>273.25</v>
      </c>
      <c r="Q1857" t="n">
        <v>467.07</v>
      </c>
      <c r="R1857" t="n">
        <v>63.05</v>
      </c>
      <c r="S1857" t="n">
        <v>39.61</v>
      </c>
      <c r="T1857" t="n">
        <v>6739.54</v>
      </c>
      <c r="U1857" t="n">
        <v>0.63</v>
      </c>
      <c r="V1857" t="n">
        <v>0.74</v>
      </c>
      <c r="W1857" t="n">
        <v>2.63</v>
      </c>
      <c r="X1857" t="n">
        <v>0.4</v>
      </c>
      <c r="Y1857" t="n">
        <v>1</v>
      </c>
      <c r="Z1857" t="n">
        <v>10</v>
      </c>
    </row>
    <row r="1858">
      <c r="A1858" t="n">
        <v>57</v>
      </c>
      <c r="B1858" t="n">
        <v>145</v>
      </c>
      <c r="C1858" t="inlineStr">
        <is>
          <t xml:space="preserve">CONCLUIDO	</t>
        </is>
      </c>
      <c r="D1858" t="n">
        <v>5.154</v>
      </c>
      <c r="E1858" t="n">
        <v>19.4</v>
      </c>
      <c r="F1858" t="n">
        <v>15.7</v>
      </c>
      <c r="G1858" t="n">
        <v>67.28</v>
      </c>
      <c r="H1858" t="n">
        <v>0.86</v>
      </c>
      <c r="I1858" t="n">
        <v>14</v>
      </c>
      <c r="J1858" t="n">
        <v>315.18</v>
      </c>
      <c r="K1858" t="n">
        <v>61.2</v>
      </c>
      <c r="L1858" t="n">
        <v>15.25</v>
      </c>
      <c r="M1858" t="n">
        <v>12</v>
      </c>
      <c r="N1858" t="n">
        <v>93.73</v>
      </c>
      <c r="O1858" t="n">
        <v>39106.27</v>
      </c>
      <c r="P1858" t="n">
        <v>272.66</v>
      </c>
      <c r="Q1858" t="n">
        <v>467.07</v>
      </c>
      <c r="R1858" t="n">
        <v>61.92</v>
      </c>
      <c r="S1858" t="n">
        <v>39.61</v>
      </c>
      <c r="T1858" t="n">
        <v>6180.4</v>
      </c>
      <c r="U1858" t="n">
        <v>0.64</v>
      </c>
      <c r="V1858" t="n">
        <v>0.74</v>
      </c>
      <c r="W1858" t="n">
        <v>2.63</v>
      </c>
      <c r="X1858" t="n">
        <v>0.37</v>
      </c>
      <c r="Y1858" t="n">
        <v>1</v>
      </c>
      <c r="Z1858" t="n">
        <v>10</v>
      </c>
    </row>
    <row r="1859">
      <c r="A1859" t="n">
        <v>58</v>
      </c>
      <c r="B1859" t="n">
        <v>145</v>
      </c>
      <c r="C1859" t="inlineStr">
        <is>
          <t xml:space="preserve">CONCLUIDO	</t>
        </is>
      </c>
      <c r="D1859" t="n">
        <v>5.1523</v>
      </c>
      <c r="E1859" t="n">
        <v>19.41</v>
      </c>
      <c r="F1859" t="n">
        <v>15.71</v>
      </c>
      <c r="G1859" t="n">
        <v>67.31</v>
      </c>
      <c r="H1859" t="n">
        <v>0.87</v>
      </c>
      <c r="I1859" t="n">
        <v>14</v>
      </c>
      <c r="J1859" t="n">
        <v>315.73</v>
      </c>
      <c r="K1859" t="n">
        <v>61.2</v>
      </c>
      <c r="L1859" t="n">
        <v>15.5</v>
      </c>
      <c r="M1859" t="n">
        <v>12</v>
      </c>
      <c r="N1859" t="n">
        <v>94.03</v>
      </c>
      <c r="O1859" t="n">
        <v>39174.75</v>
      </c>
      <c r="P1859" t="n">
        <v>272.69</v>
      </c>
      <c r="Q1859" t="n">
        <v>467.07</v>
      </c>
      <c r="R1859" t="n">
        <v>62.12</v>
      </c>
      <c r="S1859" t="n">
        <v>39.61</v>
      </c>
      <c r="T1859" t="n">
        <v>6279.53</v>
      </c>
      <c r="U1859" t="n">
        <v>0.64</v>
      </c>
      <c r="V1859" t="n">
        <v>0.74</v>
      </c>
      <c r="W1859" t="n">
        <v>2.63</v>
      </c>
      <c r="X1859" t="n">
        <v>0.37</v>
      </c>
      <c r="Y1859" t="n">
        <v>1</v>
      </c>
      <c r="Z1859" t="n">
        <v>10</v>
      </c>
    </row>
    <row r="1860">
      <c r="A1860" t="n">
        <v>59</v>
      </c>
      <c r="B1860" t="n">
        <v>145</v>
      </c>
      <c r="C1860" t="inlineStr">
        <is>
          <t xml:space="preserve">CONCLUIDO	</t>
        </is>
      </c>
      <c r="D1860" t="n">
        <v>5.1554</v>
      </c>
      <c r="E1860" t="n">
        <v>19.4</v>
      </c>
      <c r="F1860" t="n">
        <v>15.69</v>
      </c>
      <c r="G1860" t="n">
        <v>67.26000000000001</v>
      </c>
      <c r="H1860" t="n">
        <v>0.89</v>
      </c>
      <c r="I1860" t="n">
        <v>14</v>
      </c>
      <c r="J1860" t="n">
        <v>316.29</v>
      </c>
      <c r="K1860" t="n">
        <v>61.2</v>
      </c>
      <c r="L1860" t="n">
        <v>15.75</v>
      </c>
      <c r="M1860" t="n">
        <v>12</v>
      </c>
      <c r="N1860" t="n">
        <v>94.34</v>
      </c>
      <c r="O1860" t="n">
        <v>39243.37</v>
      </c>
      <c r="P1860" t="n">
        <v>272.08</v>
      </c>
      <c r="Q1860" t="n">
        <v>467.11</v>
      </c>
      <c r="R1860" t="n">
        <v>61.81</v>
      </c>
      <c r="S1860" t="n">
        <v>39.61</v>
      </c>
      <c r="T1860" t="n">
        <v>6127.62</v>
      </c>
      <c r="U1860" t="n">
        <v>0.64</v>
      </c>
      <c r="V1860" t="n">
        <v>0.74</v>
      </c>
      <c r="W1860" t="n">
        <v>2.63</v>
      </c>
      <c r="X1860" t="n">
        <v>0.36</v>
      </c>
      <c r="Y1860" t="n">
        <v>1</v>
      </c>
      <c r="Z1860" t="n">
        <v>10</v>
      </c>
    </row>
    <row r="1861">
      <c r="A1861" t="n">
        <v>60</v>
      </c>
      <c r="B1861" t="n">
        <v>145</v>
      </c>
      <c r="C1861" t="inlineStr">
        <is>
          <t xml:space="preserve">CONCLUIDO	</t>
        </is>
      </c>
      <c r="D1861" t="n">
        <v>5.1549</v>
      </c>
      <c r="E1861" t="n">
        <v>19.4</v>
      </c>
      <c r="F1861" t="n">
        <v>15.7</v>
      </c>
      <c r="G1861" t="n">
        <v>67.27</v>
      </c>
      <c r="H1861" t="n">
        <v>0.9</v>
      </c>
      <c r="I1861" t="n">
        <v>14</v>
      </c>
      <c r="J1861" t="n">
        <v>316.85</v>
      </c>
      <c r="K1861" t="n">
        <v>61.2</v>
      </c>
      <c r="L1861" t="n">
        <v>16</v>
      </c>
      <c r="M1861" t="n">
        <v>12</v>
      </c>
      <c r="N1861" t="n">
        <v>94.65000000000001</v>
      </c>
      <c r="O1861" t="n">
        <v>39312.13</v>
      </c>
      <c r="P1861" t="n">
        <v>271.78</v>
      </c>
      <c r="Q1861" t="n">
        <v>467.11</v>
      </c>
      <c r="R1861" t="n">
        <v>61.84</v>
      </c>
      <c r="S1861" t="n">
        <v>39.61</v>
      </c>
      <c r="T1861" t="n">
        <v>6138.5</v>
      </c>
      <c r="U1861" t="n">
        <v>0.64</v>
      </c>
      <c r="V1861" t="n">
        <v>0.74</v>
      </c>
      <c r="W1861" t="n">
        <v>2.63</v>
      </c>
      <c r="X1861" t="n">
        <v>0.36</v>
      </c>
      <c r="Y1861" t="n">
        <v>1</v>
      </c>
      <c r="Z1861" t="n">
        <v>10</v>
      </c>
    </row>
    <row r="1862">
      <c r="A1862" t="n">
        <v>61</v>
      </c>
      <c r="B1862" t="n">
        <v>145</v>
      </c>
      <c r="C1862" t="inlineStr">
        <is>
          <t xml:space="preserve">CONCLUIDO	</t>
        </is>
      </c>
      <c r="D1862" t="n">
        <v>5.1717</v>
      </c>
      <c r="E1862" t="n">
        <v>19.34</v>
      </c>
      <c r="F1862" t="n">
        <v>15.69</v>
      </c>
      <c r="G1862" t="n">
        <v>72.40000000000001</v>
      </c>
      <c r="H1862" t="n">
        <v>0.91</v>
      </c>
      <c r="I1862" t="n">
        <v>13</v>
      </c>
      <c r="J1862" t="n">
        <v>317.41</v>
      </c>
      <c r="K1862" t="n">
        <v>61.2</v>
      </c>
      <c r="L1862" t="n">
        <v>16.25</v>
      </c>
      <c r="M1862" t="n">
        <v>11</v>
      </c>
      <c r="N1862" t="n">
        <v>94.95999999999999</v>
      </c>
      <c r="O1862" t="n">
        <v>39381.03</v>
      </c>
      <c r="P1862" t="n">
        <v>271.52</v>
      </c>
      <c r="Q1862" t="n">
        <v>467.07</v>
      </c>
      <c r="R1862" t="n">
        <v>61.53</v>
      </c>
      <c r="S1862" t="n">
        <v>39.61</v>
      </c>
      <c r="T1862" t="n">
        <v>5993.04</v>
      </c>
      <c r="U1862" t="n">
        <v>0.64</v>
      </c>
      <c r="V1862" t="n">
        <v>0.74</v>
      </c>
      <c r="W1862" t="n">
        <v>2.63</v>
      </c>
      <c r="X1862" t="n">
        <v>0.35</v>
      </c>
      <c r="Y1862" t="n">
        <v>1</v>
      </c>
      <c r="Z1862" t="n">
        <v>10</v>
      </c>
    </row>
    <row r="1863">
      <c r="A1863" t="n">
        <v>62</v>
      </c>
      <c r="B1863" t="n">
        <v>145</v>
      </c>
      <c r="C1863" t="inlineStr">
        <is>
          <t xml:space="preserve">CONCLUIDO	</t>
        </is>
      </c>
      <c r="D1863" t="n">
        <v>5.1713</v>
      </c>
      <c r="E1863" t="n">
        <v>19.34</v>
      </c>
      <c r="F1863" t="n">
        <v>15.69</v>
      </c>
      <c r="G1863" t="n">
        <v>72.41</v>
      </c>
      <c r="H1863" t="n">
        <v>0.92</v>
      </c>
      <c r="I1863" t="n">
        <v>13</v>
      </c>
      <c r="J1863" t="n">
        <v>317.97</v>
      </c>
      <c r="K1863" t="n">
        <v>61.2</v>
      </c>
      <c r="L1863" t="n">
        <v>16.5</v>
      </c>
      <c r="M1863" t="n">
        <v>11</v>
      </c>
      <c r="N1863" t="n">
        <v>95.27</v>
      </c>
      <c r="O1863" t="n">
        <v>39450.07</v>
      </c>
      <c r="P1863" t="n">
        <v>271.84</v>
      </c>
      <c r="Q1863" t="n">
        <v>467.07</v>
      </c>
      <c r="R1863" t="n">
        <v>61.41</v>
      </c>
      <c r="S1863" t="n">
        <v>39.61</v>
      </c>
      <c r="T1863" t="n">
        <v>5930.71</v>
      </c>
      <c r="U1863" t="n">
        <v>0.64</v>
      </c>
      <c r="V1863" t="n">
        <v>0.74</v>
      </c>
      <c r="W1863" t="n">
        <v>2.63</v>
      </c>
      <c r="X1863" t="n">
        <v>0.35</v>
      </c>
      <c r="Y1863" t="n">
        <v>1</v>
      </c>
      <c r="Z1863" t="n">
        <v>10</v>
      </c>
    </row>
    <row r="1864">
      <c r="A1864" t="n">
        <v>63</v>
      </c>
      <c r="B1864" t="n">
        <v>145</v>
      </c>
      <c r="C1864" t="inlineStr">
        <is>
          <t xml:space="preserve">CONCLUIDO	</t>
        </is>
      </c>
      <c r="D1864" t="n">
        <v>5.1763</v>
      </c>
      <c r="E1864" t="n">
        <v>19.32</v>
      </c>
      <c r="F1864" t="n">
        <v>15.67</v>
      </c>
      <c r="G1864" t="n">
        <v>72.31999999999999</v>
      </c>
      <c r="H1864" t="n">
        <v>0.9399999999999999</v>
      </c>
      <c r="I1864" t="n">
        <v>13</v>
      </c>
      <c r="J1864" t="n">
        <v>318.53</v>
      </c>
      <c r="K1864" t="n">
        <v>61.2</v>
      </c>
      <c r="L1864" t="n">
        <v>16.75</v>
      </c>
      <c r="M1864" t="n">
        <v>11</v>
      </c>
      <c r="N1864" t="n">
        <v>95.58</v>
      </c>
      <c r="O1864" t="n">
        <v>39519.26</v>
      </c>
      <c r="P1864" t="n">
        <v>271.85</v>
      </c>
      <c r="Q1864" t="n">
        <v>467.07</v>
      </c>
      <c r="R1864" t="n">
        <v>60.88</v>
      </c>
      <c r="S1864" t="n">
        <v>39.61</v>
      </c>
      <c r="T1864" t="n">
        <v>5667.46</v>
      </c>
      <c r="U1864" t="n">
        <v>0.65</v>
      </c>
      <c r="V1864" t="n">
        <v>0.74</v>
      </c>
      <c r="W1864" t="n">
        <v>2.63</v>
      </c>
      <c r="X1864" t="n">
        <v>0.34</v>
      </c>
      <c r="Y1864" t="n">
        <v>1</v>
      </c>
      <c r="Z1864" t="n">
        <v>10</v>
      </c>
    </row>
    <row r="1865">
      <c r="A1865" t="n">
        <v>64</v>
      </c>
      <c r="B1865" t="n">
        <v>145</v>
      </c>
      <c r="C1865" t="inlineStr">
        <is>
          <t xml:space="preserve">CONCLUIDO	</t>
        </is>
      </c>
      <c r="D1865" t="n">
        <v>5.1716</v>
      </c>
      <c r="E1865" t="n">
        <v>19.34</v>
      </c>
      <c r="F1865" t="n">
        <v>15.69</v>
      </c>
      <c r="G1865" t="n">
        <v>72.40000000000001</v>
      </c>
      <c r="H1865" t="n">
        <v>0.95</v>
      </c>
      <c r="I1865" t="n">
        <v>13</v>
      </c>
      <c r="J1865" t="n">
        <v>319.09</v>
      </c>
      <c r="K1865" t="n">
        <v>61.2</v>
      </c>
      <c r="L1865" t="n">
        <v>17</v>
      </c>
      <c r="M1865" t="n">
        <v>11</v>
      </c>
      <c r="N1865" t="n">
        <v>95.89</v>
      </c>
      <c r="O1865" t="n">
        <v>39588.58</v>
      </c>
      <c r="P1865" t="n">
        <v>272.21</v>
      </c>
      <c r="Q1865" t="n">
        <v>467.08</v>
      </c>
      <c r="R1865" t="n">
        <v>61.39</v>
      </c>
      <c r="S1865" t="n">
        <v>39.61</v>
      </c>
      <c r="T1865" t="n">
        <v>5921.28</v>
      </c>
      <c r="U1865" t="n">
        <v>0.65</v>
      </c>
      <c r="V1865" t="n">
        <v>0.74</v>
      </c>
      <c r="W1865" t="n">
        <v>2.63</v>
      </c>
      <c r="X1865" t="n">
        <v>0.35</v>
      </c>
      <c r="Y1865" t="n">
        <v>1</v>
      </c>
      <c r="Z1865" t="n">
        <v>10</v>
      </c>
    </row>
    <row r="1866">
      <c r="A1866" t="n">
        <v>65</v>
      </c>
      <c r="B1866" t="n">
        <v>145</v>
      </c>
      <c r="C1866" t="inlineStr">
        <is>
          <t xml:space="preserve">CONCLUIDO	</t>
        </is>
      </c>
      <c r="D1866" t="n">
        <v>5.1706</v>
      </c>
      <c r="E1866" t="n">
        <v>19.34</v>
      </c>
      <c r="F1866" t="n">
        <v>15.69</v>
      </c>
      <c r="G1866" t="n">
        <v>72.42</v>
      </c>
      <c r="H1866" t="n">
        <v>0.96</v>
      </c>
      <c r="I1866" t="n">
        <v>13</v>
      </c>
      <c r="J1866" t="n">
        <v>319.65</v>
      </c>
      <c r="K1866" t="n">
        <v>61.2</v>
      </c>
      <c r="L1866" t="n">
        <v>17.25</v>
      </c>
      <c r="M1866" t="n">
        <v>11</v>
      </c>
      <c r="N1866" t="n">
        <v>96.2</v>
      </c>
      <c r="O1866" t="n">
        <v>39658.05</v>
      </c>
      <c r="P1866" t="n">
        <v>271.83</v>
      </c>
      <c r="Q1866" t="n">
        <v>467.07</v>
      </c>
      <c r="R1866" t="n">
        <v>61.45</v>
      </c>
      <c r="S1866" t="n">
        <v>39.61</v>
      </c>
      <c r="T1866" t="n">
        <v>5953.05</v>
      </c>
      <c r="U1866" t="n">
        <v>0.64</v>
      </c>
      <c r="V1866" t="n">
        <v>0.74</v>
      </c>
      <c r="W1866" t="n">
        <v>2.64</v>
      </c>
      <c r="X1866" t="n">
        <v>0.36</v>
      </c>
      <c r="Y1866" t="n">
        <v>1</v>
      </c>
      <c r="Z1866" t="n">
        <v>10</v>
      </c>
    </row>
    <row r="1867">
      <c r="A1867" t="n">
        <v>66</v>
      </c>
      <c r="B1867" t="n">
        <v>145</v>
      </c>
      <c r="C1867" t="inlineStr">
        <is>
          <t xml:space="preserve">CONCLUIDO	</t>
        </is>
      </c>
      <c r="D1867" t="n">
        <v>5.171</v>
      </c>
      <c r="E1867" t="n">
        <v>19.34</v>
      </c>
      <c r="F1867" t="n">
        <v>15.69</v>
      </c>
      <c r="G1867" t="n">
        <v>72.41</v>
      </c>
      <c r="H1867" t="n">
        <v>0.97</v>
      </c>
      <c r="I1867" t="n">
        <v>13</v>
      </c>
      <c r="J1867" t="n">
        <v>320.22</v>
      </c>
      <c r="K1867" t="n">
        <v>61.2</v>
      </c>
      <c r="L1867" t="n">
        <v>17.5</v>
      </c>
      <c r="M1867" t="n">
        <v>11</v>
      </c>
      <c r="N1867" t="n">
        <v>96.52</v>
      </c>
      <c r="O1867" t="n">
        <v>39727.66</v>
      </c>
      <c r="P1867" t="n">
        <v>271.42</v>
      </c>
      <c r="Q1867" t="n">
        <v>467.07</v>
      </c>
      <c r="R1867" t="n">
        <v>61.56</v>
      </c>
      <c r="S1867" t="n">
        <v>39.61</v>
      </c>
      <c r="T1867" t="n">
        <v>6005.26</v>
      </c>
      <c r="U1867" t="n">
        <v>0.64</v>
      </c>
      <c r="V1867" t="n">
        <v>0.74</v>
      </c>
      <c r="W1867" t="n">
        <v>2.63</v>
      </c>
      <c r="X1867" t="n">
        <v>0.36</v>
      </c>
      <c r="Y1867" t="n">
        <v>1</v>
      </c>
      <c r="Z1867" t="n">
        <v>10</v>
      </c>
    </row>
    <row r="1868">
      <c r="A1868" t="n">
        <v>67</v>
      </c>
      <c r="B1868" t="n">
        <v>145</v>
      </c>
      <c r="C1868" t="inlineStr">
        <is>
          <t xml:space="preserve">CONCLUIDO	</t>
        </is>
      </c>
      <c r="D1868" t="n">
        <v>5.1994</v>
      </c>
      <c r="E1868" t="n">
        <v>19.23</v>
      </c>
      <c r="F1868" t="n">
        <v>15.64</v>
      </c>
      <c r="G1868" t="n">
        <v>78.19</v>
      </c>
      <c r="H1868" t="n">
        <v>0.99</v>
      </c>
      <c r="I1868" t="n">
        <v>12</v>
      </c>
      <c r="J1868" t="n">
        <v>320.78</v>
      </c>
      <c r="K1868" t="n">
        <v>61.2</v>
      </c>
      <c r="L1868" t="n">
        <v>17.75</v>
      </c>
      <c r="M1868" t="n">
        <v>10</v>
      </c>
      <c r="N1868" t="n">
        <v>96.83</v>
      </c>
      <c r="O1868" t="n">
        <v>39797.41</v>
      </c>
      <c r="P1868" t="n">
        <v>270.29</v>
      </c>
      <c r="Q1868" t="n">
        <v>467.15</v>
      </c>
      <c r="R1868" t="n">
        <v>59.81</v>
      </c>
      <c r="S1868" t="n">
        <v>39.61</v>
      </c>
      <c r="T1868" t="n">
        <v>5135.67</v>
      </c>
      <c r="U1868" t="n">
        <v>0.66</v>
      </c>
      <c r="V1868" t="n">
        <v>0.75</v>
      </c>
      <c r="W1868" t="n">
        <v>2.63</v>
      </c>
      <c r="X1868" t="n">
        <v>0.3</v>
      </c>
      <c r="Y1868" t="n">
        <v>1</v>
      </c>
      <c r="Z1868" t="n">
        <v>10</v>
      </c>
    </row>
    <row r="1869">
      <c r="A1869" t="n">
        <v>68</v>
      </c>
      <c r="B1869" t="n">
        <v>145</v>
      </c>
      <c r="C1869" t="inlineStr">
        <is>
          <t xml:space="preserve">CONCLUIDO	</t>
        </is>
      </c>
      <c r="D1869" t="n">
        <v>5.1952</v>
      </c>
      <c r="E1869" t="n">
        <v>19.25</v>
      </c>
      <c r="F1869" t="n">
        <v>15.65</v>
      </c>
      <c r="G1869" t="n">
        <v>78.26000000000001</v>
      </c>
      <c r="H1869" t="n">
        <v>1</v>
      </c>
      <c r="I1869" t="n">
        <v>12</v>
      </c>
      <c r="J1869" t="n">
        <v>321.35</v>
      </c>
      <c r="K1869" t="n">
        <v>61.2</v>
      </c>
      <c r="L1869" t="n">
        <v>18</v>
      </c>
      <c r="M1869" t="n">
        <v>10</v>
      </c>
      <c r="N1869" t="n">
        <v>97.15000000000001</v>
      </c>
      <c r="O1869" t="n">
        <v>39867.32</v>
      </c>
      <c r="P1869" t="n">
        <v>270.87</v>
      </c>
      <c r="Q1869" t="n">
        <v>467.08</v>
      </c>
      <c r="R1869" t="n">
        <v>60.12</v>
      </c>
      <c r="S1869" t="n">
        <v>39.61</v>
      </c>
      <c r="T1869" t="n">
        <v>5292.82</v>
      </c>
      <c r="U1869" t="n">
        <v>0.66</v>
      </c>
      <c r="V1869" t="n">
        <v>0.75</v>
      </c>
      <c r="W1869" t="n">
        <v>2.63</v>
      </c>
      <c r="X1869" t="n">
        <v>0.32</v>
      </c>
      <c r="Y1869" t="n">
        <v>1</v>
      </c>
      <c r="Z1869" t="n">
        <v>10</v>
      </c>
    </row>
    <row r="1870">
      <c r="A1870" t="n">
        <v>69</v>
      </c>
      <c r="B1870" t="n">
        <v>145</v>
      </c>
      <c r="C1870" t="inlineStr">
        <is>
          <t xml:space="preserve">CONCLUIDO	</t>
        </is>
      </c>
      <c r="D1870" t="n">
        <v>5.1974</v>
      </c>
      <c r="E1870" t="n">
        <v>19.24</v>
      </c>
      <c r="F1870" t="n">
        <v>15.64</v>
      </c>
      <c r="G1870" t="n">
        <v>78.22</v>
      </c>
      <c r="H1870" t="n">
        <v>1.01</v>
      </c>
      <c r="I1870" t="n">
        <v>12</v>
      </c>
      <c r="J1870" t="n">
        <v>321.92</v>
      </c>
      <c r="K1870" t="n">
        <v>61.2</v>
      </c>
      <c r="L1870" t="n">
        <v>18.25</v>
      </c>
      <c r="M1870" t="n">
        <v>10</v>
      </c>
      <c r="N1870" t="n">
        <v>97.47</v>
      </c>
      <c r="O1870" t="n">
        <v>39937.36</v>
      </c>
      <c r="P1870" t="n">
        <v>270.59</v>
      </c>
      <c r="Q1870" t="n">
        <v>467.1</v>
      </c>
      <c r="R1870" t="n">
        <v>60.22</v>
      </c>
      <c r="S1870" t="n">
        <v>39.61</v>
      </c>
      <c r="T1870" t="n">
        <v>5340.15</v>
      </c>
      <c r="U1870" t="n">
        <v>0.66</v>
      </c>
      <c r="V1870" t="n">
        <v>0.75</v>
      </c>
      <c r="W1870" t="n">
        <v>2.62</v>
      </c>
      <c r="X1870" t="n">
        <v>0.31</v>
      </c>
      <c r="Y1870" t="n">
        <v>1</v>
      </c>
      <c r="Z1870" t="n">
        <v>10</v>
      </c>
    </row>
    <row r="1871">
      <c r="A1871" t="n">
        <v>70</v>
      </c>
      <c r="B1871" t="n">
        <v>145</v>
      </c>
      <c r="C1871" t="inlineStr">
        <is>
          <t xml:space="preserve">CONCLUIDO	</t>
        </is>
      </c>
      <c r="D1871" t="n">
        <v>5.1989</v>
      </c>
      <c r="E1871" t="n">
        <v>19.23</v>
      </c>
      <c r="F1871" t="n">
        <v>15.64</v>
      </c>
      <c r="G1871" t="n">
        <v>78.19</v>
      </c>
      <c r="H1871" t="n">
        <v>1.02</v>
      </c>
      <c r="I1871" t="n">
        <v>12</v>
      </c>
      <c r="J1871" t="n">
        <v>322.49</v>
      </c>
      <c r="K1871" t="n">
        <v>61.2</v>
      </c>
      <c r="L1871" t="n">
        <v>18.5</v>
      </c>
      <c r="M1871" t="n">
        <v>10</v>
      </c>
      <c r="N1871" t="n">
        <v>97.79000000000001</v>
      </c>
      <c r="O1871" t="n">
        <v>40007.56</v>
      </c>
      <c r="P1871" t="n">
        <v>270.6</v>
      </c>
      <c r="Q1871" t="n">
        <v>467.07</v>
      </c>
      <c r="R1871" t="n">
        <v>59.96</v>
      </c>
      <c r="S1871" t="n">
        <v>39.61</v>
      </c>
      <c r="T1871" t="n">
        <v>5213.3</v>
      </c>
      <c r="U1871" t="n">
        <v>0.66</v>
      </c>
      <c r="V1871" t="n">
        <v>0.75</v>
      </c>
      <c r="W1871" t="n">
        <v>2.63</v>
      </c>
      <c r="X1871" t="n">
        <v>0.31</v>
      </c>
      <c r="Y1871" t="n">
        <v>1</v>
      </c>
      <c r="Z1871" t="n">
        <v>10</v>
      </c>
    </row>
    <row r="1872">
      <c r="A1872" t="n">
        <v>71</v>
      </c>
      <c r="B1872" t="n">
        <v>145</v>
      </c>
      <c r="C1872" t="inlineStr">
        <is>
          <t xml:space="preserve">CONCLUIDO	</t>
        </is>
      </c>
      <c r="D1872" t="n">
        <v>5.1962</v>
      </c>
      <c r="E1872" t="n">
        <v>19.24</v>
      </c>
      <c r="F1872" t="n">
        <v>15.65</v>
      </c>
      <c r="G1872" t="n">
        <v>78.23999999999999</v>
      </c>
      <c r="H1872" t="n">
        <v>1.03</v>
      </c>
      <c r="I1872" t="n">
        <v>12</v>
      </c>
      <c r="J1872" t="n">
        <v>323.06</v>
      </c>
      <c r="K1872" t="n">
        <v>61.2</v>
      </c>
      <c r="L1872" t="n">
        <v>18.75</v>
      </c>
      <c r="M1872" t="n">
        <v>10</v>
      </c>
      <c r="N1872" t="n">
        <v>98.11</v>
      </c>
      <c r="O1872" t="n">
        <v>40077.9</v>
      </c>
      <c r="P1872" t="n">
        <v>270.45</v>
      </c>
      <c r="Q1872" t="n">
        <v>467.09</v>
      </c>
      <c r="R1872" t="n">
        <v>60.36</v>
      </c>
      <c r="S1872" t="n">
        <v>39.61</v>
      </c>
      <c r="T1872" t="n">
        <v>5409.07</v>
      </c>
      <c r="U1872" t="n">
        <v>0.66</v>
      </c>
      <c r="V1872" t="n">
        <v>0.75</v>
      </c>
      <c r="W1872" t="n">
        <v>2.63</v>
      </c>
      <c r="X1872" t="n">
        <v>0.32</v>
      </c>
      <c r="Y1872" t="n">
        <v>1</v>
      </c>
      <c r="Z1872" t="n">
        <v>10</v>
      </c>
    </row>
    <row r="1873">
      <c r="A1873" t="n">
        <v>72</v>
      </c>
      <c r="B1873" t="n">
        <v>145</v>
      </c>
      <c r="C1873" t="inlineStr">
        <is>
          <t xml:space="preserve">CONCLUIDO	</t>
        </is>
      </c>
      <c r="D1873" t="n">
        <v>5.1989</v>
      </c>
      <c r="E1873" t="n">
        <v>19.23</v>
      </c>
      <c r="F1873" t="n">
        <v>15.64</v>
      </c>
      <c r="G1873" t="n">
        <v>78.19</v>
      </c>
      <c r="H1873" t="n">
        <v>1.05</v>
      </c>
      <c r="I1873" t="n">
        <v>12</v>
      </c>
      <c r="J1873" t="n">
        <v>323.63</v>
      </c>
      <c r="K1873" t="n">
        <v>61.2</v>
      </c>
      <c r="L1873" t="n">
        <v>19</v>
      </c>
      <c r="M1873" t="n">
        <v>10</v>
      </c>
      <c r="N1873" t="n">
        <v>98.43000000000001</v>
      </c>
      <c r="O1873" t="n">
        <v>40148.52</v>
      </c>
      <c r="P1873" t="n">
        <v>270.01</v>
      </c>
      <c r="Q1873" t="n">
        <v>467.07</v>
      </c>
      <c r="R1873" t="n">
        <v>59.79</v>
      </c>
      <c r="S1873" t="n">
        <v>39.61</v>
      </c>
      <c r="T1873" t="n">
        <v>5125.68</v>
      </c>
      <c r="U1873" t="n">
        <v>0.66</v>
      </c>
      <c r="V1873" t="n">
        <v>0.75</v>
      </c>
      <c r="W1873" t="n">
        <v>2.63</v>
      </c>
      <c r="X1873" t="n">
        <v>0.31</v>
      </c>
      <c r="Y1873" t="n">
        <v>1</v>
      </c>
      <c r="Z1873" t="n">
        <v>10</v>
      </c>
    </row>
    <row r="1874">
      <c r="A1874" t="n">
        <v>73</v>
      </c>
      <c r="B1874" t="n">
        <v>145</v>
      </c>
      <c r="C1874" t="inlineStr">
        <is>
          <t xml:space="preserve">CONCLUIDO	</t>
        </is>
      </c>
      <c r="D1874" t="n">
        <v>5.1959</v>
      </c>
      <c r="E1874" t="n">
        <v>19.25</v>
      </c>
      <c r="F1874" t="n">
        <v>15.65</v>
      </c>
      <c r="G1874" t="n">
        <v>78.25</v>
      </c>
      <c r="H1874" t="n">
        <v>1.06</v>
      </c>
      <c r="I1874" t="n">
        <v>12</v>
      </c>
      <c r="J1874" t="n">
        <v>324.2</v>
      </c>
      <c r="K1874" t="n">
        <v>61.2</v>
      </c>
      <c r="L1874" t="n">
        <v>19.25</v>
      </c>
      <c r="M1874" t="n">
        <v>10</v>
      </c>
      <c r="N1874" t="n">
        <v>98.75</v>
      </c>
      <c r="O1874" t="n">
        <v>40219.17</v>
      </c>
      <c r="P1874" t="n">
        <v>270</v>
      </c>
      <c r="Q1874" t="n">
        <v>467.18</v>
      </c>
      <c r="R1874" t="n">
        <v>60.32</v>
      </c>
      <c r="S1874" t="n">
        <v>39.61</v>
      </c>
      <c r="T1874" t="n">
        <v>5389.51</v>
      </c>
      <c r="U1874" t="n">
        <v>0.66</v>
      </c>
      <c r="V1874" t="n">
        <v>0.75</v>
      </c>
      <c r="W1874" t="n">
        <v>2.63</v>
      </c>
      <c r="X1874" t="n">
        <v>0.32</v>
      </c>
      <c r="Y1874" t="n">
        <v>1</v>
      </c>
      <c r="Z1874" t="n">
        <v>10</v>
      </c>
    </row>
    <row r="1875">
      <c r="A1875" t="n">
        <v>74</v>
      </c>
      <c r="B1875" t="n">
        <v>145</v>
      </c>
      <c r="C1875" t="inlineStr">
        <is>
          <t xml:space="preserve">CONCLUIDO	</t>
        </is>
      </c>
      <c r="D1875" t="n">
        <v>5.2218</v>
      </c>
      <c r="E1875" t="n">
        <v>19.15</v>
      </c>
      <c r="F1875" t="n">
        <v>15.61</v>
      </c>
      <c r="G1875" t="n">
        <v>85.14</v>
      </c>
      <c r="H1875" t="n">
        <v>1.07</v>
      </c>
      <c r="I1875" t="n">
        <v>11</v>
      </c>
      <c r="J1875" t="n">
        <v>324.78</v>
      </c>
      <c r="K1875" t="n">
        <v>61.2</v>
      </c>
      <c r="L1875" t="n">
        <v>19.5</v>
      </c>
      <c r="M1875" t="n">
        <v>9</v>
      </c>
      <c r="N1875" t="n">
        <v>99.08</v>
      </c>
      <c r="O1875" t="n">
        <v>40289.97</v>
      </c>
      <c r="P1875" t="n">
        <v>269.28</v>
      </c>
      <c r="Q1875" t="n">
        <v>467.08</v>
      </c>
      <c r="R1875" t="n">
        <v>58.94</v>
      </c>
      <c r="S1875" t="n">
        <v>39.61</v>
      </c>
      <c r="T1875" t="n">
        <v>4703.97</v>
      </c>
      <c r="U1875" t="n">
        <v>0.67</v>
      </c>
      <c r="V1875" t="n">
        <v>0.75</v>
      </c>
      <c r="W1875" t="n">
        <v>2.62</v>
      </c>
      <c r="X1875" t="n">
        <v>0.27</v>
      </c>
      <c r="Y1875" t="n">
        <v>1</v>
      </c>
      <c r="Z1875" t="n">
        <v>10</v>
      </c>
    </row>
    <row r="1876">
      <c r="A1876" t="n">
        <v>75</v>
      </c>
      <c r="B1876" t="n">
        <v>145</v>
      </c>
      <c r="C1876" t="inlineStr">
        <is>
          <t xml:space="preserve">CONCLUIDO	</t>
        </is>
      </c>
      <c r="D1876" t="n">
        <v>5.2234</v>
      </c>
      <c r="E1876" t="n">
        <v>19.14</v>
      </c>
      <c r="F1876" t="n">
        <v>15.6</v>
      </c>
      <c r="G1876" t="n">
        <v>85.09999999999999</v>
      </c>
      <c r="H1876" t="n">
        <v>1.08</v>
      </c>
      <c r="I1876" t="n">
        <v>11</v>
      </c>
      <c r="J1876" t="n">
        <v>325.35</v>
      </c>
      <c r="K1876" t="n">
        <v>61.2</v>
      </c>
      <c r="L1876" t="n">
        <v>19.75</v>
      </c>
      <c r="M1876" t="n">
        <v>9</v>
      </c>
      <c r="N1876" t="n">
        <v>99.40000000000001</v>
      </c>
      <c r="O1876" t="n">
        <v>40360.92</v>
      </c>
      <c r="P1876" t="n">
        <v>269.25</v>
      </c>
      <c r="Q1876" t="n">
        <v>467.08</v>
      </c>
      <c r="R1876" t="n">
        <v>58.82</v>
      </c>
      <c r="S1876" t="n">
        <v>39.61</v>
      </c>
      <c r="T1876" t="n">
        <v>4645.69</v>
      </c>
      <c r="U1876" t="n">
        <v>0.67</v>
      </c>
      <c r="V1876" t="n">
        <v>0.75</v>
      </c>
      <c r="W1876" t="n">
        <v>2.62</v>
      </c>
      <c r="X1876" t="n">
        <v>0.27</v>
      </c>
      <c r="Y1876" t="n">
        <v>1</v>
      </c>
      <c r="Z1876" t="n">
        <v>10</v>
      </c>
    </row>
    <row r="1877">
      <c r="A1877" t="n">
        <v>76</v>
      </c>
      <c r="B1877" t="n">
        <v>145</v>
      </c>
      <c r="C1877" t="inlineStr">
        <is>
          <t xml:space="preserve">CONCLUIDO	</t>
        </is>
      </c>
      <c r="D1877" t="n">
        <v>5.218</v>
      </c>
      <c r="E1877" t="n">
        <v>19.16</v>
      </c>
      <c r="F1877" t="n">
        <v>15.62</v>
      </c>
      <c r="G1877" t="n">
        <v>85.20999999999999</v>
      </c>
      <c r="H1877" t="n">
        <v>1.09</v>
      </c>
      <c r="I1877" t="n">
        <v>11</v>
      </c>
      <c r="J1877" t="n">
        <v>325.93</v>
      </c>
      <c r="K1877" t="n">
        <v>61.2</v>
      </c>
      <c r="L1877" t="n">
        <v>20</v>
      </c>
      <c r="M1877" t="n">
        <v>9</v>
      </c>
      <c r="N1877" t="n">
        <v>99.73</v>
      </c>
      <c r="O1877" t="n">
        <v>40432.03</v>
      </c>
      <c r="P1877" t="n">
        <v>269.68</v>
      </c>
      <c r="Q1877" t="n">
        <v>467.07</v>
      </c>
      <c r="R1877" t="n">
        <v>59.27</v>
      </c>
      <c r="S1877" t="n">
        <v>39.61</v>
      </c>
      <c r="T1877" t="n">
        <v>4870.47</v>
      </c>
      <c r="U1877" t="n">
        <v>0.67</v>
      </c>
      <c r="V1877" t="n">
        <v>0.75</v>
      </c>
      <c r="W1877" t="n">
        <v>2.63</v>
      </c>
      <c r="X1877" t="n">
        <v>0.29</v>
      </c>
      <c r="Y1877" t="n">
        <v>1</v>
      </c>
      <c r="Z1877" t="n">
        <v>10</v>
      </c>
    </row>
    <row r="1878">
      <c r="A1878" t="n">
        <v>77</v>
      </c>
      <c r="B1878" t="n">
        <v>145</v>
      </c>
      <c r="C1878" t="inlineStr">
        <is>
          <t xml:space="preserve">CONCLUIDO	</t>
        </is>
      </c>
      <c r="D1878" t="n">
        <v>5.2204</v>
      </c>
      <c r="E1878" t="n">
        <v>19.16</v>
      </c>
      <c r="F1878" t="n">
        <v>15.61</v>
      </c>
      <c r="G1878" t="n">
        <v>85.17</v>
      </c>
      <c r="H1878" t="n">
        <v>1.11</v>
      </c>
      <c r="I1878" t="n">
        <v>11</v>
      </c>
      <c r="J1878" t="n">
        <v>326.51</v>
      </c>
      <c r="K1878" t="n">
        <v>61.2</v>
      </c>
      <c r="L1878" t="n">
        <v>20.25</v>
      </c>
      <c r="M1878" t="n">
        <v>9</v>
      </c>
      <c r="N1878" t="n">
        <v>100.06</v>
      </c>
      <c r="O1878" t="n">
        <v>40503.29</v>
      </c>
      <c r="P1878" t="n">
        <v>269.34</v>
      </c>
      <c r="Q1878" t="n">
        <v>467.07</v>
      </c>
      <c r="R1878" t="n">
        <v>59.17</v>
      </c>
      <c r="S1878" t="n">
        <v>39.61</v>
      </c>
      <c r="T1878" t="n">
        <v>4822.49</v>
      </c>
      <c r="U1878" t="n">
        <v>0.67</v>
      </c>
      <c r="V1878" t="n">
        <v>0.75</v>
      </c>
      <c r="W1878" t="n">
        <v>2.62</v>
      </c>
      <c r="X1878" t="n">
        <v>0.28</v>
      </c>
      <c r="Y1878" t="n">
        <v>1</v>
      </c>
      <c r="Z1878" t="n">
        <v>10</v>
      </c>
    </row>
    <row r="1879">
      <c r="A1879" t="n">
        <v>78</v>
      </c>
      <c r="B1879" t="n">
        <v>145</v>
      </c>
      <c r="C1879" t="inlineStr">
        <is>
          <t xml:space="preserve">CONCLUIDO	</t>
        </is>
      </c>
      <c r="D1879" t="n">
        <v>5.2167</v>
      </c>
      <c r="E1879" t="n">
        <v>19.17</v>
      </c>
      <c r="F1879" t="n">
        <v>15.63</v>
      </c>
      <c r="G1879" t="n">
        <v>85.23999999999999</v>
      </c>
      <c r="H1879" t="n">
        <v>1.12</v>
      </c>
      <c r="I1879" t="n">
        <v>11</v>
      </c>
      <c r="J1879" t="n">
        <v>327.08</v>
      </c>
      <c r="K1879" t="n">
        <v>61.2</v>
      </c>
      <c r="L1879" t="n">
        <v>20.5</v>
      </c>
      <c r="M1879" t="n">
        <v>9</v>
      </c>
      <c r="N1879" t="n">
        <v>100.39</v>
      </c>
      <c r="O1879" t="n">
        <v>40574.7</v>
      </c>
      <c r="P1879" t="n">
        <v>269.79</v>
      </c>
      <c r="Q1879" t="n">
        <v>467.09</v>
      </c>
      <c r="R1879" t="n">
        <v>59.45</v>
      </c>
      <c r="S1879" t="n">
        <v>39.61</v>
      </c>
      <c r="T1879" t="n">
        <v>4963.33</v>
      </c>
      <c r="U1879" t="n">
        <v>0.67</v>
      </c>
      <c r="V1879" t="n">
        <v>0.75</v>
      </c>
      <c r="W1879" t="n">
        <v>2.63</v>
      </c>
      <c r="X1879" t="n">
        <v>0.29</v>
      </c>
      <c r="Y1879" t="n">
        <v>1</v>
      </c>
      <c r="Z1879" t="n">
        <v>10</v>
      </c>
    </row>
    <row r="1880">
      <c r="A1880" t="n">
        <v>79</v>
      </c>
      <c r="B1880" t="n">
        <v>145</v>
      </c>
      <c r="C1880" t="inlineStr">
        <is>
          <t xml:space="preserve">CONCLUIDO	</t>
        </is>
      </c>
      <c r="D1880" t="n">
        <v>5.2197</v>
      </c>
      <c r="E1880" t="n">
        <v>19.16</v>
      </c>
      <c r="F1880" t="n">
        <v>15.62</v>
      </c>
      <c r="G1880" t="n">
        <v>85.18000000000001</v>
      </c>
      <c r="H1880" t="n">
        <v>1.13</v>
      </c>
      <c r="I1880" t="n">
        <v>11</v>
      </c>
      <c r="J1880" t="n">
        <v>327.66</v>
      </c>
      <c r="K1880" t="n">
        <v>61.2</v>
      </c>
      <c r="L1880" t="n">
        <v>20.75</v>
      </c>
      <c r="M1880" t="n">
        <v>9</v>
      </c>
      <c r="N1880" t="n">
        <v>100.72</v>
      </c>
      <c r="O1880" t="n">
        <v>40646.27</v>
      </c>
      <c r="P1880" t="n">
        <v>269.57</v>
      </c>
      <c r="Q1880" t="n">
        <v>467.07</v>
      </c>
      <c r="R1880" t="n">
        <v>59.01</v>
      </c>
      <c r="S1880" t="n">
        <v>39.61</v>
      </c>
      <c r="T1880" t="n">
        <v>4740.4</v>
      </c>
      <c r="U1880" t="n">
        <v>0.67</v>
      </c>
      <c r="V1880" t="n">
        <v>0.75</v>
      </c>
      <c r="W1880" t="n">
        <v>2.63</v>
      </c>
      <c r="X1880" t="n">
        <v>0.28</v>
      </c>
      <c r="Y1880" t="n">
        <v>1</v>
      </c>
      <c r="Z1880" t="n">
        <v>10</v>
      </c>
    </row>
    <row r="1881">
      <c r="A1881" t="n">
        <v>80</v>
      </c>
      <c r="B1881" t="n">
        <v>145</v>
      </c>
      <c r="C1881" t="inlineStr">
        <is>
          <t xml:space="preserve">CONCLUIDO	</t>
        </is>
      </c>
      <c r="D1881" t="n">
        <v>5.2213</v>
      </c>
      <c r="E1881" t="n">
        <v>19.15</v>
      </c>
      <c r="F1881" t="n">
        <v>15.61</v>
      </c>
      <c r="G1881" t="n">
        <v>85.15000000000001</v>
      </c>
      <c r="H1881" t="n">
        <v>1.14</v>
      </c>
      <c r="I1881" t="n">
        <v>11</v>
      </c>
      <c r="J1881" t="n">
        <v>328.25</v>
      </c>
      <c r="K1881" t="n">
        <v>61.2</v>
      </c>
      <c r="L1881" t="n">
        <v>21</v>
      </c>
      <c r="M1881" t="n">
        <v>9</v>
      </c>
      <c r="N1881" t="n">
        <v>101.05</v>
      </c>
      <c r="O1881" t="n">
        <v>40718</v>
      </c>
      <c r="P1881" t="n">
        <v>268.97</v>
      </c>
      <c r="Q1881" t="n">
        <v>467.07</v>
      </c>
      <c r="R1881" t="n">
        <v>58.84</v>
      </c>
      <c r="S1881" t="n">
        <v>39.61</v>
      </c>
      <c r="T1881" t="n">
        <v>4657.36</v>
      </c>
      <c r="U1881" t="n">
        <v>0.67</v>
      </c>
      <c r="V1881" t="n">
        <v>0.75</v>
      </c>
      <c r="W1881" t="n">
        <v>2.63</v>
      </c>
      <c r="X1881" t="n">
        <v>0.28</v>
      </c>
      <c r="Y1881" t="n">
        <v>1</v>
      </c>
      <c r="Z1881" t="n">
        <v>10</v>
      </c>
    </row>
    <row r="1882">
      <c r="A1882" t="n">
        <v>81</v>
      </c>
      <c r="B1882" t="n">
        <v>145</v>
      </c>
      <c r="C1882" t="inlineStr">
        <is>
          <t xml:space="preserve">CONCLUIDO	</t>
        </is>
      </c>
      <c r="D1882" t="n">
        <v>5.2182</v>
      </c>
      <c r="E1882" t="n">
        <v>19.16</v>
      </c>
      <c r="F1882" t="n">
        <v>15.62</v>
      </c>
      <c r="G1882" t="n">
        <v>85.20999999999999</v>
      </c>
      <c r="H1882" t="n">
        <v>1.15</v>
      </c>
      <c r="I1882" t="n">
        <v>11</v>
      </c>
      <c r="J1882" t="n">
        <v>328.83</v>
      </c>
      <c r="K1882" t="n">
        <v>61.2</v>
      </c>
      <c r="L1882" t="n">
        <v>21.25</v>
      </c>
      <c r="M1882" t="n">
        <v>9</v>
      </c>
      <c r="N1882" t="n">
        <v>101.38</v>
      </c>
      <c r="O1882" t="n">
        <v>40789.89</v>
      </c>
      <c r="P1882" t="n">
        <v>268.53</v>
      </c>
      <c r="Q1882" t="n">
        <v>467.07</v>
      </c>
      <c r="R1882" t="n">
        <v>59.36</v>
      </c>
      <c r="S1882" t="n">
        <v>39.61</v>
      </c>
      <c r="T1882" t="n">
        <v>4916.64</v>
      </c>
      <c r="U1882" t="n">
        <v>0.67</v>
      </c>
      <c r="V1882" t="n">
        <v>0.75</v>
      </c>
      <c r="W1882" t="n">
        <v>2.63</v>
      </c>
      <c r="X1882" t="n">
        <v>0.29</v>
      </c>
      <c r="Y1882" t="n">
        <v>1</v>
      </c>
      <c r="Z1882" t="n">
        <v>10</v>
      </c>
    </row>
    <row r="1883">
      <c r="A1883" t="n">
        <v>82</v>
      </c>
      <c r="B1883" t="n">
        <v>145</v>
      </c>
      <c r="C1883" t="inlineStr">
        <is>
          <t xml:space="preserve">CONCLUIDO	</t>
        </is>
      </c>
      <c r="D1883" t="n">
        <v>5.2415</v>
      </c>
      <c r="E1883" t="n">
        <v>19.08</v>
      </c>
      <c r="F1883" t="n">
        <v>15.59</v>
      </c>
      <c r="G1883" t="n">
        <v>93.54000000000001</v>
      </c>
      <c r="H1883" t="n">
        <v>1.16</v>
      </c>
      <c r="I1883" t="n">
        <v>10</v>
      </c>
      <c r="J1883" t="n">
        <v>329.41</v>
      </c>
      <c r="K1883" t="n">
        <v>61.2</v>
      </c>
      <c r="L1883" t="n">
        <v>21.5</v>
      </c>
      <c r="M1883" t="n">
        <v>8</v>
      </c>
      <c r="N1883" t="n">
        <v>101.71</v>
      </c>
      <c r="O1883" t="n">
        <v>40861.93</v>
      </c>
      <c r="P1883" t="n">
        <v>268.22</v>
      </c>
      <c r="Q1883" t="n">
        <v>467.08</v>
      </c>
      <c r="R1883" t="n">
        <v>58.38</v>
      </c>
      <c r="S1883" t="n">
        <v>39.61</v>
      </c>
      <c r="T1883" t="n">
        <v>4431.8</v>
      </c>
      <c r="U1883" t="n">
        <v>0.68</v>
      </c>
      <c r="V1883" t="n">
        <v>0.75</v>
      </c>
      <c r="W1883" t="n">
        <v>2.62</v>
      </c>
      <c r="X1883" t="n">
        <v>0.26</v>
      </c>
      <c r="Y1883" t="n">
        <v>1</v>
      </c>
      <c r="Z1883" t="n">
        <v>10</v>
      </c>
    </row>
    <row r="1884">
      <c r="A1884" t="n">
        <v>83</v>
      </c>
      <c r="B1884" t="n">
        <v>145</v>
      </c>
      <c r="C1884" t="inlineStr">
        <is>
          <t xml:space="preserve">CONCLUIDO	</t>
        </is>
      </c>
      <c r="D1884" t="n">
        <v>5.2424</v>
      </c>
      <c r="E1884" t="n">
        <v>19.08</v>
      </c>
      <c r="F1884" t="n">
        <v>15.59</v>
      </c>
      <c r="G1884" t="n">
        <v>93.52</v>
      </c>
      <c r="H1884" t="n">
        <v>1.17</v>
      </c>
      <c r="I1884" t="n">
        <v>10</v>
      </c>
      <c r="J1884" t="n">
        <v>330</v>
      </c>
      <c r="K1884" t="n">
        <v>61.2</v>
      </c>
      <c r="L1884" t="n">
        <v>21.75</v>
      </c>
      <c r="M1884" t="n">
        <v>8</v>
      </c>
      <c r="N1884" t="n">
        <v>102.05</v>
      </c>
      <c r="O1884" t="n">
        <v>40934.14</v>
      </c>
      <c r="P1884" t="n">
        <v>268.3</v>
      </c>
      <c r="Q1884" t="n">
        <v>467.09</v>
      </c>
      <c r="R1884" t="n">
        <v>58.29</v>
      </c>
      <c r="S1884" t="n">
        <v>39.61</v>
      </c>
      <c r="T1884" t="n">
        <v>4384.69</v>
      </c>
      <c r="U1884" t="n">
        <v>0.68</v>
      </c>
      <c r="V1884" t="n">
        <v>0.75</v>
      </c>
      <c r="W1884" t="n">
        <v>2.62</v>
      </c>
      <c r="X1884" t="n">
        <v>0.25</v>
      </c>
      <c r="Y1884" t="n">
        <v>1</v>
      </c>
      <c r="Z1884" t="n">
        <v>10</v>
      </c>
    </row>
    <row r="1885">
      <c r="A1885" t="n">
        <v>84</v>
      </c>
      <c r="B1885" t="n">
        <v>145</v>
      </c>
      <c r="C1885" t="inlineStr">
        <is>
          <t xml:space="preserve">CONCLUIDO	</t>
        </is>
      </c>
      <c r="D1885" t="n">
        <v>5.2408</v>
      </c>
      <c r="E1885" t="n">
        <v>19.08</v>
      </c>
      <c r="F1885" t="n">
        <v>15.59</v>
      </c>
      <c r="G1885" t="n">
        <v>93.56</v>
      </c>
      <c r="H1885" t="n">
        <v>1.19</v>
      </c>
      <c r="I1885" t="n">
        <v>10</v>
      </c>
      <c r="J1885" t="n">
        <v>330.59</v>
      </c>
      <c r="K1885" t="n">
        <v>61.2</v>
      </c>
      <c r="L1885" t="n">
        <v>22</v>
      </c>
      <c r="M1885" t="n">
        <v>8</v>
      </c>
      <c r="N1885" t="n">
        <v>102.39</v>
      </c>
      <c r="O1885" t="n">
        <v>41006.51</v>
      </c>
      <c r="P1885" t="n">
        <v>268.79</v>
      </c>
      <c r="Q1885" t="n">
        <v>467.11</v>
      </c>
      <c r="R1885" t="n">
        <v>58.31</v>
      </c>
      <c r="S1885" t="n">
        <v>39.61</v>
      </c>
      <c r="T1885" t="n">
        <v>4393.49</v>
      </c>
      <c r="U1885" t="n">
        <v>0.68</v>
      </c>
      <c r="V1885" t="n">
        <v>0.75</v>
      </c>
      <c r="W1885" t="n">
        <v>2.63</v>
      </c>
      <c r="X1885" t="n">
        <v>0.26</v>
      </c>
      <c r="Y1885" t="n">
        <v>1</v>
      </c>
      <c r="Z1885" t="n">
        <v>10</v>
      </c>
    </row>
    <row r="1886">
      <c r="A1886" t="n">
        <v>85</v>
      </c>
      <c r="B1886" t="n">
        <v>145</v>
      </c>
      <c r="C1886" t="inlineStr">
        <is>
          <t xml:space="preserve">CONCLUIDO	</t>
        </is>
      </c>
      <c r="D1886" t="n">
        <v>5.2397</v>
      </c>
      <c r="E1886" t="n">
        <v>19.08</v>
      </c>
      <c r="F1886" t="n">
        <v>15.6</v>
      </c>
      <c r="G1886" t="n">
        <v>93.58</v>
      </c>
      <c r="H1886" t="n">
        <v>1.2</v>
      </c>
      <c r="I1886" t="n">
        <v>10</v>
      </c>
      <c r="J1886" t="n">
        <v>331.17</v>
      </c>
      <c r="K1886" t="n">
        <v>61.2</v>
      </c>
      <c r="L1886" t="n">
        <v>22.25</v>
      </c>
      <c r="M1886" t="n">
        <v>8</v>
      </c>
      <c r="N1886" t="n">
        <v>102.72</v>
      </c>
      <c r="O1886" t="n">
        <v>41079.04</v>
      </c>
      <c r="P1886" t="n">
        <v>268.74</v>
      </c>
      <c r="Q1886" t="n">
        <v>467.07</v>
      </c>
      <c r="R1886" t="n">
        <v>58.62</v>
      </c>
      <c r="S1886" t="n">
        <v>39.61</v>
      </c>
      <c r="T1886" t="n">
        <v>4548.91</v>
      </c>
      <c r="U1886" t="n">
        <v>0.68</v>
      </c>
      <c r="V1886" t="n">
        <v>0.75</v>
      </c>
      <c r="W1886" t="n">
        <v>2.62</v>
      </c>
      <c r="X1886" t="n">
        <v>0.26</v>
      </c>
      <c r="Y1886" t="n">
        <v>1</v>
      </c>
      <c r="Z1886" t="n">
        <v>10</v>
      </c>
    </row>
    <row r="1887">
      <c r="A1887" t="n">
        <v>86</v>
      </c>
      <c r="B1887" t="n">
        <v>145</v>
      </c>
      <c r="C1887" t="inlineStr">
        <is>
          <t xml:space="preserve">CONCLUIDO	</t>
        </is>
      </c>
      <c r="D1887" t="n">
        <v>5.2403</v>
      </c>
      <c r="E1887" t="n">
        <v>19.08</v>
      </c>
      <c r="F1887" t="n">
        <v>15.59</v>
      </c>
      <c r="G1887" t="n">
        <v>93.56999999999999</v>
      </c>
      <c r="H1887" t="n">
        <v>1.21</v>
      </c>
      <c r="I1887" t="n">
        <v>10</v>
      </c>
      <c r="J1887" t="n">
        <v>331.76</v>
      </c>
      <c r="K1887" t="n">
        <v>61.2</v>
      </c>
      <c r="L1887" t="n">
        <v>22.5</v>
      </c>
      <c r="M1887" t="n">
        <v>8</v>
      </c>
      <c r="N1887" t="n">
        <v>103.06</v>
      </c>
      <c r="O1887" t="n">
        <v>41151.74</v>
      </c>
      <c r="P1887" t="n">
        <v>268.81</v>
      </c>
      <c r="Q1887" t="n">
        <v>467.07</v>
      </c>
      <c r="R1887" t="n">
        <v>58.59</v>
      </c>
      <c r="S1887" t="n">
        <v>39.61</v>
      </c>
      <c r="T1887" t="n">
        <v>4534.44</v>
      </c>
      <c r="U1887" t="n">
        <v>0.68</v>
      </c>
      <c r="V1887" t="n">
        <v>0.75</v>
      </c>
      <c r="W1887" t="n">
        <v>2.62</v>
      </c>
      <c r="X1887" t="n">
        <v>0.26</v>
      </c>
      <c r="Y1887" t="n">
        <v>1</v>
      </c>
      <c r="Z1887" t="n">
        <v>10</v>
      </c>
    </row>
    <row r="1888">
      <c r="A1888" t="n">
        <v>87</v>
      </c>
      <c r="B1888" t="n">
        <v>145</v>
      </c>
      <c r="C1888" t="inlineStr">
        <is>
          <t xml:space="preserve">CONCLUIDO	</t>
        </is>
      </c>
      <c r="D1888" t="n">
        <v>5.2411</v>
      </c>
      <c r="E1888" t="n">
        <v>19.08</v>
      </c>
      <c r="F1888" t="n">
        <v>15.59</v>
      </c>
      <c r="G1888" t="n">
        <v>93.55</v>
      </c>
      <c r="H1888" t="n">
        <v>1.22</v>
      </c>
      <c r="I1888" t="n">
        <v>10</v>
      </c>
      <c r="J1888" t="n">
        <v>332.35</v>
      </c>
      <c r="K1888" t="n">
        <v>61.2</v>
      </c>
      <c r="L1888" t="n">
        <v>22.75</v>
      </c>
      <c r="M1888" t="n">
        <v>8</v>
      </c>
      <c r="N1888" t="n">
        <v>103.41</v>
      </c>
      <c r="O1888" t="n">
        <v>41224.6</v>
      </c>
      <c r="P1888" t="n">
        <v>268.39</v>
      </c>
      <c r="Q1888" t="n">
        <v>467.07</v>
      </c>
      <c r="R1888" t="n">
        <v>58.36</v>
      </c>
      <c r="S1888" t="n">
        <v>39.61</v>
      </c>
      <c r="T1888" t="n">
        <v>4420.25</v>
      </c>
      <c r="U1888" t="n">
        <v>0.68</v>
      </c>
      <c r="V1888" t="n">
        <v>0.75</v>
      </c>
      <c r="W1888" t="n">
        <v>2.62</v>
      </c>
      <c r="X1888" t="n">
        <v>0.26</v>
      </c>
      <c r="Y1888" t="n">
        <v>1</v>
      </c>
      <c r="Z1888" t="n">
        <v>10</v>
      </c>
    </row>
    <row r="1889">
      <c r="A1889" t="n">
        <v>88</v>
      </c>
      <c r="B1889" t="n">
        <v>145</v>
      </c>
      <c r="C1889" t="inlineStr">
        <is>
          <t xml:space="preserve">CONCLUIDO	</t>
        </is>
      </c>
      <c r="D1889" t="n">
        <v>5.2422</v>
      </c>
      <c r="E1889" t="n">
        <v>19.08</v>
      </c>
      <c r="F1889" t="n">
        <v>15.59</v>
      </c>
      <c r="G1889" t="n">
        <v>93.53</v>
      </c>
      <c r="H1889" t="n">
        <v>1.23</v>
      </c>
      <c r="I1889" t="n">
        <v>10</v>
      </c>
      <c r="J1889" t="n">
        <v>332.95</v>
      </c>
      <c r="K1889" t="n">
        <v>61.2</v>
      </c>
      <c r="L1889" t="n">
        <v>23</v>
      </c>
      <c r="M1889" t="n">
        <v>8</v>
      </c>
      <c r="N1889" t="n">
        <v>103.75</v>
      </c>
      <c r="O1889" t="n">
        <v>41297.62</v>
      </c>
      <c r="P1889" t="n">
        <v>268.03</v>
      </c>
      <c r="Q1889" t="n">
        <v>467.07</v>
      </c>
      <c r="R1889" t="n">
        <v>58.3</v>
      </c>
      <c r="S1889" t="n">
        <v>39.61</v>
      </c>
      <c r="T1889" t="n">
        <v>4390.53</v>
      </c>
      <c r="U1889" t="n">
        <v>0.68</v>
      </c>
      <c r="V1889" t="n">
        <v>0.75</v>
      </c>
      <c r="W1889" t="n">
        <v>2.62</v>
      </c>
      <c r="X1889" t="n">
        <v>0.25</v>
      </c>
      <c r="Y1889" t="n">
        <v>1</v>
      </c>
      <c r="Z1889" t="n">
        <v>10</v>
      </c>
    </row>
    <row r="1890">
      <c r="A1890" t="n">
        <v>89</v>
      </c>
      <c r="B1890" t="n">
        <v>145</v>
      </c>
      <c r="C1890" t="inlineStr">
        <is>
          <t xml:space="preserve">CONCLUIDO	</t>
        </is>
      </c>
      <c r="D1890" t="n">
        <v>5.2426</v>
      </c>
      <c r="E1890" t="n">
        <v>19.07</v>
      </c>
      <c r="F1890" t="n">
        <v>15.59</v>
      </c>
      <c r="G1890" t="n">
        <v>93.52</v>
      </c>
      <c r="H1890" t="n">
        <v>1.24</v>
      </c>
      <c r="I1890" t="n">
        <v>10</v>
      </c>
      <c r="J1890" t="n">
        <v>333.54</v>
      </c>
      <c r="K1890" t="n">
        <v>61.2</v>
      </c>
      <c r="L1890" t="n">
        <v>23.25</v>
      </c>
      <c r="M1890" t="n">
        <v>8</v>
      </c>
      <c r="N1890" t="n">
        <v>104.09</v>
      </c>
      <c r="O1890" t="n">
        <v>41370.82</v>
      </c>
      <c r="P1890" t="n">
        <v>267.7</v>
      </c>
      <c r="Q1890" t="n">
        <v>467.07</v>
      </c>
      <c r="R1890" t="n">
        <v>58.21</v>
      </c>
      <c r="S1890" t="n">
        <v>39.61</v>
      </c>
      <c r="T1890" t="n">
        <v>4345.65</v>
      </c>
      <c r="U1890" t="n">
        <v>0.68</v>
      </c>
      <c r="V1890" t="n">
        <v>0.75</v>
      </c>
      <c r="W1890" t="n">
        <v>2.62</v>
      </c>
      <c r="X1890" t="n">
        <v>0.25</v>
      </c>
      <c r="Y1890" t="n">
        <v>1</v>
      </c>
      <c r="Z1890" t="n">
        <v>10</v>
      </c>
    </row>
    <row r="1891">
      <c r="A1891" t="n">
        <v>90</v>
      </c>
      <c r="B1891" t="n">
        <v>145</v>
      </c>
      <c r="C1891" t="inlineStr">
        <is>
          <t xml:space="preserve">CONCLUIDO	</t>
        </is>
      </c>
      <c r="D1891" t="n">
        <v>5.2425</v>
      </c>
      <c r="E1891" t="n">
        <v>19.07</v>
      </c>
      <c r="F1891" t="n">
        <v>15.59</v>
      </c>
      <c r="G1891" t="n">
        <v>93.52</v>
      </c>
      <c r="H1891" t="n">
        <v>1.25</v>
      </c>
      <c r="I1891" t="n">
        <v>10</v>
      </c>
      <c r="J1891" t="n">
        <v>334.14</v>
      </c>
      <c r="K1891" t="n">
        <v>61.2</v>
      </c>
      <c r="L1891" t="n">
        <v>23.5</v>
      </c>
      <c r="M1891" t="n">
        <v>8</v>
      </c>
      <c r="N1891" t="n">
        <v>104.44</v>
      </c>
      <c r="O1891" t="n">
        <v>41444.3</v>
      </c>
      <c r="P1891" t="n">
        <v>267.05</v>
      </c>
      <c r="Q1891" t="n">
        <v>467.1</v>
      </c>
      <c r="R1891" t="n">
        <v>58.16</v>
      </c>
      <c r="S1891" t="n">
        <v>39.61</v>
      </c>
      <c r="T1891" t="n">
        <v>4318.97</v>
      </c>
      <c r="U1891" t="n">
        <v>0.68</v>
      </c>
      <c r="V1891" t="n">
        <v>0.75</v>
      </c>
      <c r="W1891" t="n">
        <v>2.63</v>
      </c>
      <c r="X1891" t="n">
        <v>0.25</v>
      </c>
      <c r="Y1891" t="n">
        <v>1</v>
      </c>
      <c r="Z1891" t="n">
        <v>10</v>
      </c>
    </row>
    <row r="1892">
      <c r="A1892" t="n">
        <v>91</v>
      </c>
      <c r="B1892" t="n">
        <v>145</v>
      </c>
      <c r="C1892" t="inlineStr">
        <is>
          <t xml:space="preserve">CONCLUIDO	</t>
        </is>
      </c>
      <c r="D1892" t="n">
        <v>5.2419</v>
      </c>
      <c r="E1892" t="n">
        <v>19.08</v>
      </c>
      <c r="F1892" t="n">
        <v>15.59</v>
      </c>
      <c r="G1892" t="n">
        <v>93.54000000000001</v>
      </c>
      <c r="H1892" t="n">
        <v>1.26</v>
      </c>
      <c r="I1892" t="n">
        <v>10</v>
      </c>
      <c r="J1892" t="n">
        <v>334.73</v>
      </c>
      <c r="K1892" t="n">
        <v>61.2</v>
      </c>
      <c r="L1892" t="n">
        <v>23.75</v>
      </c>
      <c r="M1892" t="n">
        <v>8</v>
      </c>
      <c r="N1892" t="n">
        <v>104.78</v>
      </c>
      <c r="O1892" t="n">
        <v>41517.84</v>
      </c>
      <c r="P1892" t="n">
        <v>266.53</v>
      </c>
      <c r="Q1892" t="n">
        <v>467.07</v>
      </c>
      <c r="R1892" t="n">
        <v>58.32</v>
      </c>
      <c r="S1892" t="n">
        <v>39.61</v>
      </c>
      <c r="T1892" t="n">
        <v>4399.59</v>
      </c>
      <c r="U1892" t="n">
        <v>0.68</v>
      </c>
      <c r="V1892" t="n">
        <v>0.75</v>
      </c>
      <c r="W1892" t="n">
        <v>2.62</v>
      </c>
      <c r="X1892" t="n">
        <v>0.26</v>
      </c>
      <c r="Y1892" t="n">
        <v>1</v>
      </c>
      <c r="Z1892" t="n">
        <v>10</v>
      </c>
    </row>
    <row r="1893">
      <c r="A1893" t="n">
        <v>92</v>
      </c>
      <c r="B1893" t="n">
        <v>145</v>
      </c>
      <c r="C1893" t="inlineStr">
        <is>
          <t xml:space="preserve">CONCLUIDO	</t>
        </is>
      </c>
      <c r="D1893" t="n">
        <v>5.2663</v>
      </c>
      <c r="E1893" t="n">
        <v>18.99</v>
      </c>
      <c r="F1893" t="n">
        <v>15.55</v>
      </c>
      <c r="G1893" t="n">
        <v>103.7</v>
      </c>
      <c r="H1893" t="n">
        <v>1.28</v>
      </c>
      <c r="I1893" t="n">
        <v>9</v>
      </c>
      <c r="J1893" t="n">
        <v>335.33</v>
      </c>
      <c r="K1893" t="n">
        <v>61.2</v>
      </c>
      <c r="L1893" t="n">
        <v>24</v>
      </c>
      <c r="M1893" t="n">
        <v>7</v>
      </c>
      <c r="N1893" t="n">
        <v>105.13</v>
      </c>
      <c r="O1893" t="n">
        <v>41591.55</v>
      </c>
      <c r="P1893" t="n">
        <v>266.21</v>
      </c>
      <c r="Q1893" t="n">
        <v>467.07</v>
      </c>
      <c r="R1893" t="n">
        <v>57.22</v>
      </c>
      <c r="S1893" t="n">
        <v>39.61</v>
      </c>
      <c r="T1893" t="n">
        <v>3856.48</v>
      </c>
      <c r="U1893" t="n">
        <v>0.6899999999999999</v>
      </c>
      <c r="V1893" t="n">
        <v>0.75</v>
      </c>
      <c r="W1893" t="n">
        <v>2.62</v>
      </c>
      <c r="X1893" t="n">
        <v>0.22</v>
      </c>
      <c r="Y1893" t="n">
        <v>1</v>
      </c>
      <c r="Z1893" t="n">
        <v>10</v>
      </c>
    </row>
    <row r="1894">
      <c r="A1894" t="n">
        <v>93</v>
      </c>
      <c r="B1894" t="n">
        <v>145</v>
      </c>
      <c r="C1894" t="inlineStr">
        <is>
          <t xml:space="preserve">CONCLUIDO	</t>
        </is>
      </c>
      <c r="D1894" t="n">
        <v>5.2656</v>
      </c>
      <c r="E1894" t="n">
        <v>18.99</v>
      </c>
      <c r="F1894" t="n">
        <v>15.56</v>
      </c>
      <c r="G1894" t="n">
        <v>103.71</v>
      </c>
      <c r="H1894" t="n">
        <v>1.29</v>
      </c>
      <c r="I1894" t="n">
        <v>9</v>
      </c>
      <c r="J1894" t="n">
        <v>335.93</v>
      </c>
      <c r="K1894" t="n">
        <v>61.2</v>
      </c>
      <c r="L1894" t="n">
        <v>24.25</v>
      </c>
      <c r="M1894" t="n">
        <v>7</v>
      </c>
      <c r="N1894" t="n">
        <v>105.48</v>
      </c>
      <c r="O1894" t="n">
        <v>41665.42</v>
      </c>
      <c r="P1894" t="n">
        <v>266.36</v>
      </c>
      <c r="Q1894" t="n">
        <v>467.07</v>
      </c>
      <c r="R1894" t="n">
        <v>57.3</v>
      </c>
      <c r="S1894" t="n">
        <v>39.61</v>
      </c>
      <c r="T1894" t="n">
        <v>3898.25</v>
      </c>
      <c r="U1894" t="n">
        <v>0.6899999999999999</v>
      </c>
      <c r="V1894" t="n">
        <v>0.75</v>
      </c>
      <c r="W1894" t="n">
        <v>2.62</v>
      </c>
      <c r="X1894" t="n">
        <v>0.22</v>
      </c>
      <c r="Y1894" t="n">
        <v>1</v>
      </c>
      <c r="Z1894" t="n">
        <v>10</v>
      </c>
    </row>
    <row r="1895">
      <c r="A1895" t="n">
        <v>94</v>
      </c>
      <c r="B1895" t="n">
        <v>145</v>
      </c>
      <c r="C1895" t="inlineStr">
        <is>
          <t xml:space="preserve">CONCLUIDO	</t>
        </is>
      </c>
      <c r="D1895" t="n">
        <v>5.2653</v>
      </c>
      <c r="E1895" t="n">
        <v>18.99</v>
      </c>
      <c r="F1895" t="n">
        <v>15.56</v>
      </c>
      <c r="G1895" t="n">
        <v>103.72</v>
      </c>
      <c r="H1895" t="n">
        <v>1.3</v>
      </c>
      <c r="I1895" t="n">
        <v>9</v>
      </c>
      <c r="J1895" t="n">
        <v>336.53</v>
      </c>
      <c r="K1895" t="n">
        <v>61.2</v>
      </c>
      <c r="L1895" t="n">
        <v>24.5</v>
      </c>
      <c r="M1895" t="n">
        <v>7</v>
      </c>
      <c r="N1895" t="n">
        <v>105.83</v>
      </c>
      <c r="O1895" t="n">
        <v>41739.48</v>
      </c>
      <c r="P1895" t="n">
        <v>266.72</v>
      </c>
      <c r="Q1895" t="n">
        <v>467.07</v>
      </c>
      <c r="R1895" t="n">
        <v>57.37</v>
      </c>
      <c r="S1895" t="n">
        <v>39.61</v>
      </c>
      <c r="T1895" t="n">
        <v>3930.03</v>
      </c>
      <c r="U1895" t="n">
        <v>0.6899999999999999</v>
      </c>
      <c r="V1895" t="n">
        <v>0.75</v>
      </c>
      <c r="W1895" t="n">
        <v>2.62</v>
      </c>
      <c r="X1895" t="n">
        <v>0.23</v>
      </c>
      <c r="Y1895" t="n">
        <v>1</v>
      </c>
      <c r="Z1895" t="n">
        <v>10</v>
      </c>
    </row>
    <row r="1896">
      <c r="A1896" t="n">
        <v>95</v>
      </c>
      <c r="B1896" t="n">
        <v>145</v>
      </c>
      <c r="C1896" t="inlineStr">
        <is>
          <t xml:space="preserve">CONCLUIDO	</t>
        </is>
      </c>
      <c r="D1896" t="n">
        <v>5.2642</v>
      </c>
      <c r="E1896" t="n">
        <v>19</v>
      </c>
      <c r="F1896" t="n">
        <v>15.56</v>
      </c>
      <c r="G1896" t="n">
        <v>103.75</v>
      </c>
      <c r="H1896" t="n">
        <v>1.31</v>
      </c>
      <c r="I1896" t="n">
        <v>9</v>
      </c>
      <c r="J1896" t="n">
        <v>337.13</v>
      </c>
      <c r="K1896" t="n">
        <v>61.2</v>
      </c>
      <c r="L1896" t="n">
        <v>24.75</v>
      </c>
      <c r="M1896" t="n">
        <v>7</v>
      </c>
      <c r="N1896" t="n">
        <v>106.18</v>
      </c>
      <c r="O1896" t="n">
        <v>41813.7</v>
      </c>
      <c r="P1896" t="n">
        <v>267.32</v>
      </c>
      <c r="Q1896" t="n">
        <v>467.07</v>
      </c>
      <c r="R1896" t="n">
        <v>57.4</v>
      </c>
      <c r="S1896" t="n">
        <v>39.61</v>
      </c>
      <c r="T1896" t="n">
        <v>3945.12</v>
      </c>
      <c r="U1896" t="n">
        <v>0.6899999999999999</v>
      </c>
      <c r="V1896" t="n">
        <v>0.75</v>
      </c>
      <c r="W1896" t="n">
        <v>2.62</v>
      </c>
      <c r="X1896" t="n">
        <v>0.23</v>
      </c>
      <c r="Y1896" t="n">
        <v>1</v>
      </c>
      <c r="Z1896" t="n">
        <v>10</v>
      </c>
    </row>
    <row r="1897">
      <c r="A1897" t="n">
        <v>96</v>
      </c>
      <c r="B1897" t="n">
        <v>145</v>
      </c>
      <c r="C1897" t="inlineStr">
        <is>
          <t xml:space="preserve">CONCLUIDO	</t>
        </is>
      </c>
      <c r="D1897" t="n">
        <v>5.2674</v>
      </c>
      <c r="E1897" t="n">
        <v>18.98</v>
      </c>
      <c r="F1897" t="n">
        <v>15.55</v>
      </c>
      <c r="G1897" t="n">
        <v>103.67</v>
      </c>
      <c r="H1897" t="n">
        <v>1.32</v>
      </c>
      <c r="I1897" t="n">
        <v>9</v>
      </c>
      <c r="J1897" t="n">
        <v>337.73</v>
      </c>
      <c r="K1897" t="n">
        <v>61.2</v>
      </c>
      <c r="L1897" t="n">
        <v>25</v>
      </c>
      <c r="M1897" t="n">
        <v>7</v>
      </c>
      <c r="N1897" t="n">
        <v>106.53</v>
      </c>
      <c r="O1897" t="n">
        <v>41888.1</v>
      </c>
      <c r="P1897" t="n">
        <v>267.34</v>
      </c>
      <c r="Q1897" t="n">
        <v>467.07</v>
      </c>
      <c r="R1897" t="n">
        <v>57.02</v>
      </c>
      <c r="S1897" t="n">
        <v>39.61</v>
      </c>
      <c r="T1897" t="n">
        <v>3755.71</v>
      </c>
      <c r="U1897" t="n">
        <v>0.6899999999999999</v>
      </c>
      <c r="V1897" t="n">
        <v>0.75</v>
      </c>
      <c r="W1897" t="n">
        <v>2.62</v>
      </c>
      <c r="X1897" t="n">
        <v>0.22</v>
      </c>
      <c r="Y1897" t="n">
        <v>1</v>
      </c>
      <c r="Z1897" t="n">
        <v>10</v>
      </c>
    </row>
    <row r="1898">
      <c r="A1898" t="n">
        <v>97</v>
      </c>
      <c r="B1898" t="n">
        <v>145</v>
      </c>
      <c r="C1898" t="inlineStr">
        <is>
          <t xml:space="preserve">CONCLUIDO	</t>
        </is>
      </c>
      <c r="D1898" t="n">
        <v>5.2637</v>
      </c>
      <c r="E1898" t="n">
        <v>19</v>
      </c>
      <c r="F1898" t="n">
        <v>15.56</v>
      </c>
      <c r="G1898" t="n">
        <v>103.76</v>
      </c>
      <c r="H1898" t="n">
        <v>1.33</v>
      </c>
      <c r="I1898" t="n">
        <v>9</v>
      </c>
      <c r="J1898" t="n">
        <v>338.34</v>
      </c>
      <c r="K1898" t="n">
        <v>61.2</v>
      </c>
      <c r="L1898" t="n">
        <v>25.25</v>
      </c>
      <c r="M1898" t="n">
        <v>7</v>
      </c>
      <c r="N1898" t="n">
        <v>106.89</v>
      </c>
      <c r="O1898" t="n">
        <v>41962.68</v>
      </c>
      <c r="P1898" t="n">
        <v>267.55</v>
      </c>
      <c r="Q1898" t="n">
        <v>467.07</v>
      </c>
      <c r="R1898" t="n">
        <v>57.39</v>
      </c>
      <c r="S1898" t="n">
        <v>39.61</v>
      </c>
      <c r="T1898" t="n">
        <v>3941.71</v>
      </c>
      <c r="U1898" t="n">
        <v>0.6899999999999999</v>
      </c>
      <c r="V1898" t="n">
        <v>0.75</v>
      </c>
      <c r="W1898" t="n">
        <v>2.63</v>
      </c>
      <c r="X1898" t="n">
        <v>0.23</v>
      </c>
      <c r="Y1898" t="n">
        <v>1</v>
      </c>
      <c r="Z1898" t="n">
        <v>10</v>
      </c>
    </row>
    <row r="1899">
      <c r="A1899" t="n">
        <v>98</v>
      </c>
      <c r="B1899" t="n">
        <v>145</v>
      </c>
      <c r="C1899" t="inlineStr">
        <is>
          <t xml:space="preserve">CONCLUIDO	</t>
        </is>
      </c>
      <c r="D1899" t="n">
        <v>5.2615</v>
      </c>
      <c r="E1899" t="n">
        <v>19.01</v>
      </c>
      <c r="F1899" t="n">
        <v>15.57</v>
      </c>
      <c r="G1899" t="n">
        <v>103.81</v>
      </c>
      <c r="H1899" t="n">
        <v>1.34</v>
      </c>
      <c r="I1899" t="n">
        <v>9</v>
      </c>
      <c r="J1899" t="n">
        <v>338.94</v>
      </c>
      <c r="K1899" t="n">
        <v>61.2</v>
      </c>
      <c r="L1899" t="n">
        <v>25.5</v>
      </c>
      <c r="M1899" t="n">
        <v>7</v>
      </c>
      <c r="N1899" t="n">
        <v>107.25</v>
      </c>
      <c r="O1899" t="n">
        <v>42037.44</v>
      </c>
      <c r="P1899" t="n">
        <v>267.85</v>
      </c>
      <c r="Q1899" t="n">
        <v>467.07</v>
      </c>
      <c r="R1899" t="n">
        <v>57.72</v>
      </c>
      <c r="S1899" t="n">
        <v>39.61</v>
      </c>
      <c r="T1899" t="n">
        <v>4107.92</v>
      </c>
      <c r="U1899" t="n">
        <v>0.6899999999999999</v>
      </c>
      <c r="V1899" t="n">
        <v>0.75</v>
      </c>
      <c r="W1899" t="n">
        <v>2.62</v>
      </c>
      <c r="X1899" t="n">
        <v>0.24</v>
      </c>
      <c r="Y1899" t="n">
        <v>1</v>
      </c>
      <c r="Z1899" t="n">
        <v>10</v>
      </c>
    </row>
    <row r="1900">
      <c r="A1900" t="n">
        <v>99</v>
      </c>
      <c r="B1900" t="n">
        <v>145</v>
      </c>
      <c r="C1900" t="inlineStr">
        <is>
          <t xml:space="preserve">CONCLUIDO	</t>
        </is>
      </c>
      <c r="D1900" t="n">
        <v>5.263</v>
      </c>
      <c r="E1900" t="n">
        <v>19</v>
      </c>
      <c r="F1900" t="n">
        <v>15.57</v>
      </c>
      <c r="G1900" t="n">
        <v>103.78</v>
      </c>
      <c r="H1900" t="n">
        <v>1.35</v>
      </c>
      <c r="I1900" t="n">
        <v>9</v>
      </c>
      <c r="J1900" t="n">
        <v>339.55</v>
      </c>
      <c r="K1900" t="n">
        <v>61.2</v>
      </c>
      <c r="L1900" t="n">
        <v>25.75</v>
      </c>
      <c r="M1900" t="n">
        <v>7</v>
      </c>
      <c r="N1900" t="n">
        <v>107.6</v>
      </c>
      <c r="O1900" t="n">
        <v>42112.37</v>
      </c>
      <c r="P1900" t="n">
        <v>267.32</v>
      </c>
      <c r="Q1900" t="n">
        <v>467.08</v>
      </c>
      <c r="R1900" t="n">
        <v>57.53</v>
      </c>
      <c r="S1900" t="n">
        <v>39.61</v>
      </c>
      <c r="T1900" t="n">
        <v>4008.55</v>
      </c>
      <c r="U1900" t="n">
        <v>0.6899999999999999</v>
      </c>
      <c r="V1900" t="n">
        <v>0.75</v>
      </c>
      <c r="W1900" t="n">
        <v>2.62</v>
      </c>
      <c r="X1900" t="n">
        <v>0.23</v>
      </c>
      <c r="Y1900" t="n">
        <v>1</v>
      </c>
      <c r="Z1900" t="n">
        <v>10</v>
      </c>
    </row>
    <row r="1901">
      <c r="A1901" t="n">
        <v>100</v>
      </c>
      <c r="B1901" t="n">
        <v>145</v>
      </c>
      <c r="C1901" t="inlineStr">
        <is>
          <t xml:space="preserve">CONCLUIDO	</t>
        </is>
      </c>
      <c r="D1901" t="n">
        <v>5.2642</v>
      </c>
      <c r="E1901" t="n">
        <v>19</v>
      </c>
      <c r="F1901" t="n">
        <v>15.56</v>
      </c>
      <c r="G1901" t="n">
        <v>103.75</v>
      </c>
      <c r="H1901" t="n">
        <v>1.36</v>
      </c>
      <c r="I1901" t="n">
        <v>9</v>
      </c>
      <c r="J1901" t="n">
        <v>340.16</v>
      </c>
      <c r="K1901" t="n">
        <v>61.2</v>
      </c>
      <c r="L1901" t="n">
        <v>26</v>
      </c>
      <c r="M1901" t="n">
        <v>7</v>
      </c>
      <c r="N1901" t="n">
        <v>107.96</v>
      </c>
      <c r="O1901" t="n">
        <v>42187.49</v>
      </c>
      <c r="P1901" t="n">
        <v>267.15</v>
      </c>
      <c r="Q1901" t="n">
        <v>467.07</v>
      </c>
      <c r="R1901" t="n">
        <v>57.37</v>
      </c>
      <c r="S1901" t="n">
        <v>39.61</v>
      </c>
      <c r="T1901" t="n">
        <v>3931.17</v>
      </c>
      <c r="U1901" t="n">
        <v>0.6899999999999999</v>
      </c>
      <c r="V1901" t="n">
        <v>0.75</v>
      </c>
      <c r="W1901" t="n">
        <v>2.62</v>
      </c>
      <c r="X1901" t="n">
        <v>0.23</v>
      </c>
      <c r="Y1901" t="n">
        <v>1</v>
      </c>
      <c r="Z1901" t="n">
        <v>10</v>
      </c>
    </row>
    <row r="1902">
      <c r="A1902" t="n">
        <v>101</v>
      </c>
      <c r="B1902" t="n">
        <v>145</v>
      </c>
      <c r="C1902" t="inlineStr">
        <is>
          <t xml:space="preserve">CONCLUIDO	</t>
        </is>
      </c>
      <c r="D1902" t="n">
        <v>5.2627</v>
      </c>
      <c r="E1902" t="n">
        <v>19</v>
      </c>
      <c r="F1902" t="n">
        <v>15.57</v>
      </c>
      <c r="G1902" t="n">
        <v>103.78</v>
      </c>
      <c r="H1902" t="n">
        <v>1.37</v>
      </c>
      <c r="I1902" t="n">
        <v>9</v>
      </c>
      <c r="J1902" t="n">
        <v>340.77</v>
      </c>
      <c r="K1902" t="n">
        <v>61.2</v>
      </c>
      <c r="L1902" t="n">
        <v>26.25</v>
      </c>
      <c r="M1902" t="n">
        <v>7</v>
      </c>
      <c r="N1902" t="n">
        <v>108.32</v>
      </c>
      <c r="O1902" t="n">
        <v>42262.79</v>
      </c>
      <c r="P1902" t="n">
        <v>266.8</v>
      </c>
      <c r="Q1902" t="n">
        <v>467.12</v>
      </c>
      <c r="R1902" t="n">
        <v>57.59</v>
      </c>
      <c r="S1902" t="n">
        <v>39.61</v>
      </c>
      <c r="T1902" t="n">
        <v>4040.17</v>
      </c>
      <c r="U1902" t="n">
        <v>0.6899999999999999</v>
      </c>
      <c r="V1902" t="n">
        <v>0.75</v>
      </c>
      <c r="W1902" t="n">
        <v>2.62</v>
      </c>
      <c r="X1902" t="n">
        <v>0.23</v>
      </c>
      <c r="Y1902" t="n">
        <v>1</v>
      </c>
      <c r="Z1902" t="n">
        <v>10</v>
      </c>
    </row>
    <row r="1903">
      <c r="A1903" t="n">
        <v>102</v>
      </c>
      <c r="B1903" t="n">
        <v>145</v>
      </c>
      <c r="C1903" t="inlineStr">
        <is>
          <t xml:space="preserve">CONCLUIDO	</t>
        </is>
      </c>
      <c r="D1903" t="n">
        <v>5.2605</v>
      </c>
      <c r="E1903" t="n">
        <v>19.01</v>
      </c>
      <c r="F1903" t="n">
        <v>15.58</v>
      </c>
      <c r="G1903" t="n">
        <v>103.84</v>
      </c>
      <c r="H1903" t="n">
        <v>1.38</v>
      </c>
      <c r="I1903" t="n">
        <v>9</v>
      </c>
      <c r="J1903" t="n">
        <v>341.38</v>
      </c>
      <c r="K1903" t="n">
        <v>61.2</v>
      </c>
      <c r="L1903" t="n">
        <v>26.5</v>
      </c>
      <c r="M1903" t="n">
        <v>7</v>
      </c>
      <c r="N1903" t="n">
        <v>108.68</v>
      </c>
      <c r="O1903" t="n">
        <v>42338.27</v>
      </c>
      <c r="P1903" t="n">
        <v>266.84</v>
      </c>
      <c r="Q1903" t="n">
        <v>467.07</v>
      </c>
      <c r="R1903" t="n">
        <v>57.92</v>
      </c>
      <c r="S1903" t="n">
        <v>39.61</v>
      </c>
      <c r="T1903" t="n">
        <v>4208.16</v>
      </c>
      <c r="U1903" t="n">
        <v>0.68</v>
      </c>
      <c r="V1903" t="n">
        <v>0.75</v>
      </c>
      <c r="W1903" t="n">
        <v>2.62</v>
      </c>
      <c r="X1903" t="n">
        <v>0.24</v>
      </c>
      <c r="Y1903" t="n">
        <v>1</v>
      </c>
      <c r="Z1903" t="n">
        <v>10</v>
      </c>
    </row>
    <row r="1904">
      <c r="A1904" t="n">
        <v>103</v>
      </c>
      <c r="B1904" t="n">
        <v>145</v>
      </c>
      <c r="C1904" t="inlineStr">
        <is>
          <t xml:space="preserve">CONCLUIDO	</t>
        </is>
      </c>
      <c r="D1904" t="n">
        <v>5.2622</v>
      </c>
      <c r="E1904" t="n">
        <v>19</v>
      </c>
      <c r="F1904" t="n">
        <v>15.57</v>
      </c>
      <c r="G1904" t="n">
        <v>103.79</v>
      </c>
      <c r="H1904" t="n">
        <v>1.39</v>
      </c>
      <c r="I1904" t="n">
        <v>9</v>
      </c>
      <c r="J1904" t="n">
        <v>342</v>
      </c>
      <c r="K1904" t="n">
        <v>61.2</v>
      </c>
      <c r="L1904" t="n">
        <v>26.75</v>
      </c>
      <c r="M1904" t="n">
        <v>7</v>
      </c>
      <c r="N1904" t="n">
        <v>109.05</v>
      </c>
      <c r="O1904" t="n">
        <v>42413.94</v>
      </c>
      <c r="P1904" t="n">
        <v>266.49</v>
      </c>
      <c r="Q1904" t="n">
        <v>467.07</v>
      </c>
      <c r="R1904" t="n">
        <v>57.63</v>
      </c>
      <c r="S1904" t="n">
        <v>39.61</v>
      </c>
      <c r="T1904" t="n">
        <v>4061.97</v>
      </c>
      <c r="U1904" t="n">
        <v>0.6899999999999999</v>
      </c>
      <c r="V1904" t="n">
        <v>0.75</v>
      </c>
      <c r="W1904" t="n">
        <v>2.62</v>
      </c>
      <c r="X1904" t="n">
        <v>0.24</v>
      </c>
      <c r="Y1904" t="n">
        <v>1</v>
      </c>
      <c r="Z1904" t="n">
        <v>10</v>
      </c>
    </row>
    <row r="1905">
      <c r="A1905" t="n">
        <v>104</v>
      </c>
      <c r="B1905" t="n">
        <v>145</v>
      </c>
      <c r="C1905" t="inlineStr">
        <is>
          <t xml:space="preserve">CONCLUIDO	</t>
        </is>
      </c>
      <c r="D1905" t="n">
        <v>5.264</v>
      </c>
      <c r="E1905" t="n">
        <v>19</v>
      </c>
      <c r="F1905" t="n">
        <v>15.56</v>
      </c>
      <c r="G1905" t="n">
        <v>103.75</v>
      </c>
      <c r="H1905" t="n">
        <v>1.4</v>
      </c>
      <c r="I1905" t="n">
        <v>9</v>
      </c>
      <c r="J1905" t="n">
        <v>342.61</v>
      </c>
      <c r="K1905" t="n">
        <v>61.2</v>
      </c>
      <c r="L1905" t="n">
        <v>27</v>
      </c>
      <c r="M1905" t="n">
        <v>7</v>
      </c>
      <c r="N1905" t="n">
        <v>109.41</v>
      </c>
      <c r="O1905" t="n">
        <v>42489.79</v>
      </c>
      <c r="P1905" t="n">
        <v>266.11</v>
      </c>
      <c r="Q1905" t="n">
        <v>467.07</v>
      </c>
      <c r="R1905" t="n">
        <v>57.53</v>
      </c>
      <c r="S1905" t="n">
        <v>39.61</v>
      </c>
      <c r="T1905" t="n">
        <v>4008.83</v>
      </c>
      <c r="U1905" t="n">
        <v>0.6899999999999999</v>
      </c>
      <c r="V1905" t="n">
        <v>0.75</v>
      </c>
      <c r="W1905" t="n">
        <v>2.62</v>
      </c>
      <c r="X1905" t="n">
        <v>0.23</v>
      </c>
      <c r="Y1905" t="n">
        <v>1</v>
      </c>
      <c r="Z1905" t="n">
        <v>10</v>
      </c>
    </row>
    <row r="1906">
      <c r="A1906" t="n">
        <v>105</v>
      </c>
      <c r="B1906" t="n">
        <v>145</v>
      </c>
      <c r="C1906" t="inlineStr">
        <is>
          <t xml:space="preserve">CONCLUIDO	</t>
        </is>
      </c>
      <c r="D1906" t="n">
        <v>5.2904</v>
      </c>
      <c r="E1906" t="n">
        <v>18.9</v>
      </c>
      <c r="F1906" t="n">
        <v>15.52</v>
      </c>
      <c r="G1906" t="n">
        <v>116.41</v>
      </c>
      <c r="H1906" t="n">
        <v>1.42</v>
      </c>
      <c r="I1906" t="n">
        <v>8</v>
      </c>
      <c r="J1906" t="n">
        <v>343.23</v>
      </c>
      <c r="K1906" t="n">
        <v>61.2</v>
      </c>
      <c r="L1906" t="n">
        <v>27.25</v>
      </c>
      <c r="M1906" t="n">
        <v>6</v>
      </c>
      <c r="N1906" t="n">
        <v>109.78</v>
      </c>
      <c r="O1906" t="n">
        <v>42565.83</v>
      </c>
      <c r="P1906" t="n">
        <v>265</v>
      </c>
      <c r="Q1906" t="n">
        <v>467.09</v>
      </c>
      <c r="R1906" t="n">
        <v>56.08</v>
      </c>
      <c r="S1906" t="n">
        <v>39.61</v>
      </c>
      <c r="T1906" t="n">
        <v>3290.57</v>
      </c>
      <c r="U1906" t="n">
        <v>0.71</v>
      </c>
      <c r="V1906" t="n">
        <v>0.75</v>
      </c>
      <c r="W1906" t="n">
        <v>2.62</v>
      </c>
      <c r="X1906" t="n">
        <v>0.19</v>
      </c>
      <c r="Y1906" t="n">
        <v>1</v>
      </c>
      <c r="Z1906" t="n">
        <v>10</v>
      </c>
    </row>
    <row r="1907">
      <c r="A1907" t="n">
        <v>106</v>
      </c>
      <c r="B1907" t="n">
        <v>145</v>
      </c>
      <c r="C1907" t="inlineStr">
        <is>
          <t xml:space="preserve">CONCLUIDO	</t>
        </is>
      </c>
      <c r="D1907" t="n">
        <v>5.2882</v>
      </c>
      <c r="E1907" t="n">
        <v>18.91</v>
      </c>
      <c r="F1907" t="n">
        <v>15.53</v>
      </c>
      <c r="G1907" t="n">
        <v>116.47</v>
      </c>
      <c r="H1907" t="n">
        <v>1.43</v>
      </c>
      <c r="I1907" t="n">
        <v>8</v>
      </c>
      <c r="J1907" t="n">
        <v>343.85</v>
      </c>
      <c r="K1907" t="n">
        <v>61.2</v>
      </c>
      <c r="L1907" t="n">
        <v>27.5</v>
      </c>
      <c r="M1907" t="n">
        <v>6</v>
      </c>
      <c r="N1907" t="n">
        <v>110.15</v>
      </c>
      <c r="O1907" t="n">
        <v>42642.18</v>
      </c>
      <c r="P1907" t="n">
        <v>265.21</v>
      </c>
      <c r="Q1907" t="n">
        <v>467.07</v>
      </c>
      <c r="R1907" t="n">
        <v>56.29</v>
      </c>
      <c r="S1907" t="n">
        <v>39.61</v>
      </c>
      <c r="T1907" t="n">
        <v>3396.62</v>
      </c>
      <c r="U1907" t="n">
        <v>0.7</v>
      </c>
      <c r="V1907" t="n">
        <v>0.75</v>
      </c>
      <c r="W1907" t="n">
        <v>2.62</v>
      </c>
      <c r="X1907" t="n">
        <v>0.2</v>
      </c>
      <c r="Y1907" t="n">
        <v>1</v>
      </c>
      <c r="Z1907" t="n">
        <v>10</v>
      </c>
    </row>
    <row r="1908">
      <c r="A1908" t="n">
        <v>107</v>
      </c>
      <c r="B1908" t="n">
        <v>145</v>
      </c>
      <c r="C1908" t="inlineStr">
        <is>
          <t xml:space="preserve">CONCLUIDO	</t>
        </is>
      </c>
      <c r="D1908" t="n">
        <v>5.2883</v>
      </c>
      <c r="E1908" t="n">
        <v>18.91</v>
      </c>
      <c r="F1908" t="n">
        <v>15.53</v>
      </c>
      <c r="G1908" t="n">
        <v>116.47</v>
      </c>
      <c r="H1908" t="n">
        <v>1.44</v>
      </c>
      <c r="I1908" t="n">
        <v>8</v>
      </c>
      <c r="J1908" t="n">
        <v>344.47</v>
      </c>
      <c r="K1908" t="n">
        <v>61.2</v>
      </c>
      <c r="L1908" t="n">
        <v>27.75</v>
      </c>
      <c r="M1908" t="n">
        <v>6</v>
      </c>
      <c r="N1908" t="n">
        <v>110.52</v>
      </c>
      <c r="O1908" t="n">
        <v>42718.61</v>
      </c>
      <c r="P1908" t="n">
        <v>265.63</v>
      </c>
      <c r="Q1908" t="n">
        <v>467.07</v>
      </c>
      <c r="R1908" t="n">
        <v>56.45</v>
      </c>
      <c r="S1908" t="n">
        <v>39.61</v>
      </c>
      <c r="T1908" t="n">
        <v>3476.13</v>
      </c>
      <c r="U1908" t="n">
        <v>0.7</v>
      </c>
      <c r="V1908" t="n">
        <v>0.75</v>
      </c>
      <c r="W1908" t="n">
        <v>2.62</v>
      </c>
      <c r="X1908" t="n">
        <v>0.2</v>
      </c>
      <c r="Y1908" t="n">
        <v>1</v>
      </c>
      <c r="Z1908" t="n">
        <v>10</v>
      </c>
    </row>
    <row r="1909">
      <c r="A1909" t="n">
        <v>108</v>
      </c>
      <c r="B1909" t="n">
        <v>145</v>
      </c>
      <c r="C1909" t="inlineStr">
        <is>
          <t xml:space="preserve">CONCLUIDO	</t>
        </is>
      </c>
      <c r="D1909" t="n">
        <v>5.2897</v>
      </c>
      <c r="E1909" t="n">
        <v>18.9</v>
      </c>
      <c r="F1909" t="n">
        <v>15.52</v>
      </c>
      <c r="G1909" t="n">
        <v>116.43</v>
      </c>
      <c r="H1909" t="n">
        <v>1.45</v>
      </c>
      <c r="I1909" t="n">
        <v>8</v>
      </c>
      <c r="J1909" t="n">
        <v>345.09</v>
      </c>
      <c r="K1909" t="n">
        <v>61.2</v>
      </c>
      <c r="L1909" t="n">
        <v>28</v>
      </c>
      <c r="M1909" t="n">
        <v>6</v>
      </c>
      <c r="N1909" t="n">
        <v>110.89</v>
      </c>
      <c r="O1909" t="n">
        <v>42795.22</v>
      </c>
      <c r="P1909" t="n">
        <v>265.63</v>
      </c>
      <c r="Q1909" t="n">
        <v>467.07</v>
      </c>
      <c r="R1909" t="n">
        <v>56.14</v>
      </c>
      <c r="S1909" t="n">
        <v>39.61</v>
      </c>
      <c r="T1909" t="n">
        <v>3321.47</v>
      </c>
      <c r="U1909" t="n">
        <v>0.71</v>
      </c>
      <c r="V1909" t="n">
        <v>0.75</v>
      </c>
      <c r="W1909" t="n">
        <v>2.62</v>
      </c>
      <c r="X1909" t="n">
        <v>0.19</v>
      </c>
      <c r="Y1909" t="n">
        <v>1</v>
      </c>
      <c r="Z1909" t="n">
        <v>10</v>
      </c>
    </row>
    <row r="1910">
      <c r="A1910" t="n">
        <v>109</v>
      </c>
      <c r="B1910" t="n">
        <v>145</v>
      </c>
      <c r="C1910" t="inlineStr">
        <is>
          <t xml:space="preserve">CONCLUIDO	</t>
        </is>
      </c>
      <c r="D1910" t="n">
        <v>5.2881</v>
      </c>
      <c r="E1910" t="n">
        <v>18.91</v>
      </c>
      <c r="F1910" t="n">
        <v>15.53</v>
      </c>
      <c r="G1910" t="n">
        <v>116.48</v>
      </c>
      <c r="H1910" t="n">
        <v>1.46</v>
      </c>
      <c r="I1910" t="n">
        <v>8</v>
      </c>
      <c r="J1910" t="n">
        <v>345.71</v>
      </c>
      <c r="K1910" t="n">
        <v>61.2</v>
      </c>
      <c r="L1910" t="n">
        <v>28.25</v>
      </c>
      <c r="M1910" t="n">
        <v>6</v>
      </c>
      <c r="N1910" t="n">
        <v>111.26</v>
      </c>
      <c r="O1910" t="n">
        <v>42872.03</v>
      </c>
      <c r="P1910" t="n">
        <v>265.93</v>
      </c>
      <c r="Q1910" t="n">
        <v>467.07</v>
      </c>
      <c r="R1910" t="n">
        <v>56.33</v>
      </c>
      <c r="S1910" t="n">
        <v>39.61</v>
      </c>
      <c r="T1910" t="n">
        <v>3415.4</v>
      </c>
      <c r="U1910" t="n">
        <v>0.7</v>
      </c>
      <c r="V1910" t="n">
        <v>0.75</v>
      </c>
      <c r="W1910" t="n">
        <v>2.62</v>
      </c>
      <c r="X1910" t="n">
        <v>0.2</v>
      </c>
      <c r="Y1910" t="n">
        <v>1</v>
      </c>
      <c r="Z1910" t="n">
        <v>10</v>
      </c>
    </row>
    <row r="1911">
      <c r="A1911" t="n">
        <v>110</v>
      </c>
      <c r="B1911" t="n">
        <v>145</v>
      </c>
      <c r="C1911" t="inlineStr">
        <is>
          <t xml:space="preserve">CONCLUIDO	</t>
        </is>
      </c>
      <c r="D1911" t="n">
        <v>5.2874</v>
      </c>
      <c r="E1911" t="n">
        <v>18.91</v>
      </c>
      <c r="F1911" t="n">
        <v>15.53</v>
      </c>
      <c r="G1911" t="n">
        <v>116.5</v>
      </c>
      <c r="H1911" t="n">
        <v>1.47</v>
      </c>
      <c r="I1911" t="n">
        <v>8</v>
      </c>
      <c r="J1911" t="n">
        <v>346.34</v>
      </c>
      <c r="K1911" t="n">
        <v>61.2</v>
      </c>
      <c r="L1911" t="n">
        <v>28.5</v>
      </c>
      <c r="M1911" t="n">
        <v>6</v>
      </c>
      <c r="N1911" t="n">
        <v>111.64</v>
      </c>
      <c r="O1911" t="n">
        <v>42949.03</v>
      </c>
      <c r="P1911" t="n">
        <v>266.1</v>
      </c>
      <c r="Q1911" t="n">
        <v>467.09</v>
      </c>
      <c r="R1911" t="n">
        <v>56.45</v>
      </c>
      <c r="S1911" t="n">
        <v>39.61</v>
      </c>
      <c r="T1911" t="n">
        <v>3477.18</v>
      </c>
      <c r="U1911" t="n">
        <v>0.7</v>
      </c>
      <c r="V1911" t="n">
        <v>0.75</v>
      </c>
      <c r="W1911" t="n">
        <v>2.62</v>
      </c>
      <c r="X1911" t="n">
        <v>0.2</v>
      </c>
      <c r="Y1911" t="n">
        <v>1</v>
      </c>
      <c r="Z1911" t="n">
        <v>10</v>
      </c>
    </row>
    <row r="1912">
      <c r="A1912" t="n">
        <v>111</v>
      </c>
      <c r="B1912" t="n">
        <v>145</v>
      </c>
      <c r="C1912" t="inlineStr">
        <is>
          <t xml:space="preserve">CONCLUIDO	</t>
        </is>
      </c>
      <c r="D1912" t="n">
        <v>5.2907</v>
      </c>
      <c r="E1912" t="n">
        <v>18.9</v>
      </c>
      <c r="F1912" t="n">
        <v>15.52</v>
      </c>
      <c r="G1912" t="n">
        <v>116.41</v>
      </c>
      <c r="H1912" t="n">
        <v>1.48</v>
      </c>
      <c r="I1912" t="n">
        <v>8</v>
      </c>
      <c r="J1912" t="n">
        <v>346.96</v>
      </c>
      <c r="K1912" t="n">
        <v>61.2</v>
      </c>
      <c r="L1912" t="n">
        <v>28.75</v>
      </c>
      <c r="M1912" t="n">
        <v>6</v>
      </c>
      <c r="N1912" t="n">
        <v>112.01</v>
      </c>
      <c r="O1912" t="n">
        <v>43026.23</v>
      </c>
      <c r="P1912" t="n">
        <v>265.9</v>
      </c>
      <c r="Q1912" t="n">
        <v>467.07</v>
      </c>
      <c r="R1912" t="n">
        <v>55.99</v>
      </c>
      <c r="S1912" t="n">
        <v>39.61</v>
      </c>
      <c r="T1912" t="n">
        <v>3246</v>
      </c>
      <c r="U1912" t="n">
        <v>0.71</v>
      </c>
      <c r="V1912" t="n">
        <v>0.75</v>
      </c>
      <c r="W1912" t="n">
        <v>2.62</v>
      </c>
      <c r="X1912" t="n">
        <v>0.19</v>
      </c>
      <c r="Y1912" t="n">
        <v>1</v>
      </c>
      <c r="Z1912" t="n">
        <v>10</v>
      </c>
    </row>
    <row r="1913">
      <c r="A1913" t="n">
        <v>112</v>
      </c>
      <c r="B1913" t="n">
        <v>145</v>
      </c>
      <c r="C1913" t="inlineStr">
        <is>
          <t xml:space="preserve">CONCLUIDO	</t>
        </is>
      </c>
      <c r="D1913" t="n">
        <v>5.2888</v>
      </c>
      <c r="E1913" t="n">
        <v>18.91</v>
      </c>
      <c r="F1913" t="n">
        <v>15.53</v>
      </c>
      <c r="G1913" t="n">
        <v>116.46</v>
      </c>
      <c r="H1913" t="n">
        <v>1.49</v>
      </c>
      <c r="I1913" t="n">
        <v>8</v>
      </c>
      <c r="J1913" t="n">
        <v>347.59</v>
      </c>
      <c r="K1913" t="n">
        <v>61.2</v>
      </c>
      <c r="L1913" t="n">
        <v>29</v>
      </c>
      <c r="M1913" t="n">
        <v>6</v>
      </c>
      <c r="N1913" t="n">
        <v>112.39</v>
      </c>
      <c r="O1913" t="n">
        <v>43103.63</v>
      </c>
      <c r="P1913" t="n">
        <v>266.31</v>
      </c>
      <c r="Q1913" t="n">
        <v>467.12</v>
      </c>
      <c r="R1913" t="n">
        <v>56.21</v>
      </c>
      <c r="S1913" t="n">
        <v>39.61</v>
      </c>
      <c r="T1913" t="n">
        <v>3356.69</v>
      </c>
      <c r="U1913" t="n">
        <v>0.7</v>
      </c>
      <c r="V1913" t="n">
        <v>0.75</v>
      </c>
      <c r="W1913" t="n">
        <v>2.62</v>
      </c>
      <c r="X1913" t="n">
        <v>0.19</v>
      </c>
      <c r="Y1913" t="n">
        <v>1</v>
      </c>
      <c r="Z1913" t="n">
        <v>10</v>
      </c>
    </row>
    <row r="1914">
      <c r="A1914" t="n">
        <v>113</v>
      </c>
      <c r="B1914" t="n">
        <v>145</v>
      </c>
      <c r="C1914" t="inlineStr">
        <is>
          <t xml:space="preserve">CONCLUIDO	</t>
        </is>
      </c>
      <c r="D1914" t="n">
        <v>5.2881</v>
      </c>
      <c r="E1914" t="n">
        <v>18.91</v>
      </c>
      <c r="F1914" t="n">
        <v>15.53</v>
      </c>
      <c r="G1914" t="n">
        <v>116.47</v>
      </c>
      <c r="H1914" t="n">
        <v>1.5</v>
      </c>
      <c r="I1914" t="n">
        <v>8</v>
      </c>
      <c r="J1914" t="n">
        <v>348.22</v>
      </c>
      <c r="K1914" t="n">
        <v>61.2</v>
      </c>
      <c r="L1914" t="n">
        <v>29.25</v>
      </c>
      <c r="M1914" t="n">
        <v>6</v>
      </c>
      <c r="N1914" t="n">
        <v>112.77</v>
      </c>
      <c r="O1914" t="n">
        <v>43181.22</v>
      </c>
      <c r="P1914" t="n">
        <v>266.41</v>
      </c>
      <c r="Q1914" t="n">
        <v>467.07</v>
      </c>
      <c r="R1914" t="n">
        <v>56.32</v>
      </c>
      <c r="S1914" t="n">
        <v>39.61</v>
      </c>
      <c r="T1914" t="n">
        <v>3410.85</v>
      </c>
      <c r="U1914" t="n">
        <v>0.7</v>
      </c>
      <c r="V1914" t="n">
        <v>0.75</v>
      </c>
      <c r="W1914" t="n">
        <v>2.62</v>
      </c>
      <c r="X1914" t="n">
        <v>0.2</v>
      </c>
      <c r="Y1914" t="n">
        <v>1</v>
      </c>
      <c r="Z1914" t="n">
        <v>10</v>
      </c>
    </row>
    <row r="1915">
      <c r="A1915" t="n">
        <v>114</v>
      </c>
      <c r="B1915" t="n">
        <v>145</v>
      </c>
      <c r="C1915" t="inlineStr">
        <is>
          <t xml:space="preserve">CONCLUIDO	</t>
        </is>
      </c>
      <c r="D1915" t="n">
        <v>5.2872</v>
      </c>
      <c r="E1915" t="n">
        <v>18.91</v>
      </c>
      <c r="F1915" t="n">
        <v>15.53</v>
      </c>
      <c r="G1915" t="n">
        <v>116.5</v>
      </c>
      <c r="H1915" t="n">
        <v>1.51</v>
      </c>
      <c r="I1915" t="n">
        <v>8</v>
      </c>
      <c r="J1915" t="n">
        <v>348.85</v>
      </c>
      <c r="K1915" t="n">
        <v>61.2</v>
      </c>
      <c r="L1915" t="n">
        <v>29.5</v>
      </c>
      <c r="M1915" t="n">
        <v>6</v>
      </c>
      <c r="N1915" t="n">
        <v>113.15</v>
      </c>
      <c r="O1915" t="n">
        <v>43259.02</v>
      </c>
      <c r="P1915" t="n">
        <v>266.11</v>
      </c>
      <c r="Q1915" t="n">
        <v>467.08</v>
      </c>
      <c r="R1915" t="n">
        <v>56.49</v>
      </c>
      <c r="S1915" t="n">
        <v>39.61</v>
      </c>
      <c r="T1915" t="n">
        <v>3495.22</v>
      </c>
      <c r="U1915" t="n">
        <v>0.7</v>
      </c>
      <c r="V1915" t="n">
        <v>0.75</v>
      </c>
      <c r="W1915" t="n">
        <v>2.62</v>
      </c>
      <c r="X1915" t="n">
        <v>0.2</v>
      </c>
      <c r="Y1915" t="n">
        <v>1</v>
      </c>
      <c r="Z1915" t="n">
        <v>10</v>
      </c>
    </row>
    <row r="1916">
      <c r="A1916" t="n">
        <v>115</v>
      </c>
      <c r="B1916" t="n">
        <v>145</v>
      </c>
      <c r="C1916" t="inlineStr">
        <is>
          <t xml:space="preserve">CONCLUIDO	</t>
        </is>
      </c>
      <c r="D1916" t="n">
        <v>5.2885</v>
      </c>
      <c r="E1916" t="n">
        <v>18.91</v>
      </c>
      <c r="F1916" t="n">
        <v>15.53</v>
      </c>
      <c r="G1916" t="n">
        <v>116.46</v>
      </c>
      <c r="H1916" t="n">
        <v>1.52</v>
      </c>
      <c r="I1916" t="n">
        <v>8</v>
      </c>
      <c r="J1916" t="n">
        <v>349.48</v>
      </c>
      <c r="K1916" t="n">
        <v>61.2</v>
      </c>
      <c r="L1916" t="n">
        <v>29.75</v>
      </c>
      <c r="M1916" t="n">
        <v>6</v>
      </c>
      <c r="N1916" t="n">
        <v>113.53</v>
      </c>
      <c r="O1916" t="n">
        <v>43337.02</v>
      </c>
      <c r="P1916" t="n">
        <v>265.76</v>
      </c>
      <c r="Q1916" t="n">
        <v>467.07</v>
      </c>
      <c r="R1916" t="n">
        <v>56.29</v>
      </c>
      <c r="S1916" t="n">
        <v>39.61</v>
      </c>
      <c r="T1916" t="n">
        <v>3396.49</v>
      </c>
      <c r="U1916" t="n">
        <v>0.7</v>
      </c>
      <c r="V1916" t="n">
        <v>0.75</v>
      </c>
      <c r="W1916" t="n">
        <v>2.62</v>
      </c>
      <c r="X1916" t="n">
        <v>0.2</v>
      </c>
      <c r="Y1916" t="n">
        <v>1</v>
      </c>
      <c r="Z1916" t="n">
        <v>10</v>
      </c>
    </row>
    <row r="1917">
      <c r="A1917" t="n">
        <v>116</v>
      </c>
      <c r="B1917" t="n">
        <v>145</v>
      </c>
      <c r="C1917" t="inlineStr">
        <is>
          <t xml:space="preserve">CONCLUIDO	</t>
        </is>
      </c>
      <c r="D1917" t="n">
        <v>5.2863</v>
      </c>
      <c r="E1917" t="n">
        <v>18.92</v>
      </c>
      <c r="F1917" t="n">
        <v>15.54</v>
      </c>
      <c r="G1917" t="n">
        <v>116.53</v>
      </c>
      <c r="H1917" t="n">
        <v>1.53</v>
      </c>
      <c r="I1917" t="n">
        <v>8</v>
      </c>
      <c r="J1917" t="n">
        <v>350.12</v>
      </c>
      <c r="K1917" t="n">
        <v>61.2</v>
      </c>
      <c r="L1917" t="n">
        <v>30</v>
      </c>
      <c r="M1917" t="n">
        <v>6</v>
      </c>
      <c r="N1917" t="n">
        <v>113.92</v>
      </c>
      <c r="O1917" t="n">
        <v>43415.22</v>
      </c>
      <c r="P1917" t="n">
        <v>265.47</v>
      </c>
      <c r="Q1917" t="n">
        <v>467.08</v>
      </c>
      <c r="R1917" t="n">
        <v>56.59</v>
      </c>
      <c r="S1917" t="n">
        <v>39.61</v>
      </c>
      <c r="T1917" t="n">
        <v>3546.47</v>
      </c>
      <c r="U1917" t="n">
        <v>0.7</v>
      </c>
      <c r="V1917" t="n">
        <v>0.75</v>
      </c>
      <c r="W1917" t="n">
        <v>2.62</v>
      </c>
      <c r="X1917" t="n">
        <v>0.2</v>
      </c>
      <c r="Y1917" t="n">
        <v>1</v>
      </c>
      <c r="Z1917" t="n">
        <v>10</v>
      </c>
    </row>
    <row r="1918">
      <c r="A1918" t="n">
        <v>117</v>
      </c>
      <c r="B1918" t="n">
        <v>145</v>
      </c>
      <c r="C1918" t="inlineStr">
        <is>
          <t xml:space="preserve">CONCLUIDO	</t>
        </is>
      </c>
      <c r="D1918" t="n">
        <v>5.2859</v>
      </c>
      <c r="E1918" t="n">
        <v>18.92</v>
      </c>
      <c r="F1918" t="n">
        <v>15.54</v>
      </c>
      <c r="G1918" t="n">
        <v>116.54</v>
      </c>
      <c r="H1918" t="n">
        <v>1.54</v>
      </c>
      <c r="I1918" t="n">
        <v>8</v>
      </c>
      <c r="J1918" t="n">
        <v>350.75</v>
      </c>
      <c r="K1918" t="n">
        <v>61.2</v>
      </c>
      <c r="L1918" t="n">
        <v>30.25</v>
      </c>
      <c r="M1918" t="n">
        <v>6</v>
      </c>
      <c r="N1918" t="n">
        <v>114.3</v>
      </c>
      <c r="O1918" t="n">
        <v>43493.63</v>
      </c>
      <c r="P1918" t="n">
        <v>265.27</v>
      </c>
      <c r="Q1918" t="n">
        <v>467.08</v>
      </c>
      <c r="R1918" t="n">
        <v>56.68</v>
      </c>
      <c r="S1918" t="n">
        <v>39.61</v>
      </c>
      <c r="T1918" t="n">
        <v>3590.85</v>
      </c>
      <c r="U1918" t="n">
        <v>0.7</v>
      </c>
      <c r="V1918" t="n">
        <v>0.75</v>
      </c>
      <c r="W1918" t="n">
        <v>2.62</v>
      </c>
      <c r="X1918" t="n">
        <v>0.2</v>
      </c>
      <c r="Y1918" t="n">
        <v>1</v>
      </c>
      <c r="Z1918" t="n">
        <v>10</v>
      </c>
    </row>
    <row r="1919">
      <c r="A1919" t="n">
        <v>118</v>
      </c>
      <c r="B1919" t="n">
        <v>145</v>
      </c>
      <c r="C1919" t="inlineStr">
        <is>
          <t xml:space="preserve">CONCLUIDO	</t>
        </is>
      </c>
      <c r="D1919" t="n">
        <v>5.2873</v>
      </c>
      <c r="E1919" t="n">
        <v>18.91</v>
      </c>
      <c r="F1919" t="n">
        <v>15.53</v>
      </c>
      <c r="G1919" t="n">
        <v>116.5</v>
      </c>
      <c r="H1919" t="n">
        <v>1.55</v>
      </c>
      <c r="I1919" t="n">
        <v>8</v>
      </c>
      <c r="J1919" t="n">
        <v>351.39</v>
      </c>
      <c r="K1919" t="n">
        <v>61.2</v>
      </c>
      <c r="L1919" t="n">
        <v>30.5</v>
      </c>
      <c r="M1919" t="n">
        <v>6</v>
      </c>
      <c r="N1919" t="n">
        <v>114.69</v>
      </c>
      <c r="O1919" t="n">
        <v>43572.25</v>
      </c>
      <c r="P1919" t="n">
        <v>265.14</v>
      </c>
      <c r="Q1919" t="n">
        <v>467.14</v>
      </c>
      <c r="R1919" t="n">
        <v>56.47</v>
      </c>
      <c r="S1919" t="n">
        <v>39.61</v>
      </c>
      <c r="T1919" t="n">
        <v>3485.59</v>
      </c>
      <c r="U1919" t="n">
        <v>0.7</v>
      </c>
      <c r="V1919" t="n">
        <v>0.75</v>
      </c>
      <c r="W1919" t="n">
        <v>2.62</v>
      </c>
      <c r="X1919" t="n">
        <v>0.2</v>
      </c>
      <c r="Y1919" t="n">
        <v>1</v>
      </c>
      <c r="Z1919" t="n">
        <v>10</v>
      </c>
    </row>
    <row r="1920">
      <c r="A1920" t="n">
        <v>119</v>
      </c>
      <c r="B1920" t="n">
        <v>145</v>
      </c>
      <c r="C1920" t="inlineStr">
        <is>
          <t xml:space="preserve">CONCLUIDO	</t>
        </is>
      </c>
      <c r="D1920" t="n">
        <v>5.2883</v>
      </c>
      <c r="E1920" t="n">
        <v>18.91</v>
      </c>
      <c r="F1920" t="n">
        <v>15.53</v>
      </c>
      <c r="G1920" t="n">
        <v>116.47</v>
      </c>
      <c r="H1920" t="n">
        <v>1.56</v>
      </c>
      <c r="I1920" t="n">
        <v>8</v>
      </c>
      <c r="J1920" t="n">
        <v>352.03</v>
      </c>
      <c r="K1920" t="n">
        <v>61.2</v>
      </c>
      <c r="L1920" t="n">
        <v>30.75</v>
      </c>
      <c r="M1920" t="n">
        <v>6</v>
      </c>
      <c r="N1920" t="n">
        <v>115.08</v>
      </c>
      <c r="O1920" t="n">
        <v>43651.07</v>
      </c>
      <c r="P1920" t="n">
        <v>265.29</v>
      </c>
      <c r="Q1920" t="n">
        <v>467.07</v>
      </c>
      <c r="R1920" t="n">
        <v>56.43</v>
      </c>
      <c r="S1920" t="n">
        <v>39.61</v>
      </c>
      <c r="T1920" t="n">
        <v>3464.65</v>
      </c>
      <c r="U1920" t="n">
        <v>0.7</v>
      </c>
      <c r="V1920" t="n">
        <v>0.75</v>
      </c>
      <c r="W1920" t="n">
        <v>2.62</v>
      </c>
      <c r="X1920" t="n">
        <v>0.2</v>
      </c>
      <c r="Y1920" t="n">
        <v>1</v>
      </c>
      <c r="Z1920" t="n">
        <v>10</v>
      </c>
    </row>
    <row r="1921">
      <c r="A1921" t="n">
        <v>120</v>
      </c>
      <c r="B1921" t="n">
        <v>145</v>
      </c>
      <c r="C1921" t="inlineStr">
        <is>
          <t xml:space="preserve">CONCLUIDO	</t>
        </is>
      </c>
      <c r="D1921" t="n">
        <v>5.2871</v>
      </c>
      <c r="E1921" t="n">
        <v>18.91</v>
      </c>
      <c r="F1921" t="n">
        <v>15.53</v>
      </c>
      <c r="G1921" t="n">
        <v>116.5</v>
      </c>
      <c r="H1921" t="n">
        <v>1.57</v>
      </c>
      <c r="I1921" t="n">
        <v>8</v>
      </c>
      <c r="J1921" t="n">
        <v>352.67</v>
      </c>
      <c r="K1921" t="n">
        <v>61.2</v>
      </c>
      <c r="L1921" t="n">
        <v>31</v>
      </c>
      <c r="M1921" t="n">
        <v>6</v>
      </c>
      <c r="N1921" t="n">
        <v>115.47</v>
      </c>
      <c r="O1921" t="n">
        <v>43730.1</v>
      </c>
      <c r="P1921" t="n">
        <v>264.81</v>
      </c>
      <c r="Q1921" t="n">
        <v>467.07</v>
      </c>
      <c r="R1921" t="n">
        <v>56.45</v>
      </c>
      <c r="S1921" t="n">
        <v>39.61</v>
      </c>
      <c r="T1921" t="n">
        <v>3476</v>
      </c>
      <c r="U1921" t="n">
        <v>0.7</v>
      </c>
      <c r="V1921" t="n">
        <v>0.75</v>
      </c>
      <c r="W1921" t="n">
        <v>2.62</v>
      </c>
      <c r="X1921" t="n">
        <v>0.2</v>
      </c>
      <c r="Y1921" t="n">
        <v>1</v>
      </c>
      <c r="Z1921" t="n">
        <v>10</v>
      </c>
    </row>
    <row r="1922">
      <c r="A1922" t="n">
        <v>121</v>
      </c>
      <c r="B1922" t="n">
        <v>145</v>
      </c>
      <c r="C1922" t="inlineStr">
        <is>
          <t xml:space="preserve">CONCLUIDO	</t>
        </is>
      </c>
      <c r="D1922" t="n">
        <v>5.2832</v>
      </c>
      <c r="E1922" t="n">
        <v>18.93</v>
      </c>
      <c r="F1922" t="n">
        <v>15.55</v>
      </c>
      <c r="G1922" t="n">
        <v>116.61</v>
      </c>
      <c r="H1922" t="n">
        <v>1.58</v>
      </c>
      <c r="I1922" t="n">
        <v>8</v>
      </c>
      <c r="J1922" t="n">
        <v>353.31</v>
      </c>
      <c r="K1922" t="n">
        <v>61.2</v>
      </c>
      <c r="L1922" t="n">
        <v>31.25</v>
      </c>
      <c r="M1922" t="n">
        <v>6</v>
      </c>
      <c r="N1922" t="n">
        <v>115.86</v>
      </c>
      <c r="O1922" t="n">
        <v>43809.48</v>
      </c>
      <c r="P1922" t="n">
        <v>264.31</v>
      </c>
      <c r="Q1922" t="n">
        <v>467.07</v>
      </c>
      <c r="R1922" t="n">
        <v>57.08</v>
      </c>
      <c r="S1922" t="n">
        <v>39.61</v>
      </c>
      <c r="T1922" t="n">
        <v>3789.61</v>
      </c>
      <c r="U1922" t="n">
        <v>0.6899999999999999</v>
      </c>
      <c r="V1922" t="n">
        <v>0.75</v>
      </c>
      <c r="W1922" t="n">
        <v>2.62</v>
      </c>
      <c r="X1922" t="n">
        <v>0.21</v>
      </c>
      <c r="Y1922" t="n">
        <v>1</v>
      </c>
      <c r="Z1922" t="n">
        <v>10</v>
      </c>
    </row>
    <row r="1923">
      <c r="A1923" t="n">
        <v>122</v>
      </c>
      <c r="B1923" t="n">
        <v>145</v>
      </c>
      <c r="C1923" t="inlineStr">
        <is>
          <t xml:space="preserve">CONCLUIDO	</t>
        </is>
      </c>
      <c r="D1923" t="n">
        <v>5.3093</v>
      </c>
      <c r="E1923" t="n">
        <v>18.84</v>
      </c>
      <c r="F1923" t="n">
        <v>15.51</v>
      </c>
      <c r="G1923" t="n">
        <v>132.93</v>
      </c>
      <c r="H1923" t="n">
        <v>1.59</v>
      </c>
      <c r="I1923" t="n">
        <v>7</v>
      </c>
      <c r="J1923" t="n">
        <v>353.96</v>
      </c>
      <c r="K1923" t="n">
        <v>61.2</v>
      </c>
      <c r="L1923" t="n">
        <v>31.5</v>
      </c>
      <c r="M1923" t="n">
        <v>5</v>
      </c>
      <c r="N1923" t="n">
        <v>116.26</v>
      </c>
      <c r="O1923" t="n">
        <v>43888.94</v>
      </c>
      <c r="P1923" t="n">
        <v>263.25</v>
      </c>
      <c r="Q1923" t="n">
        <v>467.07</v>
      </c>
      <c r="R1923" t="n">
        <v>55.75</v>
      </c>
      <c r="S1923" t="n">
        <v>39.61</v>
      </c>
      <c r="T1923" t="n">
        <v>3128.42</v>
      </c>
      <c r="U1923" t="n">
        <v>0.71</v>
      </c>
      <c r="V1923" t="n">
        <v>0.75</v>
      </c>
      <c r="W1923" t="n">
        <v>2.62</v>
      </c>
      <c r="X1923" t="n">
        <v>0.18</v>
      </c>
      <c r="Y1923" t="n">
        <v>1</v>
      </c>
      <c r="Z1923" t="n">
        <v>10</v>
      </c>
    </row>
    <row r="1924">
      <c r="A1924" t="n">
        <v>123</v>
      </c>
      <c r="B1924" t="n">
        <v>145</v>
      </c>
      <c r="C1924" t="inlineStr">
        <is>
          <t xml:space="preserve">CONCLUIDO	</t>
        </is>
      </c>
      <c r="D1924" t="n">
        <v>5.3069</v>
      </c>
      <c r="E1924" t="n">
        <v>18.84</v>
      </c>
      <c r="F1924" t="n">
        <v>15.52</v>
      </c>
      <c r="G1924" t="n">
        <v>133</v>
      </c>
      <c r="H1924" t="n">
        <v>1.6</v>
      </c>
      <c r="I1924" t="n">
        <v>7</v>
      </c>
      <c r="J1924" t="n">
        <v>354.6</v>
      </c>
      <c r="K1924" t="n">
        <v>61.2</v>
      </c>
      <c r="L1924" t="n">
        <v>31.75</v>
      </c>
      <c r="M1924" t="n">
        <v>5</v>
      </c>
      <c r="N1924" t="n">
        <v>116.65</v>
      </c>
      <c r="O1924" t="n">
        <v>43968.62</v>
      </c>
      <c r="P1924" t="n">
        <v>264.06</v>
      </c>
      <c r="Q1924" t="n">
        <v>467.07</v>
      </c>
      <c r="R1924" t="n">
        <v>55.93</v>
      </c>
      <c r="S1924" t="n">
        <v>39.61</v>
      </c>
      <c r="T1924" t="n">
        <v>3220.39</v>
      </c>
      <c r="U1924" t="n">
        <v>0.71</v>
      </c>
      <c r="V1924" t="n">
        <v>0.75</v>
      </c>
      <c r="W1924" t="n">
        <v>2.62</v>
      </c>
      <c r="X1924" t="n">
        <v>0.18</v>
      </c>
      <c r="Y1924" t="n">
        <v>1</v>
      </c>
      <c r="Z1924" t="n">
        <v>10</v>
      </c>
    </row>
    <row r="1925">
      <c r="A1925" t="n">
        <v>124</v>
      </c>
      <c r="B1925" t="n">
        <v>145</v>
      </c>
      <c r="C1925" t="inlineStr">
        <is>
          <t xml:space="preserve">CONCLUIDO	</t>
        </is>
      </c>
      <c r="D1925" t="n">
        <v>5.3072</v>
      </c>
      <c r="E1925" t="n">
        <v>18.84</v>
      </c>
      <c r="F1925" t="n">
        <v>15.52</v>
      </c>
      <c r="G1925" t="n">
        <v>133</v>
      </c>
      <c r="H1925" t="n">
        <v>1.61</v>
      </c>
      <c r="I1925" t="n">
        <v>7</v>
      </c>
      <c r="J1925" t="n">
        <v>355.25</v>
      </c>
      <c r="K1925" t="n">
        <v>61.2</v>
      </c>
      <c r="L1925" t="n">
        <v>32</v>
      </c>
      <c r="M1925" t="n">
        <v>5</v>
      </c>
      <c r="N1925" t="n">
        <v>117.05</v>
      </c>
      <c r="O1925" t="n">
        <v>44048.52</v>
      </c>
      <c r="P1925" t="n">
        <v>264.48</v>
      </c>
      <c r="Q1925" t="n">
        <v>467.11</v>
      </c>
      <c r="R1925" t="n">
        <v>55.92</v>
      </c>
      <c r="S1925" t="n">
        <v>39.61</v>
      </c>
      <c r="T1925" t="n">
        <v>3213.98</v>
      </c>
      <c r="U1925" t="n">
        <v>0.71</v>
      </c>
      <c r="V1925" t="n">
        <v>0.75</v>
      </c>
      <c r="W1925" t="n">
        <v>2.62</v>
      </c>
      <c r="X1925" t="n">
        <v>0.18</v>
      </c>
      <c r="Y1925" t="n">
        <v>1</v>
      </c>
      <c r="Z1925" t="n">
        <v>10</v>
      </c>
    </row>
    <row r="1926">
      <c r="A1926" t="n">
        <v>125</v>
      </c>
      <c r="B1926" t="n">
        <v>145</v>
      </c>
      <c r="C1926" t="inlineStr">
        <is>
          <t xml:space="preserve">CONCLUIDO	</t>
        </is>
      </c>
      <c r="D1926" t="n">
        <v>5.3062</v>
      </c>
      <c r="E1926" t="n">
        <v>18.85</v>
      </c>
      <c r="F1926" t="n">
        <v>15.52</v>
      </c>
      <c r="G1926" t="n">
        <v>133.02</v>
      </c>
      <c r="H1926" t="n">
        <v>1.62</v>
      </c>
      <c r="I1926" t="n">
        <v>7</v>
      </c>
      <c r="J1926" t="n">
        <v>355.9</v>
      </c>
      <c r="K1926" t="n">
        <v>61.2</v>
      </c>
      <c r="L1926" t="n">
        <v>32.25</v>
      </c>
      <c r="M1926" t="n">
        <v>5</v>
      </c>
      <c r="N1926" t="n">
        <v>117.45</v>
      </c>
      <c r="O1926" t="n">
        <v>44128.64</v>
      </c>
      <c r="P1926" t="n">
        <v>264.96</v>
      </c>
      <c r="Q1926" t="n">
        <v>467.07</v>
      </c>
      <c r="R1926" t="n">
        <v>56.02</v>
      </c>
      <c r="S1926" t="n">
        <v>39.61</v>
      </c>
      <c r="T1926" t="n">
        <v>3265.31</v>
      </c>
      <c r="U1926" t="n">
        <v>0.71</v>
      </c>
      <c r="V1926" t="n">
        <v>0.75</v>
      </c>
      <c r="W1926" t="n">
        <v>2.62</v>
      </c>
      <c r="X1926" t="n">
        <v>0.19</v>
      </c>
      <c r="Y1926" t="n">
        <v>1</v>
      </c>
      <c r="Z1926" t="n">
        <v>10</v>
      </c>
    </row>
    <row r="1927">
      <c r="A1927" t="n">
        <v>126</v>
      </c>
      <c r="B1927" t="n">
        <v>145</v>
      </c>
      <c r="C1927" t="inlineStr">
        <is>
          <t xml:space="preserve">CONCLUIDO	</t>
        </is>
      </c>
      <c r="D1927" t="n">
        <v>5.3079</v>
      </c>
      <c r="E1927" t="n">
        <v>18.84</v>
      </c>
      <c r="F1927" t="n">
        <v>15.51</v>
      </c>
      <c r="G1927" t="n">
        <v>132.97</v>
      </c>
      <c r="H1927" t="n">
        <v>1.63</v>
      </c>
      <c r="I1927" t="n">
        <v>7</v>
      </c>
      <c r="J1927" t="n">
        <v>356.55</v>
      </c>
      <c r="K1927" t="n">
        <v>61.2</v>
      </c>
      <c r="L1927" t="n">
        <v>32.5</v>
      </c>
      <c r="M1927" t="n">
        <v>5</v>
      </c>
      <c r="N1927" t="n">
        <v>117.85</v>
      </c>
      <c r="O1927" t="n">
        <v>44208.97</v>
      </c>
      <c r="P1927" t="n">
        <v>265.34</v>
      </c>
      <c r="Q1927" t="n">
        <v>467.07</v>
      </c>
      <c r="R1927" t="n">
        <v>55.84</v>
      </c>
      <c r="S1927" t="n">
        <v>39.61</v>
      </c>
      <c r="T1927" t="n">
        <v>3175.76</v>
      </c>
      <c r="U1927" t="n">
        <v>0.71</v>
      </c>
      <c r="V1927" t="n">
        <v>0.75</v>
      </c>
      <c r="W1927" t="n">
        <v>2.62</v>
      </c>
      <c r="X1927" t="n">
        <v>0.18</v>
      </c>
      <c r="Y1927" t="n">
        <v>1</v>
      </c>
      <c r="Z1927" t="n">
        <v>10</v>
      </c>
    </row>
    <row r="1928">
      <c r="A1928" t="n">
        <v>127</v>
      </c>
      <c r="B1928" t="n">
        <v>145</v>
      </c>
      <c r="C1928" t="inlineStr">
        <is>
          <t xml:space="preserve">CONCLUIDO	</t>
        </is>
      </c>
      <c r="D1928" t="n">
        <v>5.3104</v>
      </c>
      <c r="E1928" t="n">
        <v>18.83</v>
      </c>
      <c r="F1928" t="n">
        <v>15.5</v>
      </c>
      <c r="G1928" t="n">
        <v>132.9</v>
      </c>
      <c r="H1928" t="n">
        <v>1.63</v>
      </c>
      <c r="I1928" t="n">
        <v>7</v>
      </c>
      <c r="J1928" t="n">
        <v>357.2</v>
      </c>
      <c r="K1928" t="n">
        <v>61.2</v>
      </c>
      <c r="L1928" t="n">
        <v>32.75</v>
      </c>
      <c r="M1928" t="n">
        <v>5</v>
      </c>
      <c r="N1928" t="n">
        <v>118.26</v>
      </c>
      <c r="O1928" t="n">
        <v>44289.53</v>
      </c>
      <c r="P1928" t="n">
        <v>265.31</v>
      </c>
      <c r="Q1928" t="n">
        <v>467.07</v>
      </c>
      <c r="R1928" t="n">
        <v>55.59</v>
      </c>
      <c r="S1928" t="n">
        <v>39.61</v>
      </c>
      <c r="T1928" t="n">
        <v>3051.42</v>
      </c>
      <c r="U1928" t="n">
        <v>0.71</v>
      </c>
      <c r="V1928" t="n">
        <v>0.75</v>
      </c>
      <c r="W1928" t="n">
        <v>2.62</v>
      </c>
      <c r="X1928" t="n">
        <v>0.17</v>
      </c>
      <c r="Y1928" t="n">
        <v>1</v>
      </c>
      <c r="Z1928" t="n">
        <v>10</v>
      </c>
    </row>
    <row r="1929">
      <c r="A1929" t="n">
        <v>128</v>
      </c>
      <c r="B1929" t="n">
        <v>145</v>
      </c>
      <c r="C1929" t="inlineStr">
        <is>
          <t xml:space="preserve">CONCLUIDO	</t>
        </is>
      </c>
      <c r="D1929" t="n">
        <v>5.3075</v>
      </c>
      <c r="E1929" t="n">
        <v>18.84</v>
      </c>
      <c r="F1929" t="n">
        <v>15.51</v>
      </c>
      <c r="G1929" t="n">
        <v>132.98</v>
      </c>
      <c r="H1929" t="n">
        <v>1.64</v>
      </c>
      <c r="I1929" t="n">
        <v>7</v>
      </c>
      <c r="J1929" t="n">
        <v>357.86</v>
      </c>
      <c r="K1929" t="n">
        <v>61.2</v>
      </c>
      <c r="L1929" t="n">
        <v>33</v>
      </c>
      <c r="M1929" t="n">
        <v>5</v>
      </c>
      <c r="N1929" t="n">
        <v>118.66</v>
      </c>
      <c r="O1929" t="n">
        <v>44370.32</v>
      </c>
      <c r="P1929" t="n">
        <v>265.87</v>
      </c>
      <c r="Q1929" t="n">
        <v>467.07</v>
      </c>
      <c r="R1929" t="n">
        <v>55.94</v>
      </c>
      <c r="S1929" t="n">
        <v>39.61</v>
      </c>
      <c r="T1929" t="n">
        <v>3223.99</v>
      </c>
      <c r="U1929" t="n">
        <v>0.71</v>
      </c>
      <c r="V1929" t="n">
        <v>0.75</v>
      </c>
      <c r="W1929" t="n">
        <v>2.62</v>
      </c>
      <c r="X1929" t="n">
        <v>0.18</v>
      </c>
      <c r="Y1929" t="n">
        <v>1</v>
      </c>
      <c r="Z1929" t="n">
        <v>10</v>
      </c>
    </row>
    <row r="1930">
      <c r="A1930" t="n">
        <v>129</v>
      </c>
      <c r="B1930" t="n">
        <v>145</v>
      </c>
      <c r="C1930" t="inlineStr">
        <is>
          <t xml:space="preserve">CONCLUIDO	</t>
        </is>
      </c>
      <c r="D1930" t="n">
        <v>5.3074</v>
      </c>
      <c r="E1930" t="n">
        <v>18.84</v>
      </c>
      <c r="F1930" t="n">
        <v>15.52</v>
      </c>
      <c r="G1930" t="n">
        <v>132.99</v>
      </c>
      <c r="H1930" t="n">
        <v>1.65</v>
      </c>
      <c r="I1930" t="n">
        <v>7</v>
      </c>
      <c r="J1930" t="n">
        <v>358.52</v>
      </c>
      <c r="K1930" t="n">
        <v>61.2</v>
      </c>
      <c r="L1930" t="n">
        <v>33.25</v>
      </c>
      <c r="M1930" t="n">
        <v>5</v>
      </c>
      <c r="N1930" t="n">
        <v>119.07</v>
      </c>
      <c r="O1930" t="n">
        <v>44451.33</v>
      </c>
      <c r="P1930" t="n">
        <v>266.47</v>
      </c>
      <c r="Q1930" t="n">
        <v>467.08</v>
      </c>
      <c r="R1930" t="n">
        <v>55.88</v>
      </c>
      <c r="S1930" t="n">
        <v>39.61</v>
      </c>
      <c r="T1930" t="n">
        <v>3197.89</v>
      </c>
      <c r="U1930" t="n">
        <v>0.71</v>
      </c>
      <c r="V1930" t="n">
        <v>0.75</v>
      </c>
      <c r="W1930" t="n">
        <v>2.62</v>
      </c>
      <c r="X1930" t="n">
        <v>0.18</v>
      </c>
      <c r="Y1930" t="n">
        <v>1</v>
      </c>
      <c r="Z1930" t="n">
        <v>10</v>
      </c>
    </row>
    <row r="1931">
      <c r="A1931" t="n">
        <v>130</v>
      </c>
      <c r="B1931" t="n">
        <v>145</v>
      </c>
      <c r="C1931" t="inlineStr">
        <is>
          <t xml:space="preserve">CONCLUIDO	</t>
        </is>
      </c>
      <c r="D1931" t="n">
        <v>5.3107</v>
      </c>
      <c r="E1931" t="n">
        <v>18.83</v>
      </c>
      <c r="F1931" t="n">
        <v>15.5</v>
      </c>
      <c r="G1931" t="n">
        <v>132.89</v>
      </c>
      <c r="H1931" t="n">
        <v>1.66</v>
      </c>
      <c r="I1931" t="n">
        <v>7</v>
      </c>
      <c r="J1931" t="n">
        <v>359.17</v>
      </c>
      <c r="K1931" t="n">
        <v>61.2</v>
      </c>
      <c r="L1931" t="n">
        <v>33.5</v>
      </c>
      <c r="M1931" t="n">
        <v>5</v>
      </c>
      <c r="N1931" t="n">
        <v>119.48</v>
      </c>
      <c r="O1931" t="n">
        <v>44532.57</v>
      </c>
      <c r="P1931" t="n">
        <v>266.14</v>
      </c>
      <c r="Q1931" t="n">
        <v>467.07</v>
      </c>
      <c r="R1931" t="n">
        <v>55.53</v>
      </c>
      <c r="S1931" t="n">
        <v>39.61</v>
      </c>
      <c r="T1931" t="n">
        <v>3020.91</v>
      </c>
      <c r="U1931" t="n">
        <v>0.71</v>
      </c>
      <c r="V1931" t="n">
        <v>0.75</v>
      </c>
      <c r="W1931" t="n">
        <v>2.62</v>
      </c>
      <c r="X1931" t="n">
        <v>0.17</v>
      </c>
      <c r="Y1931" t="n">
        <v>1</v>
      </c>
      <c r="Z1931" t="n">
        <v>10</v>
      </c>
    </row>
    <row r="1932">
      <c r="A1932" t="n">
        <v>131</v>
      </c>
      <c r="B1932" t="n">
        <v>145</v>
      </c>
      <c r="C1932" t="inlineStr">
        <is>
          <t xml:space="preserve">CONCLUIDO	</t>
        </is>
      </c>
      <c r="D1932" t="n">
        <v>5.309</v>
      </c>
      <c r="E1932" t="n">
        <v>18.84</v>
      </c>
      <c r="F1932" t="n">
        <v>15.51</v>
      </c>
      <c r="G1932" t="n">
        <v>132.94</v>
      </c>
      <c r="H1932" t="n">
        <v>1.67</v>
      </c>
      <c r="I1932" t="n">
        <v>7</v>
      </c>
      <c r="J1932" t="n">
        <v>359.84</v>
      </c>
      <c r="K1932" t="n">
        <v>61.2</v>
      </c>
      <c r="L1932" t="n">
        <v>33.75</v>
      </c>
      <c r="M1932" t="n">
        <v>5</v>
      </c>
      <c r="N1932" t="n">
        <v>119.89</v>
      </c>
      <c r="O1932" t="n">
        <v>44614.04</v>
      </c>
      <c r="P1932" t="n">
        <v>266.43</v>
      </c>
      <c r="Q1932" t="n">
        <v>467.07</v>
      </c>
      <c r="R1932" t="n">
        <v>55.67</v>
      </c>
      <c r="S1932" t="n">
        <v>39.61</v>
      </c>
      <c r="T1932" t="n">
        <v>3092.27</v>
      </c>
      <c r="U1932" t="n">
        <v>0.71</v>
      </c>
      <c r="V1932" t="n">
        <v>0.75</v>
      </c>
      <c r="W1932" t="n">
        <v>2.62</v>
      </c>
      <c r="X1932" t="n">
        <v>0.18</v>
      </c>
      <c r="Y1932" t="n">
        <v>1</v>
      </c>
      <c r="Z1932" t="n">
        <v>10</v>
      </c>
    </row>
    <row r="1933">
      <c r="A1933" t="n">
        <v>132</v>
      </c>
      <c r="B1933" t="n">
        <v>145</v>
      </c>
      <c r="C1933" t="inlineStr">
        <is>
          <t xml:space="preserve">CONCLUIDO	</t>
        </is>
      </c>
      <c r="D1933" t="n">
        <v>5.3075</v>
      </c>
      <c r="E1933" t="n">
        <v>18.84</v>
      </c>
      <c r="F1933" t="n">
        <v>15.51</v>
      </c>
      <c r="G1933" t="n">
        <v>132.98</v>
      </c>
      <c r="H1933" t="n">
        <v>1.68</v>
      </c>
      <c r="I1933" t="n">
        <v>7</v>
      </c>
      <c r="J1933" t="n">
        <v>360.5</v>
      </c>
      <c r="K1933" t="n">
        <v>61.2</v>
      </c>
      <c r="L1933" t="n">
        <v>34</v>
      </c>
      <c r="M1933" t="n">
        <v>5</v>
      </c>
      <c r="N1933" t="n">
        <v>120.3</v>
      </c>
      <c r="O1933" t="n">
        <v>44695.75</v>
      </c>
      <c r="P1933" t="n">
        <v>266.27</v>
      </c>
      <c r="Q1933" t="n">
        <v>467.07</v>
      </c>
      <c r="R1933" t="n">
        <v>55.89</v>
      </c>
      <c r="S1933" t="n">
        <v>39.61</v>
      </c>
      <c r="T1933" t="n">
        <v>3199.64</v>
      </c>
      <c r="U1933" t="n">
        <v>0.71</v>
      </c>
      <c r="V1933" t="n">
        <v>0.75</v>
      </c>
      <c r="W1933" t="n">
        <v>2.62</v>
      </c>
      <c r="X1933" t="n">
        <v>0.18</v>
      </c>
      <c r="Y1933" t="n">
        <v>1</v>
      </c>
      <c r="Z1933" t="n">
        <v>10</v>
      </c>
    </row>
    <row r="1934">
      <c r="A1934" t="n">
        <v>133</v>
      </c>
      <c r="B1934" t="n">
        <v>145</v>
      </c>
      <c r="C1934" t="inlineStr">
        <is>
          <t xml:space="preserve">CONCLUIDO	</t>
        </is>
      </c>
      <c r="D1934" t="n">
        <v>5.3095</v>
      </c>
      <c r="E1934" t="n">
        <v>18.83</v>
      </c>
      <c r="F1934" t="n">
        <v>15.51</v>
      </c>
      <c r="G1934" t="n">
        <v>132.92</v>
      </c>
      <c r="H1934" t="n">
        <v>1.69</v>
      </c>
      <c r="I1934" t="n">
        <v>7</v>
      </c>
      <c r="J1934" t="n">
        <v>361.16</v>
      </c>
      <c r="K1934" t="n">
        <v>61.2</v>
      </c>
      <c r="L1934" t="n">
        <v>34.25</v>
      </c>
      <c r="M1934" t="n">
        <v>5</v>
      </c>
      <c r="N1934" t="n">
        <v>120.71</v>
      </c>
      <c r="O1934" t="n">
        <v>44777.68</v>
      </c>
      <c r="P1934" t="n">
        <v>265.93</v>
      </c>
      <c r="Q1934" t="n">
        <v>467.07</v>
      </c>
      <c r="R1934" t="n">
        <v>55.6</v>
      </c>
      <c r="S1934" t="n">
        <v>39.61</v>
      </c>
      <c r="T1934" t="n">
        <v>3056.98</v>
      </c>
      <c r="U1934" t="n">
        <v>0.71</v>
      </c>
      <c r="V1934" t="n">
        <v>0.75</v>
      </c>
      <c r="W1934" t="n">
        <v>2.62</v>
      </c>
      <c r="X1934" t="n">
        <v>0.17</v>
      </c>
      <c r="Y1934" t="n">
        <v>1</v>
      </c>
      <c r="Z1934" t="n">
        <v>10</v>
      </c>
    </row>
    <row r="1935">
      <c r="A1935" t="n">
        <v>134</v>
      </c>
      <c r="B1935" t="n">
        <v>145</v>
      </c>
      <c r="C1935" t="inlineStr">
        <is>
          <t xml:space="preserve">CONCLUIDO	</t>
        </is>
      </c>
      <c r="D1935" t="n">
        <v>5.3128</v>
      </c>
      <c r="E1935" t="n">
        <v>18.82</v>
      </c>
      <c r="F1935" t="n">
        <v>15.5</v>
      </c>
      <c r="G1935" t="n">
        <v>132.82</v>
      </c>
      <c r="H1935" t="n">
        <v>1.7</v>
      </c>
      <c r="I1935" t="n">
        <v>7</v>
      </c>
      <c r="J1935" t="n">
        <v>361.83</v>
      </c>
      <c r="K1935" t="n">
        <v>61.2</v>
      </c>
      <c r="L1935" t="n">
        <v>34.5</v>
      </c>
      <c r="M1935" t="n">
        <v>5</v>
      </c>
      <c r="N1935" t="n">
        <v>121.13</v>
      </c>
      <c r="O1935" t="n">
        <v>44859.98</v>
      </c>
      <c r="P1935" t="n">
        <v>265.59</v>
      </c>
      <c r="Q1935" t="n">
        <v>467.08</v>
      </c>
      <c r="R1935" t="n">
        <v>55.33</v>
      </c>
      <c r="S1935" t="n">
        <v>39.61</v>
      </c>
      <c r="T1935" t="n">
        <v>2920.06</v>
      </c>
      <c r="U1935" t="n">
        <v>0.72</v>
      </c>
      <c r="V1935" t="n">
        <v>0.75</v>
      </c>
      <c r="W1935" t="n">
        <v>2.62</v>
      </c>
      <c r="X1935" t="n">
        <v>0.16</v>
      </c>
      <c r="Y1935" t="n">
        <v>1</v>
      </c>
      <c r="Z1935" t="n">
        <v>10</v>
      </c>
    </row>
    <row r="1936">
      <c r="A1936" t="n">
        <v>135</v>
      </c>
      <c r="B1936" t="n">
        <v>145</v>
      </c>
      <c r="C1936" t="inlineStr">
        <is>
          <t xml:space="preserve">CONCLUIDO	</t>
        </is>
      </c>
      <c r="D1936" t="n">
        <v>5.3137</v>
      </c>
      <c r="E1936" t="n">
        <v>18.82</v>
      </c>
      <c r="F1936" t="n">
        <v>15.49</v>
      </c>
      <c r="G1936" t="n">
        <v>132.8</v>
      </c>
      <c r="H1936" t="n">
        <v>1.71</v>
      </c>
      <c r="I1936" t="n">
        <v>7</v>
      </c>
      <c r="J1936" t="n">
        <v>362.5</v>
      </c>
      <c r="K1936" t="n">
        <v>61.2</v>
      </c>
      <c r="L1936" t="n">
        <v>34.75</v>
      </c>
      <c r="M1936" t="n">
        <v>5</v>
      </c>
      <c r="N1936" t="n">
        <v>121.55</v>
      </c>
      <c r="O1936" t="n">
        <v>44942.4</v>
      </c>
      <c r="P1936" t="n">
        <v>265.4</v>
      </c>
      <c r="Q1936" t="n">
        <v>467.07</v>
      </c>
      <c r="R1936" t="n">
        <v>55.23</v>
      </c>
      <c r="S1936" t="n">
        <v>39.61</v>
      </c>
      <c r="T1936" t="n">
        <v>2873.02</v>
      </c>
      <c r="U1936" t="n">
        <v>0.72</v>
      </c>
      <c r="V1936" t="n">
        <v>0.75</v>
      </c>
      <c r="W1936" t="n">
        <v>2.62</v>
      </c>
      <c r="X1936" t="n">
        <v>0.16</v>
      </c>
      <c r="Y1936" t="n">
        <v>1</v>
      </c>
      <c r="Z1936" t="n">
        <v>10</v>
      </c>
    </row>
    <row r="1937">
      <c r="A1937" t="n">
        <v>136</v>
      </c>
      <c r="B1937" t="n">
        <v>145</v>
      </c>
      <c r="C1937" t="inlineStr">
        <is>
          <t xml:space="preserve">CONCLUIDO	</t>
        </is>
      </c>
      <c r="D1937" t="n">
        <v>5.3128</v>
      </c>
      <c r="E1937" t="n">
        <v>18.82</v>
      </c>
      <c r="F1937" t="n">
        <v>15.5</v>
      </c>
      <c r="G1937" t="n">
        <v>132.82</v>
      </c>
      <c r="H1937" t="n">
        <v>1.72</v>
      </c>
      <c r="I1937" t="n">
        <v>7</v>
      </c>
      <c r="J1937" t="n">
        <v>363.17</v>
      </c>
      <c r="K1937" t="n">
        <v>61.2</v>
      </c>
      <c r="L1937" t="n">
        <v>35</v>
      </c>
      <c r="M1937" t="n">
        <v>5</v>
      </c>
      <c r="N1937" t="n">
        <v>121.97</v>
      </c>
      <c r="O1937" t="n">
        <v>45025.06</v>
      </c>
      <c r="P1937" t="n">
        <v>265.89</v>
      </c>
      <c r="Q1937" t="n">
        <v>467.11</v>
      </c>
      <c r="R1937" t="n">
        <v>55.19</v>
      </c>
      <c r="S1937" t="n">
        <v>39.61</v>
      </c>
      <c r="T1937" t="n">
        <v>2852.4</v>
      </c>
      <c r="U1937" t="n">
        <v>0.72</v>
      </c>
      <c r="V1937" t="n">
        <v>0.75</v>
      </c>
      <c r="W1937" t="n">
        <v>2.62</v>
      </c>
      <c r="X1937" t="n">
        <v>0.16</v>
      </c>
      <c r="Y1937" t="n">
        <v>1</v>
      </c>
      <c r="Z1937" t="n">
        <v>10</v>
      </c>
    </row>
    <row r="1938">
      <c r="A1938" t="n">
        <v>137</v>
      </c>
      <c r="B1938" t="n">
        <v>145</v>
      </c>
      <c r="C1938" t="inlineStr">
        <is>
          <t xml:space="preserve">CONCLUIDO	</t>
        </is>
      </c>
      <c r="D1938" t="n">
        <v>5.3115</v>
      </c>
      <c r="E1938" t="n">
        <v>18.83</v>
      </c>
      <c r="F1938" t="n">
        <v>15.5</v>
      </c>
      <c r="G1938" t="n">
        <v>132.86</v>
      </c>
      <c r="H1938" t="n">
        <v>1.73</v>
      </c>
      <c r="I1938" t="n">
        <v>7</v>
      </c>
      <c r="J1938" t="n">
        <v>363.84</v>
      </c>
      <c r="K1938" t="n">
        <v>61.2</v>
      </c>
      <c r="L1938" t="n">
        <v>35.25</v>
      </c>
      <c r="M1938" t="n">
        <v>5</v>
      </c>
      <c r="N1938" t="n">
        <v>122.39</v>
      </c>
      <c r="O1938" t="n">
        <v>45107.96</v>
      </c>
      <c r="P1938" t="n">
        <v>265.79</v>
      </c>
      <c r="Q1938" t="n">
        <v>467.07</v>
      </c>
      <c r="R1938" t="n">
        <v>55.37</v>
      </c>
      <c r="S1938" t="n">
        <v>39.61</v>
      </c>
      <c r="T1938" t="n">
        <v>2942.44</v>
      </c>
      <c r="U1938" t="n">
        <v>0.72</v>
      </c>
      <c r="V1938" t="n">
        <v>0.75</v>
      </c>
      <c r="W1938" t="n">
        <v>2.62</v>
      </c>
      <c r="X1938" t="n">
        <v>0.17</v>
      </c>
      <c r="Y1938" t="n">
        <v>1</v>
      </c>
      <c r="Z1938" t="n">
        <v>10</v>
      </c>
    </row>
    <row r="1939">
      <c r="A1939" t="n">
        <v>138</v>
      </c>
      <c r="B1939" t="n">
        <v>145</v>
      </c>
      <c r="C1939" t="inlineStr">
        <is>
          <t xml:space="preserve">CONCLUIDO	</t>
        </is>
      </c>
      <c r="D1939" t="n">
        <v>5.3111</v>
      </c>
      <c r="E1939" t="n">
        <v>18.83</v>
      </c>
      <c r="F1939" t="n">
        <v>15.5</v>
      </c>
      <c r="G1939" t="n">
        <v>132.88</v>
      </c>
      <c r="H1939" t="n">
        <v>1.74</v>
      </c>
      <c r="I1939" t="n">
        <v>7</v>
      </c>
      <c r="J1939" t="n">
        <v>364.51</v>
      </c>
      <c r="K1939" t="n">
        <v>61.2</v>
      </c>
      <c r="L1939" t="n">
        <v>35.5</v>
      </c>
      <c r="M1939" t="n">
        <v>5</v>
      </c>
      <c r="N1939" t="n">
        <v>122.82</v>
      </c>
      <c r="O1939" t="n">
        <v>45191.1</v>
      </c>
      <c r="P1939" t="n">
        <v>265.61</v>
      </c>
      <c r="Q1939" t="n">
        <v>467.07</v>
      </c>
      <c r="R1939" t="n">
        <v>55.36</v>
      </c>
      <c r="S1939" t="n">
        <v>39.61</v>
      </c>
      <c r="T1939" t="n">
        <v>2935.68</v>
      </c>
      <c r="U1939" t="n">
        <v>0.72</v>
      </c>
      <c r="V1939" t="n">
        <v>0.75</v>
      </c>
      <c r="W1939" t="n">
        <v>2.62</v>
      </c>
      <c r="X1939" t="n">
        <v>0.17</v>
      </c>
      <c r="Y1939" t="n">
        <v>1</v>
      </c>
      <c r="Z1939" t="n">
        <v>10</v>
      </c>
    </row>
    <row r="1940">
      <c r="A1940" t="n">
        <v>139</v>
      </c>
      <c r="B1940" t="n">
        <v>145</v>
      </c>
      <c r="C1940" t="inlineStr">
        <is>
          <t xml:space="preserve">CONCLUIDO	</t>
        </is>
      </c>
      <c r="D1940" t="n">
        <v>5.3142</v>
      </c>
      <c r="E1940" t="n">
        <v>18.82</v>
      </c>
      <c r="F1940" t="n">
        <v>15.49</v>
      </c>
      <c r="G1940" t="n">
        <v>132.78</v>
      </c>
      <c r="H1940" t="n">
        <v>1.75</v>
      </c>
      <c r="I1940" t="n">
        <v>7</v>
      </c>
      <c r="J1940" t="n">
        <v>365.19</v>
      </c>
      <c r="K1940" t="n">
        <v>61.2</v>
      </c>
      <c r="L1940" t="n">
        <v>35.75</v>
      </c>
      <c r="M1940" t="n">
        <v>5</v>
      </c>
      <c r="N1940" t="n">
        <v>123.24</v>
      </c>
      <c r="O1940" t="n">
        <v>45274.49</v>
      </c>
      <c r="P1940" t="n">
        <v>265.26</v>
      </c>
      <c r="Q1940" t="n">
        <v>467.07</v>
      </c>
      <c r="R1940" t="n">
        <v>55.11</v>
      </c>
      <c r="S1940" t="n">
        <v>39.61</v>
      </c>
      <c r="T1940" t="n">
        <v>2811.09</v>
      </c>
      <c r="U1940" t="n">
        <v>0.72</v>
      </c>
      <c r="V1940" t="n">
        <v>0.75</v>
      </c>
      <c r="W1940" t="n">
        <v>2.62</v>
      </c>
      <c r="X1940" t="n">
        <v>0.16</v>
      </c>
      <c r="Y1940" t="n">
        <v>1</v>
      </c>
      <c r="Z1940" t="n">
        <v>10</v>
      </c>
    </row>
    <row r="1941">
      <c r="A1941" t="n">
        <v>140</v>
      </c>
      <c r="B1941" t="n">
        <v>145</v>
      </c>
      <c r="C1941" t="inlineStr">
        <is>
          <t xml:space="preserve">CONCLUIDO	</t>
        </is>
      </c>
      <c r="D1941" t="n">
        <v>5.3137</v>
      </c>
      <c r="E1941" t="n">
        <v>18.82</v>
      </c>
      <c r="F1941" t="n">
        <v>15.49</v>
      </c>
      <c r="G1941" t="n">
        <v>132.8</v>
      </c>
      <c r="H1941" t="n">
        <v>1.75</v>
      </c>
      <c r="I1941" t="n">
        <v>7</v>
      </c>
      <c r="J1941" t="n">
        <v>365.87</v>
      </c>
      <c r="K1941" t="n">
        <v>61.2</v>
      </c>
      <c r="L1941" t="n">
        <v>36</v>
      </c>
      <c r="M1941" t="n">
        <v>5</v>
      </c>
      <c r="N1941" t="n">
        <v>123.67</v>
      </c>
      <c r="O1941" t="n">
        <v>45358.13</v>
      </c>
      <c r="P1941" t="n">
        <v>265.02</v>
      </c>
      <c r="Q1941" t="n">
        <v>467.07</v>
      </c>
      <c r="R1941" t="n">
        <v>55.19</v>
      </c>
      <c r="S1941" t="n">
        <v>39.61</v>
      </c>
      <c r="T1941" t="n">
        <v>2853.36</v>
      </c>
      <c r="U1941" t="n">
        <v>0.72</v>
      </c>
      <c r="V1941" t="n">
        <v>0.75</v>
      </c>
      <c r="W1941" t="n">
        <v>2.62</v>
      </c>
      <c r="X1941" t="n">
        <v>0.16</v>
      </c>
      <c r="Y1941" t="n">
        <v>1</v>
      </c>
      <c r="Z1941" t="n">
        <v>10</v>
      </c>
    </row>
    <row r="1942">
      <c r="A1942" t="n">
        <v>141</v>
      </c>
      <c r="B1942" t="n">
        <v>145</v>
      </c>
      <c r="C1942" t="inlineStr">
        <is>
          <t xml:space="preserve">CONCLUIDO	</t>
        </is>
      </c>
      <c r="D1942" t="n">
        <v>5.3126</v>
      </c>
      <c r="E1942" t="n">
        <v>18.82</v>
      </c>
      <c r="F1942" t="n">
        <v>15.5</v>
      </c>
      <c r="G1942" t="n">
        <v>132.83</v>
      </c>
      <c r="H1942" t="n">
        <v>1.76</v>
      </c>
      <c r="I1942" t="n">
        <v>7</v>
      </c>
      <c r="J1942" t="n">
        <v>366.55</v>
      </c>
      <c r="K1942" t="n">
        <v>61.2</v>
      </c>
      <c r="L1942" t="n">
        <v>36.25</v>
      </c>
      <c r="M1942" t="n">
        <v>5</v>
      </c>
      <c r="N1942" t="n">
        <v>124.1</v>
      </c>
      <c r="O1942" t="n">
        <v>45442.03</v>
      </c>
      <c r="P1942" t="n">
        <v>265.04</v>
      </c>
      <c r="Q1942" t="n">
        <v>467.07</v>
      </c>
      <c r="R1942" t="n">
        <v>55.23</v>
      </c>
      <c r="S1942" t="n">
        <v>39.61</v>
      </c>
      <c r="T1942" t="n">
        <v>2872.61</v>
      </c>
      <c r="U1942" t="n">
        <v>0.72</v>
      </c>
      <c r="V1942" t="n">
        <v>0.75</v>
      </c>
      <c r="W1942" t="n">
        <v>2.62</v>
      </c>
      <c r="X1942" t="n">
        <v>0.16</v>
      </c>
      <c r="Y1942" t="n">
        <v>1</v>
      </c>
      <c r="Z1942" t="n">
        <v>10</v>
      </c>
    </row>
    <row r="1943">
      <c r="A1943" t="n">
        <v>142</v>
      </c>
      <c r="B1943" t="n">
        <v>145</v>
      </c>
      <c r="C1943" t="inlineStr">
        <is>
          <t xml:space="preserve">CONCLUIDO	</t>
        </is>
      </c>
      <c r="D1943" t="n">
        <v>5.3108</v>
      </c>
      <c r="E1943" t="n">
        <v>18.83</v>
      </c>
      <c r="F1943" t="n">
        <v>15.5</v>
      </c>
      <c r="G1943" t="n">
        <v>132.88</v>
      </c>
      <c r="H1943" t="n">
        <v>1.77</v>
      </c>
      <c r="I1943" t="n">
        <v>7</v>
      </c>
      <c r="J1943" t="n">
        <v>367.23</v>
      </c>
      <c r="K1943" t="n">
        <v>61.2</v>
      </c>
      <c r="L1943" t="n">
        <v>36.5</v>
      </c>
      <c r="M1943" t="n">
        <v>5</v>
      </c>
      <c r="N1943" t="n">
        <v>124.53</v>
      </c>
      <c r="O1943" t="n">
        <v>45526.17</v>
      </c>
      <c r="P1943" t="n">
        <v>265.26</v>
      </c>
      <c r="Q1943" t="n">
        <v>467.16</v>
      </c>
      <c r="R1943" t="n">
        <v>55.42</v>
      </c>
      <c r="S1943" t="n">
        <v>39.61</v>
      </c>
      <c r="T1943" t="n">
        <v>2963.89</v>
      </c>
      <c r="U1943" t="n">
        <v>0.71</v>
      </c>
      <c r="V1943" t="n">
        <v>0.75</v>
      </c>
      <c r="W1943" t="n">
        <v>2.62</v>
      </c>
      <c r="X1943" t="n">
        <v>0.17</v>
      </c>
      <c r="Y1943" t="n">
        <v>1</v>
      </c>
      <c r="Z1943" t="n">
        <v>10</v>
      </c>
    </row>
    <row r="1944">
      <c r="A1944" t="n">
        <v>143</v>
      </c>
      <c r="B1944" t="n">
        <v>145</v>
      </c>
      <c r="C1944" t="inlineStr">
        <is>
          <t xml:space="preserve">CONCLUIDO	</t>
        </is>
      </c>
      <c r="D1944" t="n">
        <v>5.309</v>
      </c>
      <c r="E1944" t="n">
        <v>18.84</v>
      </c>
      <c r="F1944" t="n">
        <v>15.51</v>
      </c>
      <c r="G1944" t="n">
        <v>132.94</v>
      </c>
      <c r="H1944" t="n">
        <v>1.78</v>
      </c>
      <c r="I1944" t="n">
        <v>7</v>
      </c>
      <c r="J1944" t="n">
        <v>367.92</v>
      </c>
      <c r="K1944" t="n">
        <v>61.2</v>
      </c>
      <c r="L1944" t="n">
        <v>36.75</v>
      </c>
      <c r="M1944" t="n">
        <v>5</v>
      </c>
      <c r="N1944" t="n">
        <v>124.97</v>
      </c>
      <c r="O1944" t="n">
        <v>45610.57</v>
      </c>
      <c r="P1944" t="n">
        <v>265.18</v>
      </c>
      <c r="Q1944" t="n">
        <v>467.07</v>
      </c>
      <c r="R1944" t="n">
        <v>55.64</v>
      </c>
      <c r="S1944" t="n">
        <v>39.61</v>
      </c>
      <c r="T1944" t="n">
        <v>3075.54</v>
      </c>
      <c r="U1944" t="n">
        <v>0.71</v>
      </c>
      <c r="V1944" t="n">
        <v>0.75</v>
      </c>
      <c r="W1944" t="n">
        <v>2.62</v>
      </c>
      <c r="X1944" t="n">
        <v>0.18</v>
      </c>
      <c r="Y1944" t="n">
        <v>1</v>
      </c>
      <c r="Z1944" t="n">
        <v>10</v>
      </c>
    </row>
    <row r="1945">
      <c r="A1945" t="n">
        <v>144</v>
      </c>
      <c r="B1945" t="n">
        <v>145</v>
      </c>
      <c r="C1945" t="inlineStr">
        <is>
          <t xml:space="preserve">CONCLUIDO	</t>
        </is>
      </c>
      <c r="D1945" t="n">
        <v>5.3108</v>
      </c>
      <c r="E1945" t="n">
        <v>18.83</v>
      </c>
      <c r="F1945" t="n">
        <v>15.5</v>
      </c>
      <c r="G1945" t="n">
        <v>132.89</v>
      </c>
      <c r="H1945" t="n">
        <v>1.79</v>
      </c>
      <c r="I1945" t="n">
        <v>7</v>
      </c>
      <c r="J1945" t="n">
        <v>368.6</v>
      </c>
      <c r="K1945" t="n">
        <v>61.2</v>
      </c>
      <c r="L1945" t="n">
        <v>37</v>
      </c>
      <c r="M1945" t="n">
        <v>5</v>
      </c>
      <c r="N1945" t="n">
        <v>125.4</v>
      </c>
      <c r="O1945" t="n">
        <v>45695.24</v>
      </c>
      <c r="P1945" t="n">
        <v>264.97</v>
      </c>
      <c r="Q1945" t="n">
        <v>467.08</v>
      </c>
      <c r="R1945" t="n">
        <v>55.42</v>
      </c>
      <c r="S1945" t="n">
        <v>39.61</v>
      </c>
      <c r="T1945" t="n">
        <v>2964.52</v>
      </c>
      <c r="U1945" t="n">
        <v>0.71</v>
      </c>
      <c r="V1945" t="n">
        <v>0.75</v>
      </c>
      <c r="W1945" t="n">
        <v>2.62</v>
      </c>
      <c r="X1945" t="n">
        <v>0.17</v>
      </c>
      <c r="Y1945" t="n">
        <v>1</v>
      </c>
      <c r="Z1945" t="n">
        <v>10</v>
      </c>
    </row>
    <row r="1946">
      <c r="A1946" t="n">
        <v>145</v>
      </c>
      <c r="B1946" t="n">
        <v>145</v>
      </c>
      <c r="C1946" t="inlineStr">
        <is>
          <t xml:space="preserve">CONCLUIDO	</t>
        </is>
      </c>
      <c r="D1946" t="n">
        <v>5.3116</v>
      </c>
      <c r="E1946" t="n">
        <v>18.83</v>
      </c>
      <c r="F1946" t="n">
        <v>15.5</v>
      </c>
      <c r="G1946" t="n">
        <v>132.86</v>
      </c>
      <c r="H1946" t="n">
        <v>1.8</v>
      </c>
      <c r="I1946" t="n">
        <v>7</v>
      </c>
      <c r="J1946" t="n">
        <v>369.29</v>
      </c>
      <c r="K1946" t="n">
        <v>61.2</v>
      </c>
      <c r="L1946" t="n">
        <v>37.25</v>
      </c>
      <c r="M1946" t="n">
        <v>5</v>
      </c>
      <c r="N1946" t="n">
        <v>125.84</v>
      </c>
      <c r="O1946" t="n">
        <v>45780.16</v>
      </c>
      <c r="P1946" t="n">
        <v>264.92</v>
      </c>
      <c r="Q1946" t="n">
        <v>467.07</v>
      </c>
      <c r="R1946" t="n">
        <v>55.34</v>
      </c>
      <c r="S1946" t="n">
        <v>39.61</v>
      </c>
      <c r="T1946" t="n">
        <v>2927.9</v>
      </c>
      <c r="U1946" t="n">
        <v>0.72</v>
      </c>
      <c r="V1946" t="n">
        <v>0.75</v>
      </c>
      <c r="W1946" t="n">
        <v>2.62</v>
      </c>
      <c r="X1946" t="n">
        <v>0.17</v>
      </c>
      <c r="Y1946" t="n">
        <v>1</v>
      </c>
      <c r="Z1946" t="n">
        <v>10</v>
      </c>
    </row>
    <row r="1947">
      <c r="A1947" t="n">
        <v>146</v>
      </c>
      <c r="B1947" t="n">
        <v>145</v>
      </c>
      <c r="C1947" t="inlineStr">
        <is>
          <t xml:space="preserve">CONCLUIDO	</t>
        </is>
      </c>
      <c r="D1947" t="n">
        <v>5.3103</v>
      </c>
      <c r="E1947" t="n">
        <v>18.83</v>
      </c>
      <c r="F1947" t="n">
        <v>15.51</v>
      </c>
      <c r="G1947" t="n">
        <v>132.9</v>
      </c>
      <c r="H1947" t="n">
        <v>1.81</v>
      </c>
      <c r="I1947" t="n">
        <v>7</v>
      </c>
      <c r="J1947" t="n">
        <v>369.98</v>
      </c>
      <c r="K1947" t="n">
        <v>61.2</v>
      </c>
      <c r="L1947" t="n">
        <v>37.5</v>
      </c>
      <c r="M1947" t="n">
        <v>5</v>
      </c>
      <c r="N1947" t="n">
        <v>126.28</v>
      </c>
      <c r="O1947" t="n">
        <v>45865.47</v>
      </c>
      <c r="P1947" t="n">
        <v>264.55</v>
      </c>
      <c r="Q1947" t="n">
        <v>467.08</v>
      </c>
      <c r="R1947" t="n">
        <v>55.53</v>
      </c>
      <c r="S1947" t="n">
        <v>39.61</v>
      </c>
      <c r="T1947" t="n">
        <v>3022.39</v>
      </c>
      <c r="U1947" t="n">
        <v>0.71</v>
      </c>
      <c r="V1947" t="n">
        <v>0.75</v>
      </c>
      <c r="W1947" t="n">
        <v>2.62</v>
      </c>
      <c r="X1947" t="n">
        <v>0.17</v>
      </c>
      <c r="Y1947" t="n">
        <v>1</v>
      </c>
      <c r="Z1947" t="n">
        <v>10</v>
      </c>
    </row>
    <row r="1948">
      <c r="A1948" t="n">
        <v>147</v>
      </c>
      <c r="B1948" t="n">
        <v>145</v>
      </c>
      <c r="C1948" t="inlineStr">
        <is>
          <t xml:space="preserve">CONCLUIDO	</t>
        </is>
      </c>
      <c r="D1948" t="n">
        <v>5.3347</v>
      </c>
      <c r="E1948" t="n">
        <v>18.75</v>
      </c>
      <c r="F1948" t="n">
        <v>15.47</v>
      </c>
      <c r="G1948" t="n">
        <v>154.73</v>
      </c>
      <c r="H1948" t="n">
        <v>1.82</v>
      </c>
      <c r="I1948" t="n">
        <v>6</v>
      </c>
      <c r="J1948" t="n">
        <v>370.67</v>
      </c>
      <c r="K1948" t="n">
        <v>61.2</v>
      </c>
      <c r="L1948" t="n">
        <v>37.75</v>
      </c>
      <c r="M1948" t="n">
        <v>4</v>
      </c>
      <c r="N1948" t="n">
        <v>126.73</v>
      </c>
      <c r="O1948" t="n">
        <v>45950.92</v>
      </c>
      <c r="P1948" t="n">
        <v>263.37</v>
      </c>
      <c r="Q1948" t="n">
        <v>467.07</v>
      </c>
      <c r="R1948" t="n">
        <v>54.5</v>
      </c>
      <c r="S1948" t="n">
        <v>39.61</v>
      </c>
      <c r="T1948" t="n">
        <v>2508.66</v>
      </c>
      <c r="U1948" t="n">
        <v>0.73</v>
      </c>
      <c r="V1948" t="n">
        <v>0.75</v>
      </c>
      <c r="W1948" t="n">
        <v>2.62</v>
      </c>
      <c r="X1948" t="n">
        <v>0.14</v>
      </c>
      <c r="Y1948" t="n">
        <v>1</v>
      </c>
      <c r="Z1948" t="n">
        <v>10</v>
      </c>
    </row>
    <row r="1949">
      <c r="A1949" t="n">
        <v>148</v>
      </c>
      <c r="B1949" t="n">
        <v>145</v>
      </c>
      <c r="C1949" t="inlineStr">
        <is>
          <t xml:space="preserve">CONCLUIDO	</t>
        </is>
      </c>
      <c r="D1949" t="n">
        <v>5.3371</v>
      </c>
      <c r="E1949" t="n">
        <v>18.74</v>
      </c>
      <c r="F1949" t="n">
        <v>15.46</v>
      </c>
      <c r="G1949" t="n">
        <v>154.64</v>
      </c>
      <c r="H1949" t="n">
        <v>1.82</v>
      </c>
      <c r="I1949" t="n">
        <v>6</v>
      </c>
      <c r="J1949" t="n">
        <v>371.37</v>
      </c>
      <c r="K1949" t="n">
        <v>61.2</v>
      </c>
      <c r="L1949" t="n">
        <v>38</v>
      </c>
      <c r="M1949" t="n">
        <v>4</v>
      </c>
      <c r="N1949" t="n">
        <v>127.17</v>
      </c>
      <c r="O1949" t="n">
        <v>46036.65</v>
      </c>
      <c r="P1949" t="n">
        <v>263.5</v>
      </c>
      <c r="Q1949" t="n">
        <v>467.07</v>
      </c>
      <c r="R1949" t="n">
        <v>54.25</v>
      </c>
      <c r="S1949" t="n">
        <v>39.61</v>
      </c>
      <c r="T1949" t="n">
        <v>2386.85</v>
      </c>
      <c r="U1949" t="n">
        <v>0.73</v>
      </c>
      <c r="V1949" t="n">
        <v>0.75</v>
      </c>
      <c r="W1949" t="n">
        <v>2.62</v>
      </c>
      <c r="X1949" t="n">
        <v>0.13</v>
      </c>
      <c r="Y1949" t="n">
        <v>1</v>
      </c>
      <c r="Z1949" t="n">
        <v>10</v>
      </c>
    </row>
    <row r="1950">
      <c r="A1950" t="n">
        <v>149</v>
      </c>
      <c r="B1950" t="n">
        <v>145</v>
      </c>
      <c r="C1950" t="inlineStr">
        <is>
          <t xml:space="preserve">CONCLUIDO	</t>
        </is>
      </c>
      <c r="D1950" t="n">
        <v>5.3355</v>
      </c>
      <c r="E1950" t="n">
        <v>18.74</v>
      </c>
      <c r="F1950" t="n">
        <v>15.47</v>
      </c>
      <c r="G1950" t="n">
        <v>154.7</v>
      </c>
      <c r="H1950" t="n">
        <v>1.83</v>
      </c>
      <c r="I1950" t="n">
        <v>6</v>
      </c>
      <c r="J1950" t="n">
        <v>372.07</v>
      </c>
      <c r="K1950" t="n">
        <v>61.2</v>
      </c>
      <c r="L1950" t="n">
        <v>38.25</v>
      </c>
      <c r="M1950" t="n">
        <v>4</v>
      </c>
      <c r="N1950" t="n">
        <v>127.62</v>
      </c>
      <c r="O1950" t="n">
        <v>46122.64</v>
      </c>
      <c r="P1950" t="n">
        <v>263.8</v>
      </c>
      <c r="Q1950" t="n">
        <v>467.07</v>
      </c>
      <c r="R1950" t="n">
        <v>54.38</v>
      </c>
      <c r="S1950" t="n">
        <v>39.61</v>
      </c>
      <c r="T1950" t="n">
        <v>2452.77</v>
      </c>
      <c r="U1950" t="n">
        <v>0.73</v>
      </c>
      <c r="V1950" t="n">
        <v>0.75</v>
      </c>
      <c r="W1950" t="n">
        <v>2.62</v>
      </c>
      <c r="X1950" t="n">
        <v>0.14</v>
      </c>
      <c r="Y1950" t="n">
        <v>1</v>
      </c>
      <c r="Z1950" t="n">
        <v>10</v>
      </c>
    </row>
    <row r="1951">
      <c r="A1951" t="n">
        <v>150</v>
      </c>
      <c r="B1951" t="n">
        <v>145</v>
      </c>
      <c r="C1951" t="inlineStr">
        <is>
          <t xml:space="preserve">CONCLUIDO	</t>
        </is>
      </c>
      <c r="D1951" t="n">
        <v>5.3363</v>
      </c>
      <c r="E1951" t="n">
        <v>18.74</v>
      </c>
      <c r="F1951" t="n">
        <v>15.47</v>
      </c>
      <c r="G1951" t="n">
        <v>154.67</v>
      </c>
      <c r="H1951" t="n">
        <v>1.84</v>
      </c>
      <c r="I1951" t="n">
        <v>6</v>
      </c>
      <c r="J1951" t="n">
        <v>372.77</v>
      </c>
      <c r="K1951" t="n">
        <v>61.2</v>
      </c>
      <c r="L1951" t="n">
        <v>38.5</v>
      </c>
      <c r="M1951" t="n">
        <v>4</v>
      </c>
      <c r="N1951" t="n">
        <v>128.07</v>
      </c>
      <c r="O1951" t="n">
        <v>46208.91</v>
      </c>
      <c r="P1951" t="n">
        <v>264.07</v>
      </c>
      <c r="Q1951" t="n">
        <v>467.07</v>
      </c>
      <c r="R1951" t="n">
        <v>54.37</v>
      </c>
      <c r="S1951" t="n">
        <v>39.61</v>
      </c>
      <c r="T1951" t="n">
        <v>2444.26</v>
      </c>
      <c r="U1951" t="n">
        <v>0.73</v>
      </c>
      <c r="V1951" t="n">
        <v>0.75</v>
      </c>
      <c r="W1951" t="n">
        <v>2.62</v>
      </c>
      <c r="X1951" t="n">
        <v>0.13</v>
      </c>
      <c r="Y1951" t="n">
        <v>1</v>
      </c>
      <c r="Z1951" t="n">
        <v>10</v>
      </c>
    </row>
    <row r="1952">
      <c r="A1952" t="n">
        <v>151</v>
      </c>
      <c r="B1952" t="n">
        <v>145</v>
      </c>
      <c r="C1952" t="inlineStr">
        <is>
          <t xml:space="preserve">CONCLUIDO	</t>
        </is>
      </c>
      <c r="D1952" t="n">
        <v>5.3352</v>
      </c>
      <c r="E1952" t="n">
        <v>18.74</v>
      </c>
      <c r="F1952" t="n">
        <v>15.47</v>
      </c>
      <c r="G1952" t="n">
        <v>154.71</v>
      </c>
      <c r="H1952" t="n">
        <v>1.85</v>
      </c>
      <c r="I1952" t="n">
        <v>6</v>
      </c>
      <c r="J1952" t="n">
        <v>373.47</v>
      </c>
      <c r="K1952" t="n">
        <v>61.2</v>
      </c>
      <c r="L1952" t="n">
        <v>38.75</v>
      </c>
      <c r="M1952" t="n">
        <v>4</v>
      </c>
      <c r="N1952" t="n">
        <v>128.52</v>
      </c>
      <c r="O1952" t="n">
        <v>46295.45</v>
      </c>
      <c r="P1952" t="n">
        <v>264.48</v>
      </c>
      <c r="Q1952" t="n">
        <v>467.07</v>
      </c>
      <c r="R1952" t="n">
        <v>54.47</v>
      </c>
      <c r="S1952" t="n">
        <v>39.61</v>
      </c>
      <c r="T1952" t="n">
        <v>2496.73</v>
      </c>
      <c r="U1952" t="n">
        <v>0.73</v>
      </c>
      <c r="V1952" t="n">
        <v>0.75</v>
      </c>
      <c r="W1952" t="n">
        <v>2.62</v>
      </c>
      <c r="X1952" t="n">
        <v>0.14</v>
      </c>
      <c r="Y1952" t="n">
        <v>1</v>
      </c>
      <c r="Z1952" t="n">
        <v>10</v>
      </c>
    </row>
    <row r="1953">
      <c r="A1953" t="n">
        <v>152</v>
      </c>
      <c r="B1953" t="n">
        <v>145</v>
      </c>
      <c r="C1953" t="inlineStr">
        <is>
          <t xml:space="preserve">CONCLUIDO	</t>
        </is>
      </c>
      <c r="D1953" t="n">
        <v>5.3322</v>
      </c>
      <c r="E1953" t="n">
        <v>18.75</v>
      </c>
      <c r="F1953" t="n">
        <v>15.48</v>
      </c>
      <c r="G1953" t="n">
        <v>154.81</v>
      </c>
      <c r="H1953" t="n">
        <v>1.86</v>
      </c>
      <c r="I1953" t="n">
        <v>6</v>
      </c>
      <c r="J1953" t="n">
        <v>374.17</v>
      </c>
      <c r="K1953" t="n">
        <v>61.2</v>
      </c>
      <c r="L1953" t="n">
        <v>39</v>
      </c>
      <c r="M1953" t="n">
        <v>4</v>
      </c>
      <c r="N1953" t="n">
        <v>128.97</v>
      </c>
      <c r="O1953" t="n">
        <v>46382.28</v>
      </c>
      <c r="P1953" t="n">
        <v>264.69</v>
      </c>
      <c r="Q1953" t="n">
        <v>467.07</v>
      </c>
      <c r="R1953" t="n">
        <v>54.78</v>
      </c>
      <c r="S1953" t="n">
        <v>39.61</v>
      </c>
      <c r="T1953" t="n">
        <v>2648.69</v>
      </c>
      <c r="U1953" t="n">
        <v>0.72</v>
      </c>
      <c r="V1953" t="n">
        <v>0.75</v>
      </c>
      <c r="W1953" t="n">
        <v>2.62</v>
      </c>
      <c r="X1953" t="n">
        <v>0.15</v>
      </c>
      <c r="Y1953" t="n">
        <v>1</v>
      </c>
      <c r="Z1953" t="n">
        <v>10</v>
      </c>
    </row>
    <row r="1954">
      <c r="A1954" t="n">
        <v>153</v>
      </c>
      <c r="B1954" t="n">
        <v>145</v>
      </c>
      <c r="C1954" t="inlineStr">
        <is>
          <t xml:space="preserve">CONCLUIDO	</t>
        </is>
      </c>
      <c r="D1954" t="n">
        <v>5.3319</v>
      </c>
      <c r="E1954" t="n">
        <v>18.76</v>
      </c>
      <c r="F1954" t="n">
        <v>15.48</v>
      </c>
      <c r="G1954" t="n">
        <v>154.82</v>
      </c>
      <c r="H1954" t="n">
        <v>1.87</v>
      </c>
      <c r="I1954" t="n">
        <v>6</v>
      </c>
      <c r="J1954" t="n">
        <v>374.88</v>
      </c>
      <c r="K1954" t="n">
        <v>61.2</v>
      </c>
      <c r="L1954" t="n">
        <v>39.25</v>
      </c>
      <c r="M1954" t="n">
        <v>4</v>
      </c>
      <c r="N1954" t="n">
        <v>129.43</v>
      </c>
      <c r="O1954" t="n">
        <v>46469.38</v>
      </c>
      <c r="P1954" t="n">
        <v>265.01</v>
      </c>
      <c r="Q1954" t="n">
        <v>467.07</v>
      </c>
      <c r="R1954" t="n">
        <v>54.78</v>
      </c>
      <c r="S1954" t="n">
        <v>39.61</v>
      </c>
      <c r="T1954" t="n">
        <v>2653.4</v>
      </c>
      <c r="U1954" t="n">
        <v>0.72</v>
      </c>
      <c r="V1954" t="n">
        <v>0.75</v>
      </c>
      <c r="W1954" t="n">
        <v>2.62</v>
      </c>
      <c r="X1954" t="n">
        <v>0.15</v>
      </c>
      <c r="Y1954" t="n">
        <v>1</v>
      </c>
      <c r="Z1954" t="n">
        <v>10</v>
      </c>
    </row>
    <row r="1955">
      <c r="A1955" t="n">
        <v>154</v>
      </c>
      <c r="B1955" t="n">
        <v>145</v>
      </c>
      <c r="C1955" t="inlineStr">
        <is>
          <t xml:space="preserve">CONCLUIDO	</t>
        </is>
      </c>
      <c r="D1955" t="n">
        <v>5.3329</v>
      </c>
      <c r="E1955" t="n">
        <v>18.75</v>
      </c>
      <c r="F1955" t="n">
        <v>15.48</v>
      </c>
      <c r="G1955" t="n">
        <v>154.79</v>
      </c>
      <c r="H1955" t="n">
        <v>1.88</v>
      </c>
      <c r="I1955" t="n">
        <v>6</v>
      </c>
      <c r="J1955" t="n">
        <v>375.59</v>
      </c>
      <c r="K1955" t="n">
        <v>61.2</v>
      </c>
      <c r="L1955" t="n">
        <v>39.5</v>
      </c>
      <c r="M1955" t="n">
        <v>4</v>
      </c>
      <c r="N1955" t="n">
        <v>129.89</v>
      </c>
      <c r="O1955" t="n">
        <v>46556.77</v>
      </c>
      <c r="P1955" t="n">
        <v>265.13</v>
      </c>
      <c r="Q1955" t="n">
        <v>467.07</v>
      </c>
      <c r="R1955" t="n">
        <v>54.77</v>
      </c>
      <c r="S1955" t="n">
        <v>39.61</v>
      </c>
      <c r="T1955" t="n">
        <v>2648.31</v>
      </c>
      <c r="U1955" t="n">
        <v>0.72</v>
      </c>
      <c r="V1955" t="n">
        <v>0.75</v>
      </c>
      <c r="W1955" t="n">
        <v>2.62</v>
      </c>
      <c r="X1955" t="n">
        <v>0.15</v>
      </c>
      <c r="Y1955" t="n">
        <v>1</v>
      </c>
      <c r="Z1955" t="n">
        <v>10</v>
      </c>
    </row>
    <row r="1956">
      <c r="A1956" t="n">
        <v>155</v>
      </c>
      <c r="B1956" t="n">
        <v>145</v>
      </c>
      <c r="C1956" t="inlineStr">
        <is>
          <t xml:space="preserve">CONCLUIDO	</t>
        </is>
      </c>
      <c r="D1956" t="n">
        <v>5.3342</v>
      </c>
      <c r="E1956" t="n">
        <v>18.75</v>
      </c>
      <c r="F1956" t="n">
        <v>15.47</v>
      </c>
      <c r="G1956" t="n">
        <v>154.74</v>
      </c>
      <c r="H1956" t="n">
        <v>1.88</v>
      </c>
      <c r="I1956" t="n">
        <v>6</v>
      </c>
      <c r="J1956" t="n">
        <v>376.3</v>
      </c>
      <c r="K1956" t="n">
        <v>61.2</v>
      </c>
      <c r="L1956" t="n">
        <v>39.75</v>
      </c>
      <c r="M1956" t="n">
        <v>4</v>
      </c>
      <c r="N1956" t="n">
        <v>130.35</v>
      </c>
      <c r="O1956" t="n">
        <v>46644.44</v>
      </c>
      <c r="P1956" t="n">
        <v>265</v>
      </c>
      <c r="Q1956" t="n">
        <v>467.08</v>
      </c>
      <c r="R1956" t="n">
        <v>54.63</v>
      </c>
      <c r="S1956" t="n">
        <v>39.61</v>
      </c>
      <c r="T1956" t="n">
        <v>2577.13</v>
      </c>
      <c r="U1956" t="n">
        <v>0.73</v>
      </c>
      <c r="V1956" t="n">
        <v>0.75</v>
      </c>
      <c r="W1956" t="n">
        <v>2.62</v>
      </c>
      <c r="X1956" t="n">
        <v>0.14</v>
      </c>
      <c r="Y1956" t="n">
        <v>1</v>
      </c>
      <c r="Z1956" t="n">
        <v>10</v>
      </c>
    </row>
    <row r="1957">
      <c r="A1957" t="n">
        <v>156</v>
      </c>
      <c r="B1957" t="n">
        <v>145</v>
      </c>
      <c r="C1957" t="inlineStr">
        <is>
          <t xml:space="preserve">CONCLUIDO	</t>
        </is>
      </c>
      <c r="D1957" t="n">
        <v>5.3337</v>
      </c>
      <c r="E1957" t="n">
        <v>18.75</v>
      </c>
      <c r="F1957" t="n">
        <v>15.48</v>
      </c>
      <c r="G1957" t="n">
        <v>154.76</v>
      </c>
      <c r="H1957" t="n">
        <v>1.89</v>
      </c>
      <c r="I1957" t="n">
        <v>6</v>
      </c>
      <c r="J1957" t="n">
        <v>377.01</v>
      </c>
      <c r="K1957" t="n">
        <v>61.2</v>
      </c>
      <c r="L1957" t="n">
        <v>40</v>
      </c>
      <c r="M1957" t="n">
        <v>4</v>
      </c>
      <c r="N1957" t="n">
        <v>130.81</v>
      </c>
      <c r="O1957" t="n">
        <v>46732.41</v>
      </c>
      <c r="P1957" t="n">
        <v>265.3</v>
      </c>
      <c r="Q1957" t="n">
        <v>467.07</v>
      </c>
      <c r="R1957" t="n">
        <v>54.68</v>
      </c>
      <c r="S1957" t="n">
        <v>39.61</v>
      </c>
      <c r="T1957" t="n">
        <v>2599.52</v>
      </c>
      <c r="U1957" t="n">
        <v>0.72</v>
      </c>
      <c r="V1957" t="n">
        <v>0.75</v>
      </c>
      <c r="W1957" t="n">
        <v>2.62</v>
      </c>
      <c r="X1957" t="n">
        <v>0.14</v>
      </c>
      <c r="Y1957" t="n">
        <v>1</v>
      </c>
      <c r="Z1957" t="n">
        <v>10</v>
      </c>
    </row>
    <row r="1958">
      <c r="A1958" t="n">
        <v>0</v>
      </c>
      <c r="B1958" t="n">
        <v>65</v>
      </c>
      <c r="C1958" t="inlineStr">
        <is>
          <t xml:space="preserve">CONCLUIDO	</t>
        </is>
      </c>
      <c r="D1958" t="n">
        <v>3.7808</v>
      </c>
      <c r="E1958" t="n">
        <v>26.45</v>
      </c>
      <c r="F1958" t="n">
        <v>19.97</v>
      </c>
      <c r="G1958" t="n">
        <v>7.58</v>
      </c>
      <c r="H1958" t="n">
        <v>0.13</v>
      </c>
      <c r="I1958" t="n">
        <v>158</v>
      </c>
      <c r="J1958" t="n">
        <v>133.21</v>
      </c>
      <c r="K1958" t="n">
        <v>46.47</v>
      </c>
      <c r="L1958" t="n">
        <v>1</v>
      </c>
      <c r="M1958" t="n">
        <v>156</v>
      </c>
      <c r="N1958" t="n">
        <v>20.75</v>
      </c>
      <c r="O1958" t="n">
        <v>16663.42</v>
      </c>
      <c r="P1958" t="n">
        <v>217.71</v>
      </c>
      <c r="Q1958" t="n">
        <v>467.25</v>
      </c>
      <c r="R1958" t="n">
        <v>201.18</v>
      </c>
      <c r="S1958" t="n">
        <v>39.61</v>
      </c>
      <c r="T1958" t="n">
        <v>75092.67999999999</v>
      </c>
      <c r="U1958" t="n">
        <v>0.2</v>
      </c>
      <c r="V1958" t="n">
        <v>0.58</v>
      </c>
      <c r="W1958" t="n">
        <v>2.87</v>
      </c>
      <c r="X1958" t="n">
        <v>4.63</v>
      </c>
      <c r="Y1958" t="n">
        <v>1</v>
      </c>
      <c r="Z1958" t="n">
        <v>10</v>
      </c>
    </row>
    <row r="1959">
      <c r="A1959" t="n">
        <v>1</v>
      </c>
      <c r="B1959" t="n">
        <v>65</v>
      </c>
      <c r="C1959" t="inlineStr">
        <is>
          <t xml:space="preserve">CONCLUIDO	</t>
        </is>
      </c>
      <c r="D1959" t="n">
        <v>4.1259</v>
      </c>
      <c r="E1959" t="n">
        <v>24.24</v>
      </c>
      <c r="F1959" t="n">
        <v>18.82</v>
      </c>
      <c r="G1959" t="n">
        <v>9.49</v>
      </c>
      <c r="H1959" t="n">
        <v>0.17</v>
      </c>
      <c r="I1959" t="n">
        <v>119</v>
      </c>
      <c r="J1959" t="n">
        <v>133.55</v>
      </c>
      <c r="K1959" t="n">
        <v>46.47</v>
      </c>
      <c r="L1959" t="n">
        <v>1.25</v>
      </c>
      <c r="M1959" t="n">
        <v>117</v>
      </c>
      <c r="N1959" t="n">
        <v>20.83</v>
      </c>
      <c r="O1959" t="n">
        <v>16704.7</v>
      </c>
      <c r="P1959" t="n">
        <v>204.49</v>
      </c>
      <c r="Q1959" t="n">
        <v>467.19</v>
      </c>
      <c r="R1959" t="n">
        <v>163.05</v>
      </c>
      <c r="S1959" t="n">
        <v>39.61</v>
      </c>
      <c r="T1959" t="n">
        <v>56220.1</v>
      </c>
      <c r="U1959" t="n">
        <v>0.24</v>
      </c>
      <c r="V1959" t="n">
        <v>0.62</v>
      </c>
      <c r="W1959" t="n">
        <v>2.82</v>
      </c>
      <c r="X1959" t="n">
        <v>3.48</v>
      </c>
      <c r="Y1959" t="n">
        <v>1</v>
      </c>
      <c r="Z1959" t="n">
        <v>10</v>
      </c>
    </row>
    <row r="1960">
      <c r="A1960" t="n">
        <v>2</v>
      </c>
      <c r="B1960" t="n">
        <v>65</v>
      </c>
      <c r="C1960" t="inlineStr">
        <is>
          <t xml:space="preserve">CONCLUIDO	</t>
        </is>
      </c>
      <c r="D1960" t="n">
        <v>4.3781</v>
      </c>
      <c r="E1960" t="n">
        <v>22.84</v>
      </c>
      <c r="F1960" t="n">
        <v>18.07</v>
      </c>
      <c r="G1960" t="n">
        <v>11.42</v>
      </c>
      <c r="H1960" t="n">
        <v>0.2</v>
      </c>
      <c r="I1960" t="n">
        <v>95</v>
      </c>
      <c r="J1960" t="n">
        <v>133.88</v>
      </c>
      <c r="K1960" t="n">
        <v>46.47</v>
      </c>
      <c r="L1960" t="n">
        <v>1.5</v>
      </c>
      <c r="M1960" t="n">
        <v>93</v>
      </c>
      <c r="N1960" t="n">
        <v>20.91</v>
      </c>
      <c r="O1960" t="n">
        <v>16746.01</v>
      </c>
      <c r="P1960" t="n">
        <v>195.85</v>
      </c>
      <c r="Q1960" t="n">
        <v>467.28</v>
      </c>
      <c r="R1960" t="n">
        <v>138.94</v>
      </c>
      <c r="S1960" t="n">
        <v>39.61</v>
      </c>
      <c r="T1960" t="n">
        <v>44286.57</v>
      </c>
      <c r="U1960" t="n">
        <v>0.29</v>
      </c>
      <c r="V1960" t="n">
        <v>0.65</v>
      </c>
      <c r="W1960" t="n">
        <v>2.77</v>
      </c>
      <c r="X1960" t="n">
        <v>2.74</v>
      </c>
      <c r="Y1960" t="n">
        <v>1</v>
      </c>
      <c r="Z1960" t="n">
        <v>10</v>
      </c>
    </row>
    <row r="1961">
      <c r="A1961" t="n">
        <v>3</v>
      </c>
      <c r="B1961" t="n">
        <v>65</v>
      </c>
      <c r="C1961" t="inlineStr">
        <is>
          <t xml:space="preserve">CONCLUIDO	</t>
        </is>
      </c>
      <c r="D1961" t="n">
        <v>4.5414</v>
      </c>
      <c r="E1961" t="n">
        <v>22.02</v>
      </c>
      <c r="F1961" t="n">
        <v>17.66</v>
      </c>
      <c r="G1961" t="n">
        <v>13.25</v>
      </c>
      <c r="H1961" t="n">
        <v>0.23</v>
      </c>
      <c r="I1961" t="n">
        <v>80</v>
      </c>
      <c r="J1961" t="n">
        <v>134.22</v>
      </c>
      <c r="K1961" t="n">
        <v>46.47</v>
      </c>
      <c r="L1961" t="n">
        <v>1.75</v>
      </c>
      <c r="M1961" t="n">
        <v>78</v>
      </c>
      <c r="N1961" t="n">
        <v>21</v>
      </c>
      <c r="O1961" t="n">
        <v>16787.35</v>
      </c>
      <c r="P1961" t="n">
        <v>190.66</v>
      </c>
      <c r="Q1961" t="n">
        <v>467.14</v>
      </c>
      <c r="R1961" t="n">
        <v>125.5</v>
      </c>
      <c r="S1961" t="n">
        <v>39.61</v>
      </c>
      <c r="T1961" t="n">
        <v>37641.88</v>
      </c>
      <c r="U1961" t="n">
        <v>0.32</v>
      </c>
      <c r="V1961" t="n">
        <v>0.66</v>
      </c>
      <c r="W1961" t="n">
        <v>2.75</v>
      </c>
      <c r="X1961" t="n">
        <v>2.33</v>
      </c>
      <c r="Y1961" t="n">
        <v>1</v>
      </c>
      <c r="Z1961" t="n">
        <v>10</v>
      </c>
    </row>
    <row r="1962">
      <c r="A1962" t="n">
        <v>4</v>
      </c>
      <c r="B1962" t="n">
        <v>65</v>
      </c>
      <c r="C1962" t="inlineStr">
        <is>
          <t xml:space="preserve">CONCLUIDO	</t>
        </is>
      </c>
      <c r="D1962" t="n">
        <v>4.6942</v>
      </c>
      <c r="E1962" t="n">
        <v>21.3</v>
      </c>
      <c r="F1962" t="n">
        <v>17.27</v>
      </c>
      <c r="G1962" t="n">
        <v>15.24</v>
      </c>
      <c r="H1962" t="n">
        <v>0.26</v>
      </c>
      <c r="I1962" t="n">
        <v>68</v>
      </c>
      <c r="J1962" t="n">
        <v>134.55</v>
      </c>
      <c r="K1962" t="n">
        <v>46.47</v>
      </c>
      <c r="L1962" t="n">
        <v>2</v>
      </c>
      <c r="M1962" t="n">
        <v>66</v>
      </c>
      <c r="N1962" t="n">
        <v>21.09</v>
      </c>
      <c r="O1962" t="n">
        <v>16828.84</v>
      </c>
      <c r="P1962" t="n">
        <v>185.83</v>
      </c>
      <c r="Q1962" t="n">
        <v>467.11</v>
      </c>
      <c r="R1962" t="n">
        <v>112.84</v>
      </c>
      <c r="S1962" t="n">
        <v>39.61</v>
      </c>
      <c r="T1962" t="n">
        <v>31369.05</v>
      </c>
      <c r="U1962" t="n">
        <v>0.35</v>
      </c>
      <c r="V1962" t="n">
        <v>0.68</v>
      </c>
      <c r="W1962" t="n">
        <v>2.72</v>
      </c>
      <c r="X1962" t="n">
        <v>1.94</v>
      </c>
      <c r="Y1962" t="n">
        <v>1</v>
      </c>
      <c r="Z1962" t="n">
        <v>10</v>
      </c>
    </row>
    <row r="1963">
      <c r="A1963" t="n">
        <v>5</v>
      </c>
      <c r="B1963" t="n">
        <v>65</v>
      </c>
      <c r="C1963" t="inlineStr">
        <is>
          <t xml:space="preserve">CONCLUIDO	</t>
        </is>
      </c>
      <c r="D1963" t="n">
        <v>4.7902</v>
      </c>
      <c r="E1963" t="n">
        <v>20.88</v>
      </c>
      <c r="F1963" t="n">
        <v>17.06</v>
      </c>
      <c r="G1963" t="n">
        <v>17.06</v>
      </c>
      <c r="H1963" t="n">
        <v>0.29</v>
      </c>
      <c r="I1963" t="n">
        <v>60</v>
      </c>
      <c r="J1963" t="n">
        <v>134.89</v>
      </c>
      <c r="K1963" t="n">
        <v>46.47</v>
      </c>
      <c r="L1963" t="n">
        <v>2.25</v>
      </c>
      <c r="M1963" t="n">
        <v>58</v>
      </c>
      <c r="N1963" t="n">
        <v>21.17</v>
      </c>
      <c r="O1963" t="n">
        <v>16870.25</v>
      </c>
      <c r="P1963" t="n">
        <v>182.88</v>
      </c>
      <c r="Q1963" t="n">
        <v>467.08</v>
      </c>
      <c r="R1963" t="n">
        <v>106.21</v>
      </c>
      <c r="S1963" t="n">
        <v>39.61</v>
      </c>
      <c r="T1963" t="n">
        <v>28097.42</v>
      </c>
      <c r="U1963" t="n">
        <v>0.37</v>
      </c>
      <c r="V1963" t="n">
        <v>0.68</v>
      </c>
      <c r="W1963" t="n">
        <v>2.71</v>
      </c>
      <c r="X1963" t="n">
        <v>1.73</v>
      </c>
      <c r="Y1963" t="n">
        <v>1</v>
      </c>
      <c r="Z1963" t="n">
        <v>10</v>
      </c>
    </row>
    <row r="1964">
      <c r="A1964" t="n">
        <v>6</v>
      </c>
      <c r="B1964" t="n">
        <v>65</v>
      </c>
      <c r="C1964" t="inlineStr">
        <is>
          <t xml:space="preserve">CONCLUIDO	</t>
        </is>
      </c>
      <c r="D1964" t="n">
        <v>4.8868</v>
      </c>
      <c r="E1964" t="n">
        <v>20.46</v>
      </c>
      <c r="F1964" t="n">
        <v>16.84</v>
      </c>
      <c r="G1964" t="n">
        <v>19.06</v>
      </c>
      <c r="H1964" t="n">
        <v>0.33</v>
      </c>
      <c r="I1964" t="n">
        <v>53</v>
      </c>
      <c r="J1964" t="n">
        <v>135.22</v>
      </c>
      <c r="K1964" t="n">
        <v>46.47</v>
      </c>
      <c r="L1964" t="n">
        <v>2.5</v>
      </c>
      <c r="M1964" t="n">
        <v>51</v>
      </c>
      <c r="N1964" t="n">
        <v>21.26</v>
      </c>
      <c r="O1964" t="n">
        <v>16911.68</v>
      </c>
      <c r="P1964" t="n">
        <v>180</v>
      </c>
      <c r="Q1964" t="n">
        <v>467.14</v>
      </c>
      <c r="R1964" t="n">
        <v>99.31999999999999</v>
      </c>
      <c r="S1964" t="n">
        <v>39.61</v>
      </c>
      <c r="T1964" t="n">
        <v>24687.63</v>
      </c>
      <c r="U1964" t="n">
        <v>0.4</v>
      </c>
      <c r="V1964" t="n">
        <v>0.6899999999999999</v>
      </c>
      <c r="W1964" t="n">
        <v>2.69</v>
      </c>
      <c r="X1964" t="n">
        <v>1.51</v>
      </c>
      <c r="Y1964" t="n">
        <v>1</v>
      </c>
      <c r="Z1964" t="n">
        <v>10</v>
      </c>
    </row>
    <row r="1965">
      <c r="A1965" t="n">
        <v>7</v>
      </c>
      <c r="B1965" t="n">
        <v>65</v>
      </c>
      <c r="C1965" t="inlineStr">
        <is>
          <t xml:space="preserve">CONCLUIDO	</t>
        </is>
      </c>
      <c r="D1965" t="n">
        <v>4.9585</v>
      </c>
      <c r="E1965" t="n">
        <v>20.17</v>
      </c>
      <c r="F1965" t="n">
        <v>16.68</v>
      </c>
      <c r="G1965" t="n">
        <v>20.85</v>
      </c>
      <c r="H1965" t="n">
        <v>0.36</v>
      </c>
      <c r="I1965" t="n">
        <v>48</v>
      </c>
      <c r="J1965" t="n">
        <v>135.56</v>
      </c>
      <c r="K1965" t="n">
        <v>46.47</v>
      </c>
      <c r="L1965" t="n">
        <v>2.75</v>
      </c>
      <c r="M1965" t="n">
        <v>46</v>
      </c>
      <c r="N1965" t="n">
        <v>21.34</v>
      </c>
      <c r="O1965" t="n">
        <v>16953.14</v>
      </c>
      <c r="P1965" t="n">
        <v>177.62</v>
      </c>
      <c r="Q1965" t="n">
        <v>467.08</v>
      </c>
      <c r="R1965" t="n">
        <v>93.70999999999999</v>
      </c>
      <c r="S1965" t="n">
        <v>39.61</v>
      </c>
      <c r="T1965" t="n">
        <v>21908.06</v>
      </c>
      <c r="U1965" t="n">
        <v>0.42</v>
      </c>
      <c r="V1965" t="n">
        <v>0.7</v>
      </c>
      <c r="W1965" t="n">
        <v>2.69</v>
      </c>
      <c r="X1965" t="n">
        <v>1.35</v>
      </c>
      <c r="Y1965" t="n">
        <v>1</v>
      </c>
      <c r="Z1965" t="n">
        <v>10</v>
      </c>
    </row>
    <row r="1966">
      <c r="A1966" t="n">
        <v>8</v>
      </c>
      <c r="B1966" t="n">
        <v>65</v>
      </c>
      <c r="C1966" t="inlineStr">
        <is>
          <t xml:space="preserve">CONCLUIDO	</t>
        </is>
      </c>
      <c r="D1966" t="n">
        <v>5.0311</v>
      </c>
      <c r="E1966" t="n">
        <v>19.88</v>
      </c>
      <c r="F1966" t="n">
        <v>16.53</v>
      </c>
      <c r="G1966" t="n">
        <v>23.06</v>
      </c>
      <c r="H1966" t="n">
        <v>0.39</v>
      </c>
      <c r="I1966" t="n">
        <v>43</v>
      </c>
      <c r="J1966" t="n">
        <v>135.9</v>
      </c>
      <c r="K1966" t="n">
        <v>46.47</v>
      </c>
      <c r="L1966" t="n">
        <v>3</v>
      </c>
      <c r="M1966" t="n">
        <v>41</v>
      </c>
      <c r="N1966" t="n">
        <v>21.43</v>
      </c>
      <c r="O1966" t="n">
        <v>16994.64</v>
      </c>
      <c r="P1966" t="n">
        <v>175.31</v>
      </c>
      <c r="Q1966" t="n">
        <v>467.14</v>
      </c>
      <c r="R1966" t="n">
        <v>88.83</v>
      </c>
      <c r="S1966" t="n">
        <v>39.61</v>
      </c>
      <c r="T1966" t="n">
        <v>19492.19</v>
      </c>
      <c r="U1966" t="n">
        <v>0.45</v>
      </c>
      <c r="V1966" t="n">
        <v>0.71</v>
      </c>
      <c r="W1966" t="n">
        <v>2.68</v>
      </c>
      <c r="X1966" t="n">
        <v>1.19</v>
      </c>
      <c r="Y1966" t="n">
        <v>1</v>
      </c>
      <c r="Z1966" t="n">
        <v>10</v>
      </c>
    </row>
    <row r="1967">
      <c r="A1967" t="n">
        <v>9</v>
      </c>
      <c r="B1967" t="n">
        <v>65</v>
      </c>
      <c r="C1967" t="inlineStr">
        <is>
          <t xml:space="preserve">CONCLUIDO	</t>
        </is>
      </c>
      <c r="D1967" t="n">
        <v>5.0706</v>
      </c>
      <c r="E1967" t="n">
        <v>19.72</v>
      </c>
      <c r="F1967" t="n">
        <v>16.45</v>
      </c>
      <c r="G1967" t="n">
        <v>24.68</v>
      </c>
      <c r="H1967" t="n">
        <v>0.42</v>
      </c>
      <c r="I1967" t="n">
        <v>40</v>
      </c>
      <c r="J1967" t="n">
        <v>136.23</v>
      </c>
      <c r="K1967" t="n">
        <v>46.47</v>
      </c>
      <c r="L1967" t="n">
        <v>3.25</v>
      </c>
      <c r="M1967" t="n">
        <v>38</v>
      </c>
      <c r="N1967" t="n">
        <v>21.52</v>
      </c>
      <c r="O1967" t="n">
        <v>17036.16</v>
      </c>
      <c r="P1967" t="n">
        <v>173.87</v>
      </c>
      <c r="Q1967" t="n">
        <v>467.1</v>
      </c>
      <c r="R1967" t="n">
        <v>86.48</v>
      </c>
      <c r="S1967" t="n">
        <v>39.61</v>
      </c>
      <c r="T1967" t="n">
        <v>18331.58</v>
      </c>
      <c r="U1967" t="n">
        <v>0.46</v>
      </c>
      <c r="V1967" t="n">
        <v>0.71</v>
      </c>
      <c r="W1967" t="n">
        <v>2.67</v>
      </c>
      <c r="X1967" t="n">
        <v>1.12</v>
      </c>
      <c r="Y1967" t="n">
        <v>1</v>
      </c>
      <c r="Z1967" t="n">
        <v>10</v>
      </c>
    </row>
    <row r="1968">
      <c r="A1968" t="n">
        <v>10</v>
      </c>
      <c r="B1968" t="n">
        <v>65</v>
      </c>
      <c r="C1968" t="inlineStr">
        <is>
          <t xml:space="preserve">CONCLUIDO	</t>
        </is>
      </c>
      <c r="D1968" t="n">
        <v>5.1122</v>
      </c>
      <c r="E1968" t="n">
        <v>19.56</v>
      </c>
      <c r="F1968" t="n">
        <v>16.37</v>
      </c>
      <c r="G1968" t="n">
        <v>26.55</v>
      </c>
      <c r="H1968" t="n">
        <v>0.45</v>
      </c>
      <c r="I1968" t="n">
        <v>37</v>
      </c>
      <c r="J1968" t="n">
        <v>136.57</v>
      </c>
      <c r="K1968" t="n">
        <v>46.47</v>
      </c>
      <c r="L1968" t="n">
        <v>3.5</v>
      </c>
      <c r="M1968" t="n">
        <v>35</v>
      </c>
      <c r="N1968" t="n">
        <v>21.6</v>
      </c>
      <c r="O1968" t="n">
        <v>17077.72</v>
      </c>
      <c r="P1968" t="n">
        <v>172.91</v>
      </c>
      <c r="Q1968" t="n">
        <v>467.09</v>
      </c>
      <c r="R1968" t="n">
        <v>83.94</v>
      </c>
      <c r="S1968" t="n">
        <v>39.61</v>
      </c>
      <c r="T1968" t="n">
        <v>17077.11</v>
      </c>
      <c r="U1968" t="n">
        <v>0.47</v>
      </c>
      <c r="V1968" t="n">
        <v>0.71</v>
      </c>
      <c r="W1968" t="n">
        <v>2.67</v>
      </c>
      <c r="X1968" t="n">
        <v>1.04</v>
      </c>
      <c r="Y1968" t="n">
        <v>1</v>
      </c>
      <c r="Z1968" t="n">
        <v>10</v>
      </c>
    </row>
    <row r="1969">
      <c r="A1969" t="n">
        <v>11</v>
      </c>
      <c r="B1969" t="n">
        <v>65</v>
      </c>
      <c r="C1969" t="inlineStr">
        <is>
          <t xml:space="preserve">CONCLUIDO	</t>
        </is>
      </c>
      <c r="D1969" t="n">
        <v>5.1597</v>
      </c>
      <c r="E1969" t="n">
        <v>19.38</v>
      </c>
      <c r="F1969" t="n">
        <v>16.28</v>
      </c>
      <c r="G1969" t="n">
        <v>28.72</v>
      </c>
      <c r="H1969" t="n">
        <v>0.48</v>
      </c>
      <c r="I1969" t="n">
        <v>34</v>
      </c>
      <c r="J1969" t="n">
        <v>136.91</v>
      </c>
      <c r="K1969" t="n">
        <v>46.47</v>
      </c>
      <c r="L1969" t="n">
        <v>3.75</v>
      </c>
      <c r="M1969" t="n">
        <v>32</v>
      </c>
      <c r="N1969" t="n">
        <v>21.69</v>
      </c>
      <c r="O1969" t="n">
        <v>17119.3</v>
      </c>
      <c r="P1969" t="n">
        <v>170.77</v>
      </c>
      <c r="Q1969" t="n">
        <v>467.07</v>
      </c>
      <c r="R1969" t="n">
        <v>80.68000000000001</v>
      </c>
      <c r="S1969" t="n">
        <v>39.61</v>
      </c>
      <c r="T1969" t="n">
        <v>15461.64</v>
      </c>
      <c r="U1969" t="n">
        <v>0.49</v>
      </c>
      <c r="V1969" t="n">
        <v>0.72</v>
      </c>
      <c r="W1969" t="n">
        <v>2.66</v>
      </c>
      <c r="X1969" t="n">
        <v>0.9399999999999999</v>
      </c>
      <c r="Y1969" t="n">
        <v>1</v>
      </c>
      <c r="Z1969" t="n">
        <v>10</v>
      </c>
    </row>
    <row r="1970">
      <c r="A1970" t="n">
        <v>12</v>
      </c>
      <c r="B1970" t="n">
        <v>65</v>
      </c>
      <c r="C1970" t="inlineStr">
        <is>
          <t xml:space="preserve">CONCLUIDO	</t>
        </is>
      </c>
      <c r="D1970" t="n">
        <v>5.1908</v>
      </c>
      <c r="E1970" t="n">
        <v>19.26</v>
      </c>
      <c r="F1970" t="n">
        <v>16.21</v>
      </c>
      <c r="G1970" t="n">
        <v>30.4</v>
      </c>
      <c r="H1970" t="n">
        <v>0.52</v>
      </c>
      <c r="I1970" t="n">
        <v>32</v>
      </c>
      <c r="J1970" t="n">
        <v>137.25</v>
      </c>
      <c r="K1970" t="n">
        <v>46.47</v>
      </c>
      <c r="L1970" t="n">
        <v>4</v>
      </c>
      <c r="M1970" t="n">
        <v>30</v>
      </c>
      <c r="N1970" t="n">
        <v>21.78</v>
      </c>
      <c r="O1970" t="n">
        <v>17160.92</v>
      </c>
      <c r="P1970" t="n">
        <v>169.71</v>
      </c>
      <c r="Q1970" t="n">
        <v>467.09</v>
      </c>
      <c r="R1970" t="n">
        <v>78.61</v>
      </c>
      <c r="S1970" t="n">
        <v>39.61</v>
      </c>
      <c r="T1970" t="n">
        <v>14436.78</v>
      </c>
      <c r="U1970" t="n">
        <v>0.5</v>
      </c>
      <c r="V1970" t="n">
        <v>0.72</v>
      </c>
      <c r="W1970" t="n">
        <v>2.66</v>
      </c>
      <c r="X1970" t="n">
        <v>0.88</v>
      </c>
      <c r="Y1970" t="n">
        <v>1</v>
      </c>
      <c r="Z1970" t="n">
        <v>10</v>
      </c>
    </row>
    <row r="1971">
      <c r="A1971" t="n">
        <v>13</v>
      </c>
      <c r="B1971" t="n">
        <v>65</v>
      </c>
      <c r="C1971" t="inlineStr">
        <is>
          <t xml:space="preserve">CONCLUIDO	</t>
        </is>
      </c>
      <c r="D1971" t="n">
        <v>5.2141</v>
      </c>
      <c r="E1971" t="n">
        <v>19.18</v>
      </c>
      <c r="F1971" t="n">
        <v>16.18</v>
      </c>
      <c r="G1971" t="n">
        <v>32.36</v>
      </c>
      <c r="H1971" t="n">
        <v>0.55</v>
      </c>
      <c r="I1971" t="n">
        <v>30</v>
      </c>
      <c r="J1971" t="n">
        <v>137.58</v>
      </c>
      <c r="K1971" t="n">
        <v>46.47</v>
      </c>
      <c r="L1971" t="n">
        <v>4.25</v>
      </c>
      <c r="M1971" t="n">
        <v>28</v>
      </c>
      <c r="N1971" t="n">
        <v>21.87</v>
      </c>
      <c r="O1971" t="n">
        <v>17202.57</v>
      </c>
      <c r="P1971" t="n">
        <v>168.6</v>
      </c>
      <c r="Q1971" t="n">
        <v>467.09</v>
      </c>
      <c r="R1971" t="n">
        <v>77.53</v>
      </c>
      <c r="S1971" t="n">
        <v>39.61</v>
      </c>
      <c r="T1971" t="n">
        <v>13905.53</v>
      </c>
      <c r="U1971" t="n">
        <v>0.51</v>
      </c>
      <c r="V1971" t="n">
        <v>0.72</v>
      </c>
      <c r="W1971" t="n">
        <v>2.66</v>
      </c>
      <c r="X1971" t="n">
        <v>0.85</v>
      </c>
      <c r="Y1971" t="n">
        <v>1</v>
      </c>
      <c r="Z1971" t="n">
        <v>10</v>
      </c>
    </row>
    <row r="1972">
      <c r="A1972" t="n">
        <v>14</v>
      </c>
      <c r="B1972" t="n">
        <v>65</v>
      </c>
      <c r="C1972" t="inlineStr">
        <is>
          <t xml:space="preserve">CONCLUIDO	</t>
        </is>
      </c>
      <c r="D1972" t="n">
        <v>5.2509</v>
      </c>
      <c r="E1972" t="n">
        <v>19.04</v>
      </c>
      <c r="F1972" t="n">
        <v>16.1</v>
      </c>
      <c r="G1972" t="n">
        <v>34.5</v>
      </c>
      <c r="H1972" t="n">
        <v>0.58</v>
      </c>
      <c r="I1972" t="n">
        <v>28</v>
      </c>
      <c r="J1972" t="n">
        <v>137.92</v>
      </c>
      <c r="K1972" t="n">
        <v>46.47</v>
      </c>
      <c r="L1972" t="n">
        <v>4.5</v>
      </c>
      <c r="M1972" t="n">
        <v>26</v>
      </c>
      <c r="N1972" t="n">
        <v>21.95</v>
      </c>
      <c r="O1972" t="n">
        <v>17244.24</v>
      </c>
      <c r="P1972" t="n">
        <v>167.06</v>
      </c>
      <c r="Q1972" t="n">
        <v>467.07</v>
      </c>
      <c r="R1972" t="n">
        <v>74.97</v>
      </c>
      <c r="S1972" t="n">
        <v>39.61</v>
      </c>
      <c r="T1972" t="n">
        <v>12634.59</v>
      </c>
      <c r="U1972" t="n">
        <v>0.53</v>
      </c>
      <c r="V1972" t="n">
        <v>0.72</v>
      </c>
      <c r="W1972" t="n">
        <v>2.65</v>
      </c>
      <c r="X1972" t="n">
        <v>0.77</v>
      </c>
      <c r="Y1972" t="n">
        <v>1</v>
      </c>
      <c r="Z1972" t="n">
        <v>10</v>
      </c>
    </row>
    <row r="1973">
      <c r="A1973" t="n">
        <v>15</v>
      </c>
      <c r="B1973" t="n">
        <v>65</v>
      </c>
      <c r="C1973" t="inlineStr">
        <is>
          <t xml:space="preserve">CONCLUIDO	</t>
        </is>
      </c>
      <c r="D1973" t="n">
        <v>5.2623</v>
      </c>
      <c r="E1973" t="n">
        <v>19</v>
      </c>
      <c r="F1973" t="n">
        <v>16.09</v>
      </c>
      <c r="G1973" t="n">
        <v>35.75</v>
      </c>
      <c r="H1973" t="n">
        <v>0.61</v>
      </c>
      <c r="I1973" t="n">
        <v>27</v>
      </c>
      <c r="J1973" t="n">
        <v>138.26</v>
      </c>
      <c r="K1973" t="n">
        <v>46.47</v>
      </c>
      <c r="L1973" t="n">
        <v>4.75</v>
      </c>
      <c r="M1973" t="n">
        <v>25</v>
      </c>
      <c r="N1973" t="n">
        <v>22.04</v>
      </c>
      <c r="O1973" t="n">
        <v>17285.95</v>
      </c>
      <c r="P1973" t="n">
        <v>166.36</v>
      </c>
      <c r="Q1973" t="n">
        <v>467.17</v>
      </c>
      <c r="R1973" t="n">
        <v>74.58</v>
      </c>
      <c r="S1973" t="n">
        <v>39.61</v>
      </c>
      <c r="T1973" t="n">
        <v>12443.43</v>
      </c>
      <c r="U1973" t="n">
        <v>0.53</v>
      </c>
      <c r="V1973" t="n">
        <v>0.73</v>
      </c>
      <c r="W1973" t="n">
        <v>2.65</v>
      </c>
      <c r="X1973" t="n">
        <v>0.75</v>
      </c>
      <c r="Y1973" t="n">
        <v>1</v>
      </c>
      <c r="Z1973" t="n">
        <v>10</v>
      </c>
    </row>
    <row r="1974">
      <c r="A1974" t="n">
        <v>16</v>
      </c>
      <c r="B1974" t="n">
        <v>65</v>
      </c>
      <c r="C1974" t="inlineStr">
        <is>
          <t xml:space="preserve">CONCLUIDO	</t>
        </is>
      </c>
      <c r="D1974" t="n">
        <v>5.2938</v>
      </c>
      <c r="E1974" t="n">
        <v>18.89</v>
      </c>
      <c r="F1974" t="n">
        <v>16.03</v>
      </c>
      <c r="G1974" t="n">
        <v>38.47</v>
      </c>
      <c r="H1974" t="n">
        <v>0.64</v>
      </c>
      <c r="I1974" t="n">
        <v>25</v>
      </c>
      <c r="J1974" t="n">
        <v>138.6</v>
      </c>
      <c r="K1974" t="n">
        <v>46.47</v>
      </c>
      <c r="L1974" t="n">
        <v>5</v>
      </c>
      <c r="M1974" t="n">
        <v>23</v>
      </c>
      <c r="N1974" t="n">
        <v>22.13</v>
      </c>
      <c r="O1974" t="n">
        <v>17327.69</v>
      </c>
      <c r="P1974" t="n">
        <v>164.84</v>
      </c>
      <c r="Q1974" t="n">
        <v>467.13</v>
      </c>
      <c r="R1974" t="n">
        <v>72.54000000000001</v>
      </c>
      <c r="S1974" t="n">
        <v>39.61</v>
      </c>
      <c r="T1974" t="n">
        <v>11437.98</v>
      </c>
      <c r="U1974" t="n">
        <v>0.55</v>
      </c>
      <c r="V1974" t="n">
        <v>0.73</v>
      </c>
      <c r="W1974" t="n">
        <v>2.65</v>
      </c>
      <c r="X1974" t="n">
        <v>0.6899999999999999</v>
      </c>
      <c r="Y1974" t="n">
        <v>1</v>
      </c>
      <c r="Z1974" t="n">
        <v>10</v>
      </c>
    </row>
    <row r="1975">
      <c r="A1975" t="n">
        <v>17</v>
      </c>
      <c r="B1975" t="n">
        <v>65</v>
      </c>
      <c r="C1975" t="inlineStr">
        <is>
          <t xml:space="preserve">CONCLUIDO	</t>
        </is>
      </c>
      <c r="D1975" t="n">
        <v>5.3086</v>
      </c>
      <c r="E1975" t="n">
        <v>18.84</v>
      </c>
      <c r="F1975" t="n">
        <v>16</v>
      </c>
      <c r="G1975" t="n">
        <v>40.01</v>
      </c>
      <c r="H1975" t="n">
        <v>0.67</v>
      </c>
      <c r="I1975" t="n">
        <v>24</v>
      </c>
      <c r="J1975" t="n">
        <v>138.94</v>
      </c>
      <c r="K1975" t="n">
        <v>46.47</v>
      </c>
      <c r="L1975" t="n">
        <v>5.25</v>
      </c>
      <c r="M1975" t="n">
        <v>22</v>
      </c>
      <c r="N1975" t="n">
        <v>22.22</v>
      </c>
      <c r="O1975" t="n">
        <v>17369.47</v>
      </c>
      <c r="P1975" t="n">
        <v>164.04</v>
      </c>
      <c r="Q1975" t="n">
        <v>467.1</v>
      </c>
      <c r="R1975" t="n">
        <v>71.63</v>
      </c>
      <c r="S1975" t="n">
        <v>39.61</v>
      </c>
      <c r="T1975" t="n">
        <v>10986.84</v>
      </c>
      <c r="U1975" t="n">
        <v>0.55</v>
      </c>
      <c r="V1975" t="n">
        <v>0.73</v>
      </c>
      <c r="W1975" t="n">
        <v>2.65</v>
      </c>
      <c r="X1975" t="n">
        <v>0.67</v>
      </c>
      <c r="Y1975" t="n">
        <v>1</v>
      </c>
      <c r="Z1975" t="n">
        <v>10</v>
      </c>
    </row>
    <row r="1976">
      <c r="A1976" t="n">
        <v>18</v>
      </c>
      <c r="B1976" t="n">
        <v>65</v>
      </c>
      <c r="C1976" t="inlineStr">
        <is>
          <t xml:space="preserve">CONCLUIDO	</t>
        </is>
      </c>
      <c r="D1976" t="n">
        <v>5.3261</v>
      </c>
      <c r="E1976" t="n">
        <v>18.78</v>
      </c>
      <c r="F1976" t="n">
        <v>15.97</v>
      </c>
      <c r="G1976" t="n">
        <v>41.66</v>
      </c>
      <c r="H1976" t="n">
        <v>0.7</v>
      </c>
      <c r="I1976" t="n">
        <v>23</v>
      </c>
      <c r="J1976" t="n">
        <v>139.28</v>
      </c>
      <c r="K1976" t="n">
        <v>46.47</v>
      </c>
      <c r="L1976" t="n">
        <v>5.5</v>
      </c>
      <c r="M1976" t="n">
        <v>21</v>
      </c>
      <c r="N1976" t="n">
        <v>22.31</v>
      </c>
      <c r="O1976" t="n">
        <v>17411.27</v>
      </c>
      <c r="P1976" t="n">
        <v>163.06</v>
      </c>
      <c r="Q1976" t="n">
        <v>467.1</v>
      </c>
      <c r="R1976" t="n">
        <v>70.56999999999999</v>
      </c>
      <c r="S1976" t="n">
        <v>39.61</v>
      </c>
      <c r="T1976" t="n">
        <v>10459.49</v>
      </c>
      <c r="U1976" t="n">
        <v>0.5600000000000001</v>
      </c>
      <c r="V1976" t="n">
        <v>0.73</v>
      </c>
      <c r="W1976" t="n">
        <v>2.65</v>
      </c>
      <c r="X1976" t="n">
        <v>0.64</v>
      </c>
      <c r="Y1976" t="n">
        <v>1</v>
      </c>
      <c r="Z1976" t="n">
        <v>10</v>
      </c>
    </row>
    <row r="1977">
      <c r="A1977" t="n">
        <v>19</v>
      </c>
      <c r="B1977" t="n">
        <v>65</v>
      </c>
      <c r="C1977" t="inlineStr">
        <is>
          <t xml:space="preserve">CONCLUIDO	</t>
        </is>
      </c>
      <c r="D1977" t="n">
        <v>5.3462</v>
      </c>
      <c r="E1977" t="n">
        <v>18.7</v>
      </c>
      <c r="F1977" t="n">
        <v>15.93</v>
      </c>
      <c r="G1977" t="n">
        <v>43.43</v>
      </c>
      <c r="H1977" t="n">
        <v>0.73</v>
      </c>
      <c r="I1977" t="n">
        <v>22</v>
      </c>
      <c r="J1977" t="n">
        <v>139.61</v>
      </c>
      <c r="K1977" t="n">
        <v>46.47</v>
      </c>
      <c r="L1977" t="n">
        <v>5.75</v>
      </c>
      <c r="M1977" t="n">
        <v>20</v>
      </c>
      <c r="N1977" t="n">
        <v>22.4</v>
      </c>
      <c r="O1977" t="n">
        <v>17453.1</v>
      </c>
      <c r="P1977" t="n">
        <v>161.78</v>
      </c>
      <c r="Q1977" t="n">
        <v>467.07</v>
      </c>
      <c r="R1977" t="n">
        <v>69.31</v>
      </c>
      <c r="S1977" t="n">
        <v>39.61</v>
      </c>
      <c r="T1977" t="n">
        <v>9838.08</v>
      </c>
      <c r="U1977" t="n">
        <v>0.57</v>
      </c>
      <c r="V1977" t="n">
        <v>0.73</v>
      </c>
      <c r="W1977" t="n">
        <v>2.64</v>
      </c>
      <c r="X1977" t="n">
        <v>0.59</v>
      </c>
      <c r="Y1977" t="n">
        <v>1</v>
      </c>
      <c r="Z1977" t="n">
        <v>10</v>
      </c>
    </row>
    <row r="1978">
      <c r="A1978" t="n">
        <v>20</v>
      </c>
      <c r="B1978" t="n">
        <v>65</v>
      </c>
      <c r="C1978" t="inlineStr">
        <is>
          <t xml:space="preserve">CONCLUIDO	</t>
        </is>
      </c>
      <c r="D1978" t="n">
        <v>5.359</v>
      </c>
      <c r="E1978" t="n">
        <v>18.66</v>
      </c>
      <c r="F1978" t="n">
        <v>15.91</v>
      </c>
      <c r="G1978" t="n">
        <v>45.45</v>
      </c>
      <c r="H1978" t="n">
        <v>0.76</v>
      </c>
      <c r="I1978" t="n">
        <v>21</v>
      </c>
      <c r="J1978" t="n">
        <v>139.95</v>
      </c>
      <c r="K1978" t="n">
        <v>46.47</v>
      </c>
      <c r="L1978" t="n">
        <v>6</v>
      </c>
      <c r="M1978" t="n">
        <v>19</v>
      </c>
      <c r="N1978" t="n">
        <v>22.49</v>
      </c>
      <c r="O1978" t="n">
        <v>17494.97</v>
      </c>
      <c r="P1978" t="n">
        <v>160.59</v>
      </c>
      <c r="Q1978" t="n">
        <v>467.07</v>
      </c>
      <c r="R1978" t="n">
        <v>68.70999999999999</v>
      </c>
      <c r="S1978" t="n">
        <v>39.61</v>
      </c>
      <c r="T1978" t="n">
        <v>9542.98</v>
      </c>
      <c r="U1978" t="n">
        <v>0.58</v>
      </c>
      <c r="V1978" t="n">
        <v>0.73</v>
      </c>
      <c r="W1978" t="n">
        <v>2.64</v>
      </c>
      <c r="X1978" t="n">
        <v>0.57</v>
      </c>
      <c r="Y1978" t="n">
        <v>1</v>
      </c>
      <c r="Z1978" t="n">
        <v>10</v>
      </c>
    </row>
    <row r="1979">
      <c r="A1979" t="n">
        <v>21</v>
      </c>
      <c r="B1979" t="n">
        <v>65</v>
      </c>
      <c r="C1979" t="inlineStr">
        <is>
          <t xml:space="preserve">CONCLUIDO	</t>
        </is>
      </c>
      <c r="D1979" t="n">
        <v>5.3806</v>
      </c>
      <c r="E1979" t="n">
        <v>18.59</v>
      </c>
      <c r="F1979" t="n">
        <v>15.86</v>
      </c>
      <c r="G1979" t="n">
        <v>47.58</v>
      </c>
      <c r="H1979" t="n">
        <v>0.79</v>
      </c>
      <c r="I1979" t="n">
        <v>20</v>
      </c>
      <c r="J1979" t="n">
        <v>140.29</v>
      </c>
      <c r="K1979" t="n">
        <v>46.47</v>
      </c>
      <c r="L1979" t="n">
        <v>6.25</v>
      </c>
      <c r="M1979" t="n">
        <v>18</v>
      </c>
      <c r="N1979" t="n">
        <v>22.58</v>
      </c>
      <c r="O1979" t="n">
        <v>17536.87</v>
      </c>
      <c r="P1979" t="n">
        <v>160.35</v>
      </c>
      <c r="Q1979" t="n">
        <v>467.07</v>
      </c>
      <c r="R1979" t="n">
        <v>66.98</v>
      </c>
      <c r="S1979" t="n">
        <v>39.61</v>
      </c>
      <c r="T1979" t="n">
        <v>8681.379999999999</v>
      </c>
      <c r="U1979" t="n">
        <v>0.59</v>
      </c>
      <c r="V1979" t="n">
        <v>0.74</v>
      </c>
      <c r="W1979" t="n">
        <v>2.64</v>
      </c>
      <c r="X1979" t="n">
        <v>0.53</v>
      </c>
      <c r="Y1979" t="n">
        <v>1</v>
      </c>
      <c r="Z1979" t="n">
        <v>10</v>
      </c>
    </row>
    <row r="1980">
      <c r="A1980" t="n">
        <v>22</v>
      </c>
      <c r="B1980" t="n">
        <v>65</v>
      </c>
      <c r="C1980" t="inlineStr">
        <is>
          <t xml:space="preserve">CONCLUIDO	</t>
        </is>
      </c>
      <c r="D1980" t="n">
        <v>5.3886</v>
      </c>
      <c r="E1980" t="n">
        <v>18.56</v>
      </c>
      <c r="F1980" t="n">
        <v>15.86</v>
      </c>
      <c r="G1980" t="n">
        <v>50.09</v>
      </c>
      <c r="H1980" t="n">
        <v>0.82</v>
      </c>
      <c r="I1980" t="n">
        <v>19</v>
      </c>
      <c r="J1980" t="n">
        <v>140.63</v>
      </c>
      <c r="K1980" t="n">
        <v>46.47</v>
      </c>
      <c r="L1980" t="n">
        <v>6.5</v>
      </c>
      <c r="M1980" t="n">
        <v>17</v>
      </c>
      <c r="N1980" t="n">
        <v>22.67</v>
      </c>
      <c r="O1980" t="n">
        <v>17578.8</v>
      </c>
      <c r="P1980" t="n">
        <v>160.03</v>
      </c>
      <c r="Q1980" t="n">
        <v>467.07</v>
      </c>
      <c r="R1980" t="n">
        <v>67.15000000000001</v>
      </c>
      <c r="S1980" t="n">
        <v>39.61</v>
      </c>
      <c r="T1980" t="n">
        <v>8772.139999999999</v>
      </c>
      <c r="U1980" t="n">
        <v>0.59</v>
      </c>
      <c r="V1980" t="n">
        <v>0.74</v>
      </c>
      <c r="W1980" t="n">
        <v>2.64</v>
      </c>
      <c r="X1980" t="n">
        <v>0.53</v>
      </c>
      <c r="Y1980" t="n">
        <v>1</v>
      </c>
      <c r="Z1980" t="n">
        <v>10</v>
      </c>
    </row>
    <row r="1981">
      <c r="A1981" t="n">
        <v>23</v>
      </c>
      <c r="B1981" t="n">
        <v>65</v>
      </c>
      <c r="C1981" t="inlineStr">
        <is>
          <t xml:space="preserve">CONCLUIDO	</t>
        </is>
      </c>
      <c r="D1981" t="n">
        <v>5.4081</v>
      </c>
      <c r="E1981" t="n">
        <v>18.49</v>
      </c>
      <c r="F1981" t="n">
        <v>15.82</v>
      </c>
      <c r="G1981" t="n">
        <v>52.74</v>
      </c>
      <c r="H1981" t="n">
        <v>0.85</v>
      </c>
      <c r="I1981" t="n">
        <v>18</v>
      </c>
      <c r="J1981" t="n">
        <v>140.97</v>
      </c>
      <c r="K1981" t="n">
        <v>46.47</v>
      </c>
      <c r="L1981" t="n">
        <v>6.75</v>
      </c>
      <c r="M1981" t="n">
        <v>16</v>
      </c>
      <c r="N1981" t="n">
        <v>22.76</v>
      </c>
      <c r="O1981" t="n">
        <v>17620.76</v>
      </c>
      <c r="P1981" t="n">
        <v>158.83</v>
      </c>
      <c r="Q1981" t="n">
        <v>467.11</v>
      </c>
      <c r="R1981" t="n">
        <v>65.92</v>
      </c>
      <c r="S1981" t="n">
        <v>39.61</v>
      </c>
      <c r="T1981" t="n">
        <v>8162.09</v>
      </c>
      <c r="U1981" t="n">
        <v>0.6</v>
      </c>
      <c r="V1981" t="n">
        <v>0.74</v>
      </c>
      <c r="W1981" t="n">
        <v>2.63</v>
      </c>
      <c r="X1981" t="n">
        <v>0.49</v>
      </c>
      <c r="Y1981" t="n">
        <v>1</v>
      </c>
      <c r="Z1981" t="n">
        <v>10</v>
      </c>
    </row>
    <row r="1982">
      <c r="A1982" t="n">
        <v>24</v>
      </c>
      <c r="B1982" t="n">
        <v>65</v>
      </c>
      <c r="C1982" t="inlineStr">
        <is>
          <t xml:space="preserve">CONCLUIDO	</t>
        </is>
      </c>
      <c r="D1982" t="n">
        <v>5.408</v>
      </c>
      <c r="E1982" t="n">
        <v>18.49</v>
      </c>
      <c r="F1982" t="n">
        <v>15.82</v>
      </c>
      <c r="G1982" t="n">
        <v>52.74</v>
      </c>
      <c r="H1982" t="n">
        <v>0.88</v>
      </c>
      <c r="I1982" t="n">
        <v>18</v>
      </c>
      <c r="J1982" t="n">
        <v>141.31</v>
      </c>
      <c r="K1982" t="n">
        <v>46.47</v>
      </c>
      <c r="L1982" t="n">
        <v>7</v>
      </c>
      <c r="M1982" t="n">
        <v>16</v>
      </c>
      <c r="N1982" t="n">
        <v>22.85</v>
      </c>
      <c r="O1982" t="n">
        <v>17662.75</v>
      </c>
      <c r="P1982" t="n">
        <v>157.44</v>
      </c>
      <c r="Q1982" t="n">
        <v>467.07</v>
      </c>
      <c r="R1982" t="n">
        <v>65.8</v>
      </c>
      <c r="S1982" t="n">
        <v>39.61</v>
      </c>
      <c r="T1982" t="n">
        <v>8099.79</v>
      </c>
      <c r="U1982" t="n">
        <v>0.6</v>
      </c>
      <c r="V1982" t="n">
        <v>0.74</v>
      </c>
      <c r="W1982" t="n">
        <v>2.64</v>
      </c>
      <c r="X1982" t="n">
        <v>0.49</v>
      </c>
      <c r="Y1982" t="n">
        <v>1</v>
      </c>
      <c r="Z1982" t="n">
        <v>10</v>
      </c>
    </row>
    <row r="1983">
      <c r="A1983" t="n">
        <v>25</v>
      </c>
      <c r="B1983" t="n">
        <v>65</v>
      </c>
      <c r="C1983" t="inlineStr">
        <is>
          <t xml:space="preserve">CONCLUIDO	</t>
        </is>
      </c>
      <c r="D1983" t="n">
        <v>5.4236</v>
      </c>
      <c r="E1983" t="n">
        <v>18.44</v>
      </c>
      <c r="F1983" t="n">
        <v>15.79</v>
      </c>
      <c r="G1983" t="n">
        <v>55.75</v>
      </c>
      <c r="H1983" t="n">
        <v>0.91</v>
      </c>
      <c r="I1983" t="n">
        <v>17</v>
      </c>
      <c r="J1983" t="n">
        <v>141.66</v>
      </c>
      <c r="K1983" t="n">
        <v>46.47</v>
      </c>
      <c r="L1983" t="n">
        <v>7.25</v>
      </c>
      <c r="M1983" t="n">
        <v>15</v>
      </c>
      <c r="N1983" t="n">
        <v>22.94</v>
      </c>
      <c r="O1983" t="n">
        <v>17704.77</v>
      </c>
      <c r="P1983" t="n">
        <v>157.04</v>
      </c>
      <c r="Q1983" t="n">
        <v>467.12</v>
      </c>
      <c r="R1983" t="n">
        <v>64.92</v>
      </c>
      <c r="S1983" t="n">
        <v>39.61</v>
      </c>
      <c r="T1983" t="n">
        <v>7667.3</v>
      </c>
      <c r="U1983" t="n">
        <v>0.61</v>
      </c>
      <c r="V1983" t="n">
        <v>0.74</v>
      </c>
      <c r="W1983" t="n">
        <v>2.64</v>
      </c>
      <c r="X1983" t="n">
        <v>0.46</v>
      </c>
      <c r="Y1983" t="n">
        <v>1</v>
      </c>
      <c r="Z1983" t="n">
        <v>10</v>
      </c>
    </row>
    <row r="1984">
      <c r="A1984" t="n">
        <v>26</v>
      </c>
      <c r="B1984" t="n">
        <v>65</v>
      </c>
      <c r="C1984" t="inlineStr">
        <is>
          <t xml:space="preserve">CONCLUIDO	</t>
        </is>
      </c>
      <c r="D1984" t="n">
        <v>5.4379</v>
      </c>
      <c r="E1984" t="n">
        <v>18.39</v>
      </c>
      <c r="F1984" t="n">
        <v>15.77</v>
      </c>
      <c r="G1984" t="n">
        <v>59.15</v>
      </c>
      <c r="H1984" t="n">
        <v>0.93</v>
      </c>
      <c r="I1984" t="n">
        <v>16</v>
      </c>
      <c r="J1984" t="n">
        <v>142</v>
      </c>
      <c r="K1984" t="n">
        <v>46.47</v>
      </c>
      <c r="L1984" t="n">
        <v>7.5</v>
      </c>
      <c r="M1984" t="n">
        <v>14</v>
      </c>
      <c r="N1984" t="n">
        <v>23.03</v>
      </c>
      <c r="O1984" t="n">
        <v>17746.83</v>
      </c>
      <c r="P1984" t="n">
        <v>156.01</v>
      </c>
      <c r="Q1984" t="n">
        <v>467.09</v>
      </c>
      <c r="R1984" t="n">
        <v>64.36</v>
      </c>
      <c r="S1984" t="n">
        <v>39.61</v>
      </c>
      <c r="T1984" t="n">
        <v>7390.38</v>
      </c>
      <c r="U1984" t="n">
        <v>0.62</v>
      </c>
      <c r="V1984" t="n">
        <v>0.74</v>
      </c>
      <c r="W1984" t="n">
        <v>2.63</v>
      </c>
      <c r="X1984" t="n">
        <v>0.44</v>
      </c>
      <c r="Y1984" t="n">
        <v>1</v>
      </c>
      <c r="Z1984" t="n">
        <v>10</v>
      </c>
    </row>
    <row r="1985">
      <c r="A1985" t="n">
        <v>27</v>
      </c>
      <c r="B1985" t="n">
        <v>65</v>
      </c>
      <c r="C1985" t="inlineStr">
        <is>
          <t xml:space="preserve">CONCLUIDO	</t>
        </is>
      </c>
      <c r="D1985" t="n">
        <v>5.4364</v>
      </c>
      <c r="E1985" t="n">
        <v>18.39</v>
      </c>
      <c r="F1985" t="n">
        <v>15.78</v>
      </c>
      <c r="G1985" t="n">
        <v>59.17</v>
      </c>
      <c r="H1985" t="n">
        <v>0.96</v>
      </c>
      <c r="I1985" t="n">
        <v>16</v>
      </c>
      <c r="J1985" t="n">
        <v>142.34</v>
      </c>
      <c r="K1985" t="n">
        <v>46.47</v>
      </c>
      <c r="L1985" t="n">
        <v>7.75</v>
      </c>
      <c r="M1985" t="n">
        <v>14</v>
      </c>
      <c r="N1985" t="n">
        <v>23.12</v>
      </c>
      <c r="O1985" t="n">
        <v>17788.92</v>
      </c>
      <c r="P1985" t="n">
        <v>155.79</v>
      </c>
      <c r="Q1985" t="n">
        <v>467.07</v>
      </c>
      <c r="R1985" t="n">
        <v>64.5</v>
      </c>
      <c r="S1985" t="n">
        <v>39.61</v>
      </c>
      <c r="T1985" t="n">
        <v>7461.05</v>
      </c>
      <c r="U1985" t="n">
        <v>0.61</v>
      </c>
      <c r="V1985" t="n">
        <v>0.74</v>
      </c>
      <c r="W1985" t="n">
        <v>2.64</v>
      </c>
      <c r="X1985" t="n">
        <v>0.45</v>
      </c>
      <c r="Y1985" t="n">
        <v>1</v>
      </c>
      <c r="Z1985" t="n">
        <v>10</v>
      </c>
    </row>
    <row r="1986">
      <c r="A1986" t="n">
        <v>28</v>
      </c>
      <c r="B1986" t="n">
        <v>65</v>
      </c>
      <c r="C1986" t="inlineStr">
        <is>
          <t xml:space="preserve">CONCLUIDO	</t>
        </is>
      </c>
      <c r="D1986" t="n">
        <v>5.4599</v>
      </c>
      <c r="E1986" t="n">
        <v>18.32</v>
      </c>
      <c r="F1986" t="n">
        <v>15.73</v>
      </c>
      <c r="G1986" t="n">
        <v>62.91</v>
      </c>
      <c r="H1986" t="n">
        <v>0.99</v>
      </c>
      <c r="I1986" t="n">
        <v>15</v>
      </c>
      <c r="J1986" t="n">
        <v>142.68</v>
      </c>
      <c r="K1986" t="n">
        <v>46.47</v>
      </c>
      <c r="L1986" t="n">
        <v>8</v>
      </c>
      <c r="M1986" t="n">
        <v>13</v>
      </c>
      <c r="N1986" t="n">
        <v>23.21</v>
      </c>
      <c r="O1986" t="n">
        <v>17831.04</v>
      </c>
      <c r="P1986" t="n">
        <v>153.87</v>
      </c>
      <c r="Q1986" t="n">
        <v>467.07</v>
      </c>
      <c r="R1986" t="n">
        <v>62.81</v>
      </c>
      <c r="S1986" t="n">
        <v>39.61</v>
      </c>
      <c r="T1986" t="n">
        <v>6621.53</v>
      </c>
      <c r="U1986" t="n">
        <v>0.63</v>
      </c>
      <c r="V1986" t="n">
        <v>0.74</v>
      </c>
      <c r="W1986" t="n">
        <v>2.63</v>
      </c>
      <c r="X1986" t="n">
        <v>0.39</v>
      </c>
      <c r="Y1986" t="n">
        <v>1</v>
      </c>
      <c r="Z1986" t="n">
        <v>10</v>
      </c>
    </row>
    <row r="1987">
      <c r="A1987" t="n">
        <v>29</v>
      </c>
      <c r="B1987" t="n">
        <v>65</v>
      </c>
      <c r="C1987" t="inlineStr">
        <is>
          <t xml:space="preserve">CONCLUIDO	</t>
        </is>
      </c>
      <c r="D1987" t="n">
        <v>5.4583</v>
      </c>
      <c r="E1987" t="n">
        <v>18.32</v>
      </c>
      <c r="F1987" t="n">
        <v>15.73</v>
      </c>
      <c r="G1987" t="n">
        <v>62.93</v>
      </c>
      <c r="H1987" t="n">
        <v>1.02</v>
      </c>
      <c r="I1987" t="n">
        <v>15</v>
      </c>
      <c r="J1987" t="n">
        <v>143.02</v>
      </c>
      <c r="K1987" t="n">
        <v>46.47</v>
      </c>
      <c r="L1987" t="n">
        <v>8.25</v>
      </c>
      <c r="M1987" t="n">
        <v>13</v>
      </c>
      <c r="N1987" t="n">
        <v>23.3</v>
      </c>
      <c r="O1987" t="n">
        <v>17873.19</v>
      </c>
      <c r="P1987" t="n">
        <v>153.36</v>
      </c>
      <c r="Q1987" t="n">
        <v>467.07</v>
      </c>
      <c r="R1987" t="n">
        <v>62.8</v>
      </c>
      <c r="S1987" t="n">
        <v>39.61</v>
      </c>
      <c r="T1987" t="n">
        <v>6617.71</v>
      </c>
      <c r="U1987" t="n">
        <v>0.63</v>
      </c>
      <c r="V1987" t="n">
        <v>0.74</v>
      </c>
      <c r="W1987" t="n">
        <v>2.64</v>
      </c>
      <c r="X1987" t="n">
        <v>0.4</v>
      </c>
      <c r="Y1987" t="n">
        <v>1</v>
      </c>
      <c r="Z1987" t="n">
        <v>10</v>
      </c>
    </row>
    <row r="1988">
      <c r="A1988" t="n">
        <v>30</v>
      </c>
      <c r="B1988" t="n">
        <v>65</v>
      </c>
      <c r="C1988" t="inlineStr">
        <is>
          <t xml:space="preserve">CONCLUIDO	</t>
        </is>
      </c>
      <c r="D1988" t="n">
        <v>5.476</v>
      </c>
      <c r="E1988" t="n">
        <v>18.26</v>
      </c>
      <c r="F1988" t="n">
        <v>15.7</v>
      </c>
      <c r="G1988" t="n">
        <v>67.29000000000001</v>
      </c>
      <c r="H1988" t="n">
        <v>1.05</v>
      </c>
      <c r="I1988" t="n">
        <v>14</v>
      </c>
      <c r="J1988" t="n">
        <v>143.36</v>
      </c>
      <c r="K1988" t="n">
        <v>46.47</v>
      </c>
      <c r="L1988" t="n">
        <v>8.5</v>
      </c>
      <c r="M1988" t="n">
        <v>12</v>
      </c>
      <c r="N1988" t="n">
        <v>23.4</v>
      </c>
      <c r="O1988" t="n">
        <v>17915.37</v>
      </c>
      <c r="P1988" t="n">
        <v>152.83</v>
      </c>
      <c r="Q1988" t="n">
        <v>467.08</v>
      </c>
      <c r="R1988" t="n">
        <v>61.99</v>
      </c>
      <c r="S1988" t="n">
        <v>39.61</v>
      </c>
      <c r="T1988" t="n">
        <v>6216.77</v>
      </c>
      <c r="U1988" t="n">
        <v>0.64</v>
      </c>
      <c r="V1988" t="n">
        <v>0.74</v>
      </c>
      <c r="W1988" t="n">
        <v>2.63</v>
      </c>
      <c r="X1988" t="n">
        <v>0.37</v>
      </c>
      <c r="Y1988" t="n">
        <v>1</v>
      </c>
      <c r="Z1988" t="n">
        <v>10</v>
      </c>
    </row>
    <row r="1989">
      <c r="A1989" t="n">
        <v>31</v>
      </c>
      <c r="B1989" t="n">
        <v>65</v>
      </c>
      <c r="C1989" t="inlineStr">
        <is>
          <t xml:space="preserve">CONCLUIDO	</t>
        </is>
      </c>
      <c r="D1989" t="n">
        <v>5.4795</v>
      </c>
      <c r="E1989" t="n">
        <v>18.25</v>
      </c>
      <c r="F1989" t="n">
        <v>15.69</v>
      </c>
      <c r="G1989" t="n">
        <v>67.23999999999999</v>
      </c>
      <c r="H1989" t="n">
        <v>1.08</v>
      </c>
      <c r="I1989" t="n">
        <v>14</v>
      </c>
      <c r="J1989" t="n">
        <v>143.7</v>
      </c>
      <c r="K1989" t="n">
        <v>46.47</v>
      </c>
      <c r="L1989" t="n">
        <v>8.75</v>
      </c>
      <c r="M1989" t="n">
        <v>12</v>
      </c>
      <c r="N1989" t="n">
        <v>23.49</v>
      </c>
      <c r="O1989" t="n">
        <v>17957.59</v>
      </c>
      <c r="P1989" t="n">
        <v>151.58</v>
      </c>
      <c r="Q1989" t="n">
        <v>467.07</v>
      </c>
      <c r="R1989" t="n">
        <v>61.67</v>
      </c>
      <c r="S1989" t="n">
        <v>39.61</v>
      </c>
      <c r="T1989" t="n">
        <v>6056.36</v>
      </c>
      <c r="U1989" t="n">
        <v>0.64</v>
      </c>
      <c r="V1989" t="n">
        <v>0.74</v>
      </c>
      <c r="W1989" t="n">
        <v>2.63</v>
      </c>
      <c r="X1989" t="n">
        <v>0.36</v>
      </c>
      <c r="Y1989" t="n">
        <v>1</v>
      </c>
      <c r="Z1989" t="n">
        <v>10</v>
      </c>
    </row>
    <row r="1990">
      <c r="A1990" t="n">
        <v>32</v>
      </c>
      <c r="B1990" t="n">
        <v>65</v>
      </c>
      <c r="C1990" t="inlineStr">
        <is>
          <t xml:space="preserve">CONCLUIDO	</t>
        </is>
      </c>
      <c r="D1990" t="n">
        <v>5.4878</v>
      </c>
      <c r="E1990" t="n">
        <v>18.22</v>
      </c>
      <c r="F1990" t="n">
        <v>15.69</v>
      </c>
      <c r="G1990" t="n">
        <v>72.41</v>
      </c>
      <c r="H1990" t="n">
        <v>1.11</v>
      </c>
      <c r="I1990" t="n">
        <v>13</v>
      </c>
      <c r="J1990" t="n">
        <v>144.05</v>
      </c>
      <c r="K1990" t="n">
        <v>46.47</v>
      </c>
      <c r="L1990" t="n">
        <v>9</v>
      </c>
      <c r="M1990" t="n">
        <v>11</v>
      </c>
      <c r="N1990" t="n">
        <v>23.58</v>
      </c>
      <c r="O1990" t="n">
        <v>17999.83</v>
      </c>
      <c r="P1990" t="n">
        <v>150.55</v>
      </c>
      <c r="Q1990" t="n">
        <v>467.07</v>
      </c>
      <c r="R1990" t="n">
        <v>61.48</v>
      </c>
      <c r="S1990" t="n">
        <v>39.61</v>
      </c>
      <c r="T1990" t="n">
        <v>5965.56</v>
      </c>
      <c r="U1990" t="n">
        <v>0.64</v>
      </c>
      <c r="V1990" t="n">
        <v>0.74</v>
      </c>
      <c r="W1990" t="n">
        <v>2.63</v>
      </c>
      <c r="X1990" t="n">
        <v>0.35</v>
      </c>
      <c r="Y1990" t="n">
        <v>1</v>
      </c>
      <c r="Z1990" t="n">
        <v>10</v>
      </c>
    </row>
    <row r="1991">
      <c r="A1991" t="n">
        <v>33</v>
      </c>
      <c r="B1991" t="n">
        <v>65</v>
      </c>
      <c r="C1991" t="inlineStr">
        <is>
          <t xml:space="preserve">CONCLUIDO	</t>
        </is>
      </c>
      <c r="D1991" t="n">
        <v>5.4936</v>
      </c>
      <c r="E1991" t="n">
        <v>18.2</v>
      </c>
      <c r="F1991" t="n">
        <v>15.67</v>
      </c>
      <c r="G1991" t="n">
        <v>72.31999999999999</v>
      </c>
      <c r="H1991" t="n">
        <v>1.13</v>
      </c>
      <c r="I1991" t="n">
        <v>13</v>
      </c>
      <c r="J1991" t="n">
        <v>144.39</v>
      </c>
      <c r="K1991" t="n">
        <v>46.47</v>
      </c>
      <c r="L1991" t="n">
        <v>9.25</v>
      </c>
      <c r="M1991" t="n">
        <v>11</v>
      </c>
      <c r="N1991" t="n">
        <v>23.67</v>
      </c>
      <c r="O1991" t="n">
        <v>18042.12</v>
      </c>
      <c r="P1991" t="n">
        <v>150.66</v>
      </c>
      <c r="Q1991" t="n">
        <v>467.07</v>
      </c>
      <c r="R1991" t="n">
        <v>60.96</v>
      </c>
      <c r="S1991" t="n">
        <v>39.61</v>
      </c>
      <c r="T1991" t="n">
        <v>5705.58</v>
      </c>
      <c r="U1991" t="n">
        <v>0.65</v>
      </c>
      <c r="V1991" t="n">
        <v>0.74</v>
      </c>
      <c r="W1991" t="n">
        <v>2.63</v>
      </c>
      <c r="X1991" t="n">
        <v>0.34</v>
      </c>
      <c r="Y1991" t="n">
        <v>1</v>
      </c>
      <c r="Z1991" t="n">
        <v>10</v>
      </c>
    </row>
    <row r="1992">
      <c r="A1992" t="n">
        <v>34</v>
      </c>
      <c r="B1992" t="n">
        <v>65</v>
      </c>
      <c r="C1992" t="inlineStr">
        <is>
          <t xml:space="preserve">CONCLUIDO	</t>
        </is>
      </c>
      <c r="D1992" t="n">
        <v>5.4883</v>
      </c>
      <c r="E1992" t="n">
        <v>18.22</v>
      </c>
      <c r="F1992" t="n">
        <v>15.69</v>
      </c>
      <c r="G1992" t="n">
        <v>72.40000000000001</v>
      </c>
      <c r="H1992" t="n">
        <v>1.16</v>
      </c>
      <c r="I1992" t="n">
        <v>13</v>
      </c>
      <c r="J1992" t="n">
        <v>144.73</v>
      </c>
      <c r="K1992" t="n">
        <v>46.47</v>
      </c>
      <c r="L1992" t="n">
        <v>9.5</v>
      </c>
      <c r="M1992" t="n">
        <v>11</v>
      </c>
      <c r="N1992" t="n">
        <v>23.77</v>
      </c>
      <c r="O1992" t="n">
        <v>18084.43</v>
      </c>
      <c r="P1992" t="n">
        <v>150.16</v>
      </c>
      <c r="Q1992" t="n">
        <v>467.08</v>
      </c>
      <c r="R1992" t="n">
        <v>61.4</v>
      </c>
      <c r="S1992" t="n">
        <v>39.61</v>
      </c>
      <c r="T1992" t="n">
        <v>5924.8</v>
      </c>
      <c r="U1992" t="n">
        <v>0.65</v>
      </c>
      <c r="V1992" t="n">
        <v>0.74</v>
      </c>
      <c r="W1992" t="n">
        <v>2.63</v>
      </c>
      <c r="X1992" t="n">
        <v>0.35</v>
      </c>
      <c r="Y1992" t="n">
        <v>1</v>
      </c>
      <c r="Z1992" t="n">
        <v>10</v>
      </c>
    </row>
    <row r="1993">
      <c r="A1993" t="n">
        <v>35</v>
      </c>
      <c r="B1993" t="n">
        <v>65</v>
      </c>
      <c r="C1993" t="inlineStr">
        <is>
          <t xml:space="preserve">CONCLUIDO	</t>
        </is>
      </c>
      <c r="D1993" t="n">
        <v>5.5077</v>
      </c>
      <c r="E1993" t="n">
        <v>18.16</v>
      </c>
      <c r="F1993" t="n">
        <v>15.65</v>
      </c>
      <c r="G1993" t="n">
        <v>78.25</v>
      </c>
      <c r="H1993" t="n">
        <v>1.19</v>
      </c>
      <c r="I1993" t="n">
        <v>12</v>
      </c>
      <c r="J1993" t="n">
        <v>145.08</v>
      </c>
      <c r="K1993" t="n">
        <v>46.47</v>
      </c>
      <c r="L1993" t="n">
        <v>9.75</v>
      </c>
      <c r="M1993" t="n">
        <v>10</v>
      </c>
      <c r="N1993" t="n">
        <v>23.86</v>
      </c>
      <c r="O1993" t="n">
        <v>18126.77</v>
      </c>
      <c r="P1993" t="n">
        <v>148.23</v>
      </c>
      <c r="Q1993" t="n">
        <v>467.09</v>
      </c>
      <c r="R1993" t="n">
        <v>60.15</v>
      </c>
      <c r="S1993" t="n">
        <v>39.61</v>
      </c>
      <c r="T1993" t="n">
        <v>5305.43</v>
      </c>
      <c r="U1993" t="n">
        <v>0.66</v>
      </c>
      <c r="V1993" t="n">
        <v>0.75</v>
      </c>
      <c r="W1993" t="n">
        <v>2.63</v>
      </c>
      <c r="X1993" t="n">
        <v>0.32</v>
      </c>
      <c r="Y1993" t="n">
        <v>1</v>
      </c>
      <c r="Z1993" t="n">
        <v>10</v>
      </c>
    </row>
    <row r="1994">
      <c r="A1994" t="n">
        <v>36</v>
      </c>
      <c r="B1994" t="n">
        <v>65</v>
      </c>
      <c r="C1994" t="inlineStr">
        <is>
          <t xml:space="preserve">CONCLUIDO	</t>
        </is>
      </c>
      <c r="D1994" t="n">
        <v>5.5088</v>
      </c>
      <c r="E1994" t="n">
        <v>18.15</v>
      </c>
      <c r="F1994" t="n">
        <v>15.65</v>
      </c>
      <c r="G1994" t="n">
        <v>78.23</v>
      </c>
      <c r="H1994" t="n">
        <v>1.22</v>
      </c>
      <c r="I1994" t="n">
        <v>12</v>
      </c>
      <c r="J1994" t="n">
        <v>145.42</v>
      </c>
      <c r="K1994" t="n">
        <v>46.47</v>
      </c>
      <c r="L1994" t="n">
        <v>10</v>
      </c>
      <c r="M1994" t="n">
        <v>10</v>
      </c>
      <c r="N1994" t="n">
        <v>23.95</v>
      </c>
      <c r="O1994" t="n">
        <v>18169.15</v>
      </c>
      <c r="P1994" t="n">
        <v>148.21</v>
      </c>
      <c r="Q1994" t="n">
        <v>467.07</v>
      </c>
      <c r="R1994" t="n">
        <v>60.15</v>
      </c>
      <c r="S1994" t="n">
        <v>39.61</v>
      </c>
      <c r="T1994" t="n">
        <v>5304.83</v>
      </c>
      <c r="U1994" t="n">
        <v>0.66</v>
      </c>
      <c r="V1994" t="n">
        <v>0.75</v>
      </c>
      <c r="W1994" t="n">
        <v>2.63</v>
      </c>
      <c r="X1994" t="n">
        <v>0.31</v>
      </c>
      <c r="Y1994" t="n">
        <v>1</v>
      </c>
      <c r="Z1994" t="n">
        <v>10</v>
      </c>
    </row>
    <row r="1995">
      <c r="A1995" t="n">
        <v>37</v>
      </c>
      <c r="B1995" t="n">
        <v>65</v>
      </c>
      <c r="C1995" t="inlineStr">
        <is>
          <t xml:space="preserve">CONCLUIDO	</t>
        </is>
      </c>
      <c r="D1995" t="n">
        <v>5.5048</v>
      </c>
      <c r="E1995" t="n">
        <v>18.17</v>
      </c>
      <c r="F1995" t="n">
        <v>15.66</v>
      </c>
      <c r="G1995" t="n">
        <v>78.29000000000001</v>
      </c>
      <c r="H1995" t="n">
        <v>1.24</v>
      </c>
      <c r="I1995" t="n">
        <v>12</v>
      </c>
      <c r="J1995" t="n">
        <v>145.76</v>
      </c>
      <c r="K1995" t="n">
        <v>46.47</v>
      </c>
      <c r="L1995" t="n">
        <v>10.25</v>
      </c>
      <c r="M1995" t="n">
        <v>10</v>
      </c>
      <c r="N1995" t="n">
        <v>24.05</v>
      </c>
      <c r="O1995" t="n">
        <v>18211.56</v>
      </c>
      <c r="P1995" t="n">
        <v>147.7</v>
      </c>
      <c r="Q1995" t="n">
        <v>467.07</v>
      </c>
      <c r="R1995" t="n">
        <v>60.48</v>
      </c>
      <c r="S1995" t="n">
        <v>39.61</v>
      </c>
      <c r="T1995" t="n">
        <v>5469.5</v>
      </c>
      <c r="U1995" t="n">
        <v>0.65</v>
      </c>
      <c r="V1995" t="n">
        <v>0.74</v>
      </c>
      <c r="W1995" t="n">
        <v>2.63</v>
      </c>
      <c r="X1995" t="n">
        <v>0.33</v>
      </c>
      <c r="Y1995" t="n">
        <v>1</v>
      </c>
      <c r="Z1995" t="n">
        <v>10</v>
      </c>
    </row>
    <row r="1996">
      <c r="A1996" t="n">
        <v>38</v>
      </c>
      <c r="B1996" t="n">
        <v>65</v>
      </c>
      <c r="C1996" t="inlineStr">
        <is>
          <t xml:space="preserve">CONCLUIDO	</t>
        </is>
      </c>
      <c r="D1996" t="n">
        <v>5.5287</v>
      </c>
      <c r="E1996" t="n">
        <v>18.09</v>
      </c>
      <c r="F1996" t="n">
        <v>15.61</v>
      </c>
      <c r="G1996" t="n">
        <v>85.13</v>
      </c>
      <c r="H1996" t="n">
        <v>1.27</v>
      </c>
      <c r="I1996" t="n">
        <v>11</v>
      </c>
      <c r="J1996" t="n">
        <v>146.11</v>
      </c>
      <c r="K1996" t="n">
        <v>46.47</v>
      </c>
      <c r="L1996" t="n">
        <v>10.5</v>
      </c>
      <c r="M1996" t="n">
        <v>9</v>
      </c>
      <c r="N1996" t="n">
        <v>24.14</v>
      </c>
      <c r="O1996" t="n">
        <v>18254.01</v>
      </c>
      <c r="P1996" t="n">
        <v>145.71</v>
      </c>
      <c r="Q1996" t="n">
        <v>467.12</v>
      </c>
      <c r="R1996" t="n">
        <v>58.77</v>
      </c>
      <c r="S1996" t="n">
        <v>39.61</v>
      </c>
      <c r="T1996" t="n">
        <v>4619.82</v>
      </c>
      <c r="U1996" t="n">
        <v>0.67</v>
      </c>
      <c r="V1996" t="n">
        <v>0.75</v>
      </c>
      <c r="W1996" t="n">
        <v>2.63</v>
      </c>
      <c r="X1996" t="n">
        <v>0.27</v>
      </c>
      <c r="Y1996" t="n">
        <v>1</v>
      </c>
      <c r="Z1996" t="n">
        <v>10</v>
      </c>
    </row>
    <row r="1997">
      <c r="A1997" t="n">
        <v>39</v>
      </c>
      <c r="B1997" t="n">
        <v>65</v>
      </c>
      <c r="C1997" t="inlineStr">
        <is>
          <t xml:space="preserve">CONCLUIDO	</t>
        </is>
      </c>
      <c r="D1997" t="n">
        <v>5.5251</v>
      </c>
      <c r="E1997" t="n">
        <v>18.1</v>
      </c>
      <c r="F1997" t="n">
        <v>15.62</v>
      </c>
      <c r="G1997" t="n">
        <v>85.2</v>
      </c>
      <c r="H1997" t="n">
        <v>1.3</v>
      </c>
      <c r="I1997" t="n">
        <v>11</v>
      </c>
      <c r="J1997" t="n">
        <v>146.45</v>
      </c>
      <c r="K1997" t="n">
        <v>46.47</v>
      </c>
      <c r="L1997" t="n">
        <v>10.75</v>
      </c>
      <c r="M1997" t="n">
        <v>9</v>
      </c>
      <c r="N1997" t="n">
        <v>24.24</v>
      </c>
      <c r="O1997" t="n">
        <v>18296.48</v>
      </c>
      <c r="P1997" t="n">
        <v>145.26</v>
      </c>
      <c r="Q1997" t="n">
        <v>467.09</v>
      </c>
      <c r="R1997" t="n">
        <v>59.28</v>
      </c>
      <c r="S1997" t="n">
        <v>39.61</v>
      </c>
      <c r="T1997" t="n">
        <v>4873.71</v>
      </c>
      <c r="U1997" t="n">
        <v>0.67</v>
      </c>
      <c r="V1997" t="n">
        <v>0.75</v>
      </c>
      <c r="W1997" t="n">
        <v>2.63</v>
      </c>
      <c r="X1997" t="n">
        <v>0.29</v>
      </c>
      <c r="Y1997" t="n">
        <v>1</v>
      </c>
      <c r="Z1997" t="n">
        <v>10</v>
      </c>
    </row>
    <row r="1998">
      <c r="A1998" t="n">
        <v>40</v>
      </c>
      <c r="B1998" t="n">
        <v>65</v>
      </c>
      <c r="C1998" t="inlineStr">
        <is>
          <t xml:space="preserve">CONCLUIDO	</t>
        </is>
      </c>
      <c r="D1998" t="n">
        <v>5.5266</v>
      </c>
      <c r="E1998" t="n">
        <v>18.09</v>
      </c>
      <c r="F1998" t="n">
        <v>15.61</v>
      </c>
      <c r="G1998" t="n">
        <v>85.17</v>
      </c>
      <c r="H1998" t="n">
        <v>1.33</v>
      </c>
      <c r="I1998" t="n">
        <v>11</v>
      </c>
      <c r="J1998" t="n">
        <v>146.8</v>
      </c>
      <c r="K1998" t="n">
        <v>46.47</v>
      </c>
      <c r="L1998" t="n">
        <v>11</v>
      </c>
      <c r="M1998" t="n">
        <v>9</v>
      </c>
      <c r="N1998" t="n">
        <v>24.33</v>
      </c>
      <c r="O1998" t="n">
        <v>18338.99</v>
      </c>
      <c r="P1998" t="n">
        <v>145.27</v>
      </c>
      <c r="Q1998" t="n">
        <v>467.14</v>
      </c>
      <c r="R1998" t="n">
        <v>59.08</v>
      </c>
      <c r="S1998" t="n">
        <v>39.61</v>
      </c>
      <c r="T1998" t="n">
        <v>4778.39</v>
      </c>
      <c r="U1998" t="n">
        <v>0.67</v>
      </c>
      <c r="V1998" t="n">
        <v>0.75</v>
      </c>
      <c r="W1998" t="n">
        <v>2.63</v>
      </c>
      <c r="X1998" t="n">
        <v>0.28</v>
      </c>
      <c r="Y1998" t="n">
        <v>1</v>
      </c>
      <c r="Z1998" t="n">
        <v>10</v>
      </c>
    </row>
    <row r="1999">
      <c r="A1999" t="n">
        <v>41</v>
      </c>
      <c r="B1999" t="n">
        <v>65</v>
      </c>
      <c r="C1999" t="inlineStr">
        <is>
          <t xml:space="preserve">CONCLUIDO	</t>
        </is>
      </c>
      <c r="D1999" t="n">
        <v>5.5242</v>
      </c>
      <c r="E1999" t="n">
        <v>18.1</v>
      </c>
      <c r="F1999" t="n">
        <v>15.62</v>
      </c>
      <c r="G1999" t="n">
        <v>85.20999999999999</v>
      </c>
      <c r="H1999" t="n">
        <v>1.35</v>
      </c>
      <c r="I1999" t="n">
        <v>11</v>
      </c>
      <c r="J1999" t="n">
        <v>147.14</v>
      </c>
      <c r="K1999" t="n">
        <v>46.47</v>
      </c>
      <c r="L1999" t="n">
        <v>11.25</v>
      </c>
      <c r="M1999" t="n">
        <v>9</v>
      </c>
      <c r="N1999" t="n">
        <v>24.43</v>
      </c>
      <c r="O1999" t="n">
        <v>18381.53</v>
      </c>
      <c r="P1999" t="n">
        <v>143.74</v>
      </c>
      <c r="Q1999" t="n">
        <v>467.08</v>
      </c>
      <c r="R1999" t="n">
        <v>59.47</v>
      </c>
      <c r="S1999" t="n">
        <v>39.61</v>
      </c>
      <c r="T1999" t="n">
        <v>4970.34</v>
      </c>
      <c r="U1999" t="n">
        <v>0.67</v>
      </c>
      <c r="V1999" t="n">
        <v>0.75</v>
      </c>
      <c r="W1999" t="n">
        <v>2.62</v>
      </c>
      <c r="X1999" t="n">
        <v>0.29</v>
      </c>
      <c r="Y1999" t="n">
        <v>1</v>
      </c>
      <c r="Z1999" t="n">
        <v>10</v>
      </c>
    </row>
    <row r="2000">
      <c r="A2000" t="n">
        <v>42</v>
      </c>
      <c r="B2000" t="n">
        <v>65</v>
      </c>
      <c r="C2000" t="inlineStr">
        <is>
          <t xml:space="preserve">CONCLUIDO	</t>
        </is>
      </c>
      <c r="D2000" t="n">
        <v>5.544</v>
      </c>
      <c r="E2000" t="n">
        <v>18.04</v>
      </c>
      <c r="F2000" t="n">
        <v>15.59</v>
      </c>
      <c r="G2000" t="n">
        <v>93.51000000000001</v>
      </c>
      <c r="H2000" t="n">
        <v>1.38</v>
      </c>
      <c r="I2000" t="n">
        <v>10</v>
      </c>
      <c r="J2000" t="n">
        <v>147.49</v>
      </c>
      <c r="K2000" t="n">
        <v>46.47</v>
      </c>
      <c r="L2000" t="n">
        <v>11.5</v>
      </c>
      <c r="M2000" t="n">
        <v>8</v>
      </c>
      <c r="N2000" t="n">
        <v>24.52</v>
      </c>
      <c r="O2000" t="n">
        <v>18424.11</v>
      </c>
      <c r="P2000" t="n">
        <v>142.68</v>
      </c>
      <c r="Q2000" t="n">
        <v>467.1</v>
      </c>
      <c r="R2000" t="n">
        <v>58.14</v>
      </c>
      <c r="S2000" t="n">
        <v>39.61</v>
      </c>
      <c r="T2000" t="n">
        <v>4309.54</v>
      </c>
      <c r="U2000" t="n">
        <v>0.68</v>
      </c>
      <c r="V2000" t="n">
        <v>0.75</v>
      </c>
      <c r="W2000" t="n">
        <v>2.62</v>
      </c>
      <c r="X2000" t="n">
        <v>0.25</v>
      </c>
      <c r="Y2000" t="n">
        <v>1</v>
      </c>
      <c r="Z2000" t="n">
        <v>10</v>
      </c>
    </row>
    <row r="2001">
      <c r="A2001" t="n">
        <v>43</v>
      </c>
      <c r="B2001" t="n">
        <v>65</v>
      </c>
      <c r="C2001" t="inlineStr">
        <is>
          <t xml:space="preserve">CONCLUIDO	</t>
        </is>
      </c>
      <c r="D2001" t="n">
        <v>5.5403</v>
      </c>
      <c r="E2001" t="n">
        <v>18.05</v>
      </c>
      <c r="F2001" t="n">
        <v>15.6</v>
      </c>
      <c r="G2001" t="n">
        <v>93.58</v>
      </c>
      <c r="H2001" t="n">
        <v>1.41</v>
      </c>
      <c r="I2001" t="n">
        <v>10</v>
      </c>
      <c r="J2001" t="n">
        <v>147.83</v>
      </c>
      <c r="K2001" t="n">
        <v>46.47</v>
      </c>
      <c r="L2001" t="n">
        <v>11.75</v>
      </c>
      <c r="M2001" t="n">
        <v>8</v>
      </c>
      <c r="N2001" t="n">
        <v>24.62</v>
      </c>
      <c r="O2001" t="n">
        <v>18466.71</v>
      </c>
      <c r="P2001" t="n">
        <v>142.24</v>
      </c>
      <c r="Q2001" t="n">
        <v>467.07</v>
      </c>
      <c r="R2001" t="n">
        <v>58.6</v>
      </c>
      <c r="S2001" t="n">
        <v>39.61</v>
      </c>
      <c r="T2001" t="n">
        <v>4538.65</v>
      </c>
      <c r="U2001" t="n">
        <v>0.68</v>
      </c>
      <c r="V2001" t="n">
        <v>0.75</v>
      </c>
      <c r="W2001" t="n">
        <v>2.62</v>
      </c>
      <c r="X2001" t="n">
        <v>0.26</v>
      </c>
      <c r="Y2001" t="n">
        <v>1</v>
      </c>
      <c r="Z2001" t="n">
        <v>10</v>
      </c>
    </row>
    <row r="2002">
      <c r="A2002" t="n">
        <v>44</v>
      </c>
      <c r="B2002" t="n">
        <v>65</v>
      </c>
      <c r="C2002" t="inlineStr">
        <is>
          <t xml:space="preserve">CONCLUIDO	</t>
        </is>
      </c>
      <c r="D2002" t="n">
        <v>5.5432</v>
      </c>
      <c r="E2002" t="n">
        <v>18.04</v>
      </c>
      <c r="F2002" t="n">
        <v>15.59</v>
      </c>
      <c r="G2002" t="n">
        <v>93.53</v>
      </c>
      <c r="H2002" t="n">
        <v>1.43</v>
      </c>
      <c r="I2002" t="n">
        <v>10</v>
      </c>
      <c r="J2002" t="n">
        <v>148.18</v>
      </c>
      <c r="K2002" t="n">
        <v>46.47</v>
      </c>
      <c r="L2002" t="n">
        <v>12</v>
      </c>
      <c r="M2002" t="n">
        <v>8</v>
      </c>
      <c r="N2002" t="n">
        <v>24.71</v>
      </c>
      <c r="O2002" t="n">
        <v>18509.36</v>
      </c>
      <c r="P2002" t="n">
        <v>140.97</v>
      </c>
      <c r="Q2002" t="n">
        <v>467.09</v>
      </c>
      <c r="R2002" t="n">
        <v>58.35</v>
      </c>
      <c r="S2002" t="n">
        <v>39.61</v>
      </c>
      <c r="T2002" t="n">
        <v>4414.9</v>
      </c>
      <c r="U2002" t="n">
        <v>0.68</v>
      </c>
      <c r="V2002" t="n">
        <v>0.75</v>
      </c>
      <c r="W2002" t="n">
        <v>2.62</v>
      </c>
      <c r="X2002" t="n">
        <v>0.25</v>
      </c>
      <c r="Y2002" t="n">
        <v>1</v>
      </c>
      <c r="Z2002" t="n">
        <v>10</v>
      </c>
    </row>
    <row r="2003">
      <c r="A2003" t="n">
        <v>45</v>
      </c>
      <c r="B2003" t="n">
        <v>65</v>
      </c>
      <c r="C2003" t="inlineStr">
        <is>
          <t xml:space="preserve">CONCLUIDO	</t>
        </is>
      </c>
      <c r="D2003" t="n">
        <v>5.5435</v>
      </c>
      <c r="E2003" t="n">
        <v>18.04</v>
      </c>
      <c r="F2003" t="n">
        <v>15.59</v>
      </c>
      <c r="G2003" t="n">
        <v>93.52</v>
      </c>
      <c r="H2003" t="n">
        <v>1.46</v>
      </c>
      <c r="I2003" t="n">
        <v>10</v>
      </c>
      <c r="J2003" t="n">
        <v>148.52</v>
      </c>
      <c r="K2003" t="n">
        <v>46.47</v>
      </c>
      <c r="L2003" t="n">
        <v>12.25</v>
      </c>
      <c r="M2003" t="n">
        <v>8</v>
      </c>
      <c r="N2003" t="n">
        <v>24.81</v>
      </c>
      <c r="O2003" t="n">
        <v>18552.03</v>
      </c>
      <c r="P2003" t="n">
        <v>138.96</v>
      </c>
      <c r="Q2003" t="n">
        <v>467.07</v>
      </c>
      <c r="R2003" t="n">
        <v>58.29</v>
      </c>
      <c r="S2003" t="n">
        <v>39.61</v>
      </c>
      <c r="T2003" t="n">
        <v>4386.34</v>
      </c>
      <c r="U2003" t="n">
        <v>0.68</v>
      </c>
      <c r="V2003" t="n">
        <v>0.75</v>
      </c>
      <c r="W2003" t="n">
        <v>2.62</v>
      </c>
      <c r="X2003" t="n">
        <v>0.25</v>
      </c>
      <c r="Y2003" t="n">
        <v>1</v>
      </c>
      <c r="Z2003" t="n">
        <v>10</v>
      </c>
    </row>
    <row r="2004">
      <c r="A2004" t="n">
        <v>46</v>
      </c>
      <c r="B2004" t="n">
        <v>65</v>
      </c>
      <c r="C2004" t="inlineStr">
        <is>
          <t xml:space="preserve">CONCLUIDO	</t>
        </is>
      </c>
      <c r="D2004" t="n">
        <v>5.5599</v>
      </c>
      <c r="E2004" t="n">
        <v>17.99</v>
      </c>
      <c r="F2004" t="n">
        <v>15.56</v>
      </c>
      <c r="G2004" t="n">
        <v>103.74</v>
      </c>
      <c r="H2004" t="n">
        <v>1.49</v>
      </c>
      <c r="I2004" t="n">
        <v>9</v>
      </c>
      <c r="J2004" t="n">
        <v>148.87</v>
      </c>
      <c r="K2004" t="n">
        <v>46.47</v>
      </c>
      <c r="L2004" t="n">
        <v>12.5</v>
      </c>
      <c r="M2004" t="n">
        <v>7</v>
      </c>
      <c r="N2004" t="n">
        <v>24.9</v>
      </c>
      <c r="O2004" t="n">
        <v>18594.74</v>
      </c>
      <c r="P2004" t="n">
        <v>137.98</v>
      </c>
      <c r="Q2004" t="n">
        <v>467.07</v>
      </c>
      <c r="R2004" t="n">
        <v>57.29</v>
      </c>
      <c r="S2004" t="n">
        <v>39.61</v>
      </c>
      <c r="T2004" t="n">
        <v>3890.74</v>
      </c>
      <c r="U2004" t="n">
        <v>0.6899999999999999</v>
      </c>
      <c r="V2004" t="n">
        <v>0.75</v>
      </c>
      <c r="W2004" t="n">
        <v>2.62</v>
      </c>
      <c r="X2004" t="n">
        <v>0.23</v>
      </c>
      <c r="Y2004" t="n">
        <v>1</v>
      </c>
      <c r="Z2004" t="n">
        <v>10</v>
      </c>
    </row>
    <row r="2005">
      <c r="A2005" t="n">
        <v>47</v>
      </c>
      <c r="B2005" t="n">
        <v>65</v>
      </c>
      <c r="C2005" t="inlineStr">
        <is>
          <t xml:space="preserve">CONCLUIDO	</t>
        </is>
      </c>
      <c r="D2005" t="n">
        <v>5.56</v>
      </c>
      <c r="E2005" t="n">
        <v>17.99</v>
      </c>
      <c r="F2005" t="n">
        <v>15.56</v>
      </c>
      <c r="G2005" t="n">
        <v>103.74</v>
      </c>
      <c r="H2005" t="n">
        <v>1.51</v>
      </c>
      <c r="I2005" t="n">
        <v>9</v>
      </c>
      <c r="J2005" t="n">
        <v>149.22</v>
      </c>
      <c r="K2005" t="n">
        <v>46.47</v>
      </c>
      <c r="L2005" t="n">
        <v>12.75</v>
      </c>
      <c r="M2005" t="n">
        <v>6</v>
      </c>
      <c r="N2005" t="n">
        <v>25</v>
      </c>
      <c r="O2005" t="n">
        <v>18637.48</v>
      </c>
      <c r="P2005" t="n">
        <v>138.46</v>
      </c>
      <c r="Q2005" t="n">
        <v>467.13</v>
      </c>
      <c r="R2005" t="n">
        <v>57.28</v>
      </c>
      <c r="S2005" t="n">
        <v>39.61</v>
      </c>
      <c r="T2005" t="n">
        <v>3885.91</v>
      </c>
      <c r="U2005" t="n">
        <v>0.6899999999999999</v>
      </c>
      <c r="V2005" t="n">
        <v>0.75</v>
      </c>
      <c r="W2005" t="n">
        <v>2.62</v>
      </c>
      <c r="X2005" t="n">
        <v>0.23</v>
      </c>
      <c r="Y2005" t="n">
        <v>1</v>
      </c>
      <c r="Z2005" t="n">
        <v>10</v>
      </c>
    </row>
    <row r="2006">
      <c r="A2006" t="n">
        <v>48</v>
      </c>
      <c r="B2006" t="n">
        <v>65</v>
      </c>
      <c r="C2006" t="inlineStr">
        <is>
          <t xml:space="preserve">CONCLUIDO	</t>
        </is>
      </c>
      <c r="D2006" t="n">
        <v>5.5607</v>
      </c>
      <c r="E2006" t="n">
        <v>17.98</v>
      </c>
      <c r="F2006" t="n">
        <v>15.56</v>
      </c>
      <c r="G2006" t="n">
        <v>103.72</v>
      </c>
      <c r="H2006" t="n">
        <v>1.54</v>
      </c>
      <c r="I2006" t="n">
        <v>9</v>
      </c>
      <c r="J2006" t="n">
        <v>149.56</v>
      </c>
      <c r="K2006" t="n">
        <v>46.47</v>
      </c>
      <c r="L2006" t="n">
        <v>13</v>
      </c>
      <c r="M2006" t="n">
        <v>5</v>
      </c>
      <c r="N2006" t="n">
        <v>25.1</v>
      </c>
      <c r="O2006" t="n">
        <v>18680.25</v>
      </c>
      <c r="P2006" t="n">
        <v>138.55</v>
      </c>
      <c r="Q2006" t="n">
        <v>467.13</v>
      </c>
      <c r="R2006" t="n">
        <v>57.09</v>
      </c>
      <c r="S2006" t="n">
        <v>39.61</v>
      </c>
      <c r="T2006" t="n">
        <v>3791.77</v>
      </c>
      <c r="U2006" t="n">
        <v>0.6899999999999999</v>
      </c>
      <c r="V2006" t="n">
        <v>0.75</v>
      </c>
      <c r="W2006" t="n">
        <v>2.63</v>
      </c>
      <c r="X2006" t="n">
        <v>0.22</v>
      </c>
      <c r="Y2006" t="n">
        <v>1</v>
      </c>
      <c r="Z2006" t="n">
        <v>10</v>
      </c>
    </row>
    <row r="2007">
      <c r="A2007" t="n">
        <v>49</v>
      </c>
      <c r="B2007" t="n">
        <v>65</v>
      </c>
      <c r="C2007" t="inlineStr">
        <is>
          <t xml:space="preserve">CONCLUIDO	</t>
        </is>
      </c>
      <c r="D2007" t="n">
        <v>5.5553</v>
      </c>
      <c r="E2007" t="n">
        <v>18</v>
      </c>
      <c r="F2007" t="n">
        <v>15.58</v>
      </c>
      <c r="G2007" t="n">
        <v>103.84</v>
      </c>
      <c r="H2007" t="n">
        <v>1.56</v>
      </c>
      <c r="I2007" t="n">
        <v>9</v>
      </c>
      <c r="J2007" t="n">
        <v>149.91</v>
      </c>
      <c r="K2007" t="n">
        <v>46.47</v>
      </c>
      <c r="L2007" t="n">
        <v>13.25</v>
      </c>
      <c r="M2007" t="n">
        <v>4</v>
      </c>
      <c r="N2007" t="n">
        <v>25.19</v>
      </c>
      <c r="O2007" t="n">
        <v>18723.06</v>
      </c>
      <c r="P2007" t="n">
        <v>138.45</v>
      </c>
      <c r="Q2007" t="n">
        <v>467.11</v>
      </c>
      <c r="R2007" t="n">
        <v>57.72</v>
      </c>
      <c r="S2007" t="n">
        <v>39.61</v>
      </c>
      <c r="T2007" t="n">
        <v>4104.06</v>
      </c>
      <c r="U2007" t="n">
        <v>0.6899999999999999</v>
      </c>
      <c r="V2007" t="n">
        <v>0.75</v>
      </c>
      <c r="W2007" t="n">
        <v>2.63</v>
      </c>
      <c r="X2007" t="n">
        <v>0.24</v>
      </c>
      <c r="Y2007" t="n">
        <v>1</v>
      </c>
      <c r="Z2007" t="n">
        <v>10</v>
      </c>
    </row>
    <row r="2008">
      <c r="A2008" t="n">
        <v>50</v>
      </c>
      <c r="B2008" t="n">
        <v>65</v>
      </c>
      <c r="C2008" t="inlineStr">
        <is>
          <t xml:space="preserve">CONCLUIDO	</t>
        </is>
      </c>
      <c r="D2008" t="n">
        <v>5.5549</v>
      </c>
      <c r="E2008" t="n">
        <v>18</v>
      </c>
      <c r="F2008" t="n">
        <v>15.58</v>
      </c>
      <c r="G2008" t="n">
        <v>103.85</v>
      </c>
      <c r="H2008" t="n">
        <v>1.59</v>
      </c>
      <c r="I2008" t="n">
        <v>9</v>
      </c>
      <c r="J2008" t="n">
        <v>150.26</v>
      </c>
      <c r="K2008" t="n">
        <v>46.47</v>
      </c>
      <c r="L2008" t="n">
        <v>13.5</v>
      </c>
      <c r="M2008" t="n">
        <v>2</v>
      </c>
      <c r="N2008" t="n">
        <v>25.29</v>
      </c>
      <c r="O2008" t="n">
        <v>18765.9</v>
      </c>
      <c r="P2008" t="n">
        <v>138.19</v>
      </c>
      <c r="Q2008" t="n">
        <v>467.11</v>
      </c>
      <c r="R2008" t="n">
        <v>57.45</v>
      </c>
      <c r="S2008" t="n">
        <v>39.61</v>
      </c>
      <c r="T2008" t="n">
        <v>3971.22</v>
      </c>
      <c r="U2008" t="n">
        <v>0.6899999999999999</v>
      </c>
      <c r="V2008" t="n">
        <v>0.75</v>
      </c>
      <c r="W2008" t="n">
        <v>2.64</v>
      </c>
      <c r="X2008" t="n">
        <v>0.24</v>
      </c>
      <c r="Y2008" t="n">
        <v>1</v>
      </c>
      <c r="Z2008" t="n">
        <v>10</v>
      </c>
    </row>
    <row r="2009">
      <c r="A2009" t="n">
        <v>51</v>
      </c>
      <c r="B2009" t="n">
        <v>65</v>
      </c>
      <c r="C2009" t="inlineStr">
        <is>
          <t xml:space="preserve">CONCLUIDO	</t>
        </is>
      </c>
      <c r="D2009" t="n">
        <v>5.5558</v>
      </c>
      <c r="E2009" t="n">
        <v>18</v>
      </c>
      <c r="F2009" t="n">
        <v>15.57</v>
      </c>
      <c r="G2009" t="n">
        <v>103.83</v>
      </c>
      <c r="H2009" t="n">
        <v>1.62</v>
      </c>
      <c r="I2009" t="n">
        <v>9</v>
      </c>
      <c r="J2009" t="n">
        <v>150.61</v>
      </c>
      <c r="K2009" t="n">
        <v>46.47</v>
      </c>
      <c r="L2009" t="n">
        <v>13.75</v>
      </c>
      <c r="M2009" t="n">
        <v>1</v>
      </c>
      <c r="N2009" t="n">
        <v>25.39</v>
      </c>
      <c r="O2009" t="n">
        <v>18808.78</v>
      </c>
      <c r="P2009" t="n">
        <v>138.21</v>
      </c>
      <c r="Q2009" t="n">
        <v>467.17</v>
      </c>
      <c r="R2009" t="n">
        <v>57.43</v>
      </c>
      <c r="S2009" t="n">
        <v>39.61</v>
      </c>
      <c r="T2009" t="n">
        <v>3961.85</v>
      </c>
      <c r="U2009" t="n">
        <v>0.6899999999999999</v>
      </c>
      <c r="V2009" t="n">
        <v>0.75</v>
      </c>
      <c r="W2009" t="n">
        <v>2.63</v>
      </c>
      <c r="X2009" t="n">
        <v>0.24</v>
      </c>
      <c r="Y2009" t="n">
        <v>1</v>
      </c>
      <c r="Z2009" t="n">
        <v>10</v>
      </c>
    </row>
    <row r="2010">
      <c r="A2010" t="n">
        <v>52</v>
      </c>
      <c r="B2010" t="n">
        <v>65</v>
      </c>
      <c r="C2010" t="inlineStr">
        <is>
          <t xml:space="preserve">CONCLUIDO	</t>
        </is>
      </c>
      <c r="D2010" t="n">
        <v>5.5559</v>
      </c>
      <c r="E2010" t="n">
        <v>18</v>
      </c>
      <c r="F2010" t="n">
        <v>15.57</v>
      </c>
      <c r="G2010" t="n">
        <v>103.82</v>
      </c>
      <c r="H2010" t="n">
        <v>1.64</v>
      </c>
      <c r="I2010" t="n">
        <v>9</v>
      </c>
      <c r="J2010" t="n">
        <v>150.95</v>
      </c>
      <c r="K2010" t="n">
        <v>46.47</v>
      </c>
      <c r="L2010" t="n">
        <v>14</v>
      </c>
      <c r="M2010" t="n">
        <v>1</v>
      </c>
      <c r="N2010" t="n">
        <v>25.49</v>
      </c>
      <c r="O2010" t="n">
        <v>18851.69</v>
      </c>
      <c r="P2010" t="n">
        <v>138.39</v>
      </c>
      <c r="Q2010" t="n">
        <v>467.11</v>
      </c>
      <c r="R2010" t="n">
        <v>57.41</v>
      </c>
      <c r="S2010" t="n">
        <v>39.61</v>
      </c>
      <c r="T2010" t="n">
        <v>3953.27</v>
      </c>
      <c r="U2010" t="n">
        <v>0.6899999999999999</v>
      </c>
      <c r="V2010" t="n">
        <v>0.75</v>
      </c>
      <c r="W2010" t="n">
        <v>2.63</v>
      </c>
      <c r="X2010" t="n">
        <v>0.24</v>
      </c>
      <c r="Y2010" t="n">
        <v>1</v>
      </c>
      <c r="Z2010" t="n">
        <v>10</v>
      </c>
    </row>
    <row r="2011">
      <c r="A2011" t="n">
        <v>53</v>
      </c>
      <c r="B2011" t="n">
        <v>65</v>
      </c>
      <c r="C2011" t="inlineStr">
        <is>
          <t xml:space="preserve">CONCLUIDO	</t>
        </is>
      </c>
      <c r="D2011" t="n">
        <v>5.5545</v>
      </c>
      <c r="E2011" t="n">
        <v>18</v>
      </c>
      <c r="F2011" t="n">
        <v>15.58</v>
      </c>
      <c r="G2011" t="n">
        <v>103.85</v>
      </c>
      <c r="H2011" t="n">
        <v>1.67</v>
      </c>
      <c r="I2011" t="n">
        <v>9</v>
      </c>
      <c r="J2011" t="n">
        <v>151.3</v>
      </c>
      <c r="K2011" t="n">
        <v>46.47</v>
      </c>
      <c r="L2011" t="n">
        <v>14.25</v>
      </c>
      <c r="M2011" t="n">
        <v>1</v>
      </c>
      <c r="N2011" t="n">
        <v>25.59</v>
      </c>
      <c r="O2011" t="n">
        <v>18894.63</v>
      </c>
      <c r="P2011" t="n">
        <v>138.55</v>
      </c>
      <c r="Q2011" t="n">
        <v>467.11</v>
      </c>
      <c r="R2011" t="n">
        <v>57.59</v>
      </c>
      <c r="S2011" t="n">
        <v>39.61</v>
      </c>
      <c r="T2011" t="n">
        <v>4043.16</v>
      </c>
      <c r="U2011" t="n">
        <v>0.6899999999999999</v>
      </c>
      <c r="V2011" t="n">
        <v>0.75</v>
      </c>
      <c r="W2011" t="n">
        <v>2.63</v>
      </c>
      <c r="X2011" t="n">
        <v>0.24</v>
      </c>
      <c r="Y2011" t="n">
        <v>1</v>
      </c>
      <c r="Z2011" t="n">
        <v>10</v>
      </c>
    </row>
    <row r="2012">
      <c r="A2012" t="n">
        <v>54</v>
      </c>
      <c r="B2012" t="n">
        <v>65</v>
      </c>
      <c r="C2012" t="inlineStr">
        <is>
          <t xml:space="preserve">CONCLUIDO	</t>
        </is>
      </c>
      <c r="D2012" t="n">
        <v>5.5536</v>
      </c>
      <c r="E2012" t="n">
        <v>18.01</v>
      </c>
      <c r="F2012" t="n">
        <v>15.58</v>
      </c>
      <c r="G2012" t="n">
        <v>103.87</v>
      </c>
      <c r="H2012" t="n">
        <v>1.69</v>
      </c>
      <c r="I2012" t="n">
        <v>9</v>
      </c>
      <c r="J2012" t="n">
        <v>151.65</v>
      </c>
      <c r="K2012" t="n">
        <v>46.47</v>
      </c>
      <c r="L2012" t="n">
        <v>14.5</v>
      </c>
      <c r="M2012" t="n">
        <v>1</v>
      </c>
      <c r="N2012" t="n">
        <v>25.68</v>
      </c>
      <c r="O2012" t="n">
        <v>18937.61</v>
      </c>
      <c r="P2012" t="n">
        <v>138.74</v>
      </c>
      <c r="Q2012" t="n">
        <v>467.14</v>
      </c>
      <c r="R2012" t="n">
        <v>57.63</v>
      </c>
      <c r="S2012" t="n">
        <v>39.61</v>
      </c>
      <c r="T2012" t="n">
        <v>4059.99</v>
      </c>
      <c r="U2012" t="n">
        <v>0.6899999999999999</v>
      </c>
      <c r="V2012" t="n">
        <v>0.75</v>
      </c>
      <c r="W2012" t="n">
        <v>2.64</v>
      </c>
      <c r="X2012" t="n">
        <v>0.25</v>
      </c>
      <c r="Y2012" t="n">
        <v>1</v>
      </c>
      <c r="Z2012" t="n">
        <v>10</v>
      </c>
    </row>
    <row r="2013">
      <c r="A2013" t="n">
        <v>55</v>
      </c>
      <c r="B2013" t="n">
        <v>65</v>
      </c>
      <c r="C2013" t="inlineStr">
        <is>
          <t xml:space="preserve">CONCLUIDO	</t>
        </is>
      </c>
      <c r="D2013" t="n">
        <v>5.5544</v>
      </c>
      <c r="E2013" t="n">
        <v>18</v>
      </c>
      <c r="F2013" t="n">
        <v>15.58</v>
      </c>
      <c r="G2013" t="n">
        <v>103.86</v>
      </c>
      <c r="H2013" t="n">
        <v>1.72</v>
      </c>
      <c r="I2013" t="n">
        <v>9</v>
      </c>
      <c r="J2013" t="n">
        <v>152</v>
      </c>
      <c r="K2013" t="n">
        <v>46.47</v>
      </c>
      <c r="L2013" t="n">
        <v>14.75</v>
      </c>
      <c r="M2013" t="n">
        <v>1</v>
      </c>
      <c r="N2013" t="n">
        <v>25.78</v>
      </c>
      <c r="O2013" t="n">
        <v>18980.62</v>
      </c>
      <c r="P2013" t="n">
        <v>138.96</v>
      </c>
      <c r="Q2013" t="n">
        <v>467.11</v>
      </c>
      <c r="R2013" t="n">
        <v>57.51</v>
      </c>
      <c r="S2013" t="n">
        <v>39.61</v>
      </c>
      <c r="T2013" t="n">
        <v>4001.98</v>
      </c>
      <c r="U2013" t="n">
        <v>0.6899999999999999</v>
      </c>
      <c r="V2013" t="n">
        <v>0.75</v>
      </c>
      <c r="W2013" t="n">
        <v>2.64</v>
      </c>
      <c r="X2013" t="n">
        <v>0.25</v>
      </c>
      <c r="Y2013" t="n">
        <v>1</v>
      </c>
      <c r="Z2013" t="n">
        <v>10</v>
      </c>
    </row>
    <row r="2014">
      <c r="A2014" t="n">
        <v>56</v>
      </c>
      <c r="B2014" t="n">
        <v>65</v>
      </c>
      <c r="C2014" t="inlineStr">
        <is>
          <t xml:space="preserve">CONCLUIDO	</t>
        </is>
      </c>
      <c r="D2014" t="n">
        <v>5.5544</v>
      </c>
      <c r="E2014" t="n">
        <v>18</v>
      </c>
      <c r="F2014" t="n">
        <v>15.58</v>
      </c>
      <c r="G2014" t="n">
        <v>103.86</v>
      </c>
      <c r="H2014" t="n">
        <v>1.74</v>
      </c>
      <c r="I2014" t="n">
        <v>9</v>
      </c>
      <c r="J2014" t="n">
        <v>152.35</v>
      </c>
      <c r="K2014" t="n">
        <v>46.47</v>
      </c>
      <c r="L2014" t="n">
        <v>15</v>
      </c>
      <c r="M2014" t="n">
        <v>1</v>
      </c>
      <c r="N2014" t="n">
        <v>25.88</v>
      </c>
      <c r="O2014" t="n">
        <v>19023.66</v>
      </c>
      <c r="P2014" t="n">
        <v>138.82</v>
      </c>
      <c r="Q2014" t="n">
        <v>467.11</v>
      </c>
      <c r="R2014" t="n">
        <v>57.54</v>
      </c>
      <c r="S2014" t="n">
        <v>39.61</v>
      </c>
      <c r="T2014" t="n">
        <v>4015.85</v>
      </c>
      <c r="U2014" t="n">
        <v>0.6899999999999999</v>
      </c>
      <c r="V2014" t="n">
        <v>0.75</v>
      </c>
      <c r="W2014" t="n">
        <v>2.64</v>
      </c>
      <c r="X2014" t="n">
        <v>0.25</v>
      </c>
      <c r="Y2014" t="n">
        <v>1</v>
      </c>
      <c r="Z2014" t="n">
        <v>10</v>
      </c>
    </row>
    <row r="2015">
      <c r="A2015" t="n">
        <v>57</v>
      </c>
      <c r="B2015" t="n">
        <v>65</v>
      </c>
      <c r="C2015" t="inlineStr">
        <is>
          <t xml:space="preserve">CONCLUIDO	</t>
        </is>
      </c>
      <c r="D2015" t="n">
        <v>5.5538</v>
      </c>
      <c r="E2015" t="n">
        <v>18.01</v>
      </c>
      <c r="F2015" t="n">
        <v>15.58</v>
      </c>
      <c r="G2015" t="n">
        <v>103.87</v>
      </c>
      <c r="H2015" t="n">
        <v>1.77</v>
      </c>
      <c r="I2015" t="n">
        <v>9</v>
      </c>
      <c r="J2015" t="n">
        <v>152.7</v>
      </c>
      <c r="K2015" t="n">
        <v>46.47</v>
      </c>
      <c r="L2015" t="n">
        <v>15.25</v>
      </c>
      <c r="M2015" t="n">
        <v>1</v>
      </c>
      <c r="N2015" t="n">
        <v>25.98</v>
      </c>
      <c r="O2015" t="n">
        <v>19066.74</v>
      </c>
      <c r="P2015" t="n">
        <v>138.7</v>
      </c>
      <c r="Q2015" t="n">
        <v>467.14</v>
      </c>
      <c r="R2015" t="n">
        <v>57.68</v>
      </c>
      <c r="S2015" t="n">
        <v>39.61</v>
      </c>
      <c r="T2015" t="n">
        <v>4086.13</v>
      </c>
      <c r="U2015" t="n">
        <v>0.6899999999999999</v>
      </c>
      <c r="V2015" t="n">
        <v>0.75</v>
      </c>
      <c r="W2015" t="n">
        <v>2.63</v>
      </c>
      <c r="X2015" t="n">
        <v>0.25</v>
      </c>
      <c r="Y2015" t="n">
        <v>1</v>
      </c>
      <c r="Z2015" t="n">
        <v>10</v>
      </c>
    </row>
    <row r="2016">
      <c r="A2016" t="n">
        <v>58</v>
      </c>
      <c r="B2016" t="n">
        <v>65</v>
      </c>
      <c r="C2016" t="inlineStr">
        <is>
          <t xml:space="preserve">CONCLUIDO	</t>
        </is>
      </c>
      <c r="D2016" t="n">
        <v>5.552</v>
      </c>
      <c r="E2016" t="n">
        <v>18.01</v>
      </c>
      <c r="F2016" t="n">
        <v>15.59</v>
      </c>
      <c r="G2016" t="n">
        <v>103.91</v>
      </c>
      <c r="H2016" t="n">
        <v>1.79</v>
      </c>
      <c r="I2016" t="n">
        <v>9</v>
      </c>
      <c r="J2016" t="n">
        <v>153.05</v>
      </c>
      <c r="K2016" t="n">
        <v>46.47</v>
      </c>
      <c r="L2016" t="n">
        <v>15.5</v>
      </c>
      <c r="M2016" t="n">
        <v>0</v>
      </c>
      <c r="N2016" t="n">
        <v>26.08</v>
      </c>
      <c r="O2016" t="n">
        <v>19109.85</v>
      </c>
      <c r="P2016" t="n">
        <v>138.82</v>
      </c>
      <c r="Q2016" t="n">
        <v>467.11</v>
      </c>
      <c r="R2016" t="n">
        <v>57.8</v>
      </c>
      <c r="S2016" t="n">
        <v>39.61</v>
      </c>
      <c r="T2016" t="n">
        <v>4146.86</v>
      </c>
      <c r="U2016" t="n">
        <v>0.6899999999999999</v>
      </c>
      <c r="V2016" t="n">
        <v>0.75</v>
      </c>
      <c r="W2016" t="n">
        <v>2.64</v>
      </c>
      <c r="X2016" t="n">
        <v>0.25</v>
      </c>
      <c r="Y2016" t="n">
        <v>1</v>
      </c>
      <c r="Z2016" t="n">
        <v>10</v>
      </c>
    </row>
    <row r="2017">
      <c r="A2017" t="n">
        <v>0</v>
      </c>
      <c r="B2017" t="n">
        <v>130</v>
      </c>
      <c r="C2017" t="inlineStr">
        <is>
          <t xml:space="preserve">CONCLUIDO	</t>
        </is>
      </c>
      <c r="D2017" t="n">
        <v>2.4322</v>
      </c>
      <c r="E2017" t="n">
        <v>41.12</v>
      </c>
      <c r="F2017" t="n">
        <v>24.13</v>
      </c>
      <c r="G2017" t="n">
        <v>4.99</v>
      </c>
      <c r="H2017" t="n">
        <v>0.07000000000000001</v>
      </c>
      <c r="I2017" t="n">
        <v>290</v>
      </c>
      <c r="J2017" t="n">
        <v>252.85</v>
      </c>
      <c r="K2017" t="n">
        <v>59.19</v>
      </c>
      <c r="L2017" t="n">
        <v>1</v>
      </c>
      <c r="M2017" t="n">
        <v>288</v>
      </c>
      <c r="N2017" t="n">
        <v>62.65</v>
      </c>
      <c r="O2017" t="n">
        <v>31418.63</v>
      </c>
      <c r="P2017" t="n">
        <v>398.26</v>
      </c>
      <c r="Q2017" t="n">
        <v>467.49</v>
      </c>
      <c r="R2017" t="n">
        <v>337.07</v>
      </c>
      <c r="S2017" t="n">
        <v>39.61</v>
      </c>
      <c r="T2017" t="n">
        <v>142375.91</v>
      </c>
      <c r="U2017" t="n">
        <v>0.12</v>
      </c>
      <c r="V2017" t="n">
        <v>0.48</v>
      </c>
      <c r="W2017" t="n">
        <v>3.1</v>
      </c>
      <c r="X2017" t="n">
        <v>8.789999999999999</v>
      </c>
      <c r="Y2017" t="n">
        <v>1</v>
      </c>
      <c r="Z2017" t="n">
        <v>10</v>
      </c>
    </row>
    <row r="2018">
      <c r="A2018" t="n">
        <v>1</v>
      </c>
      <c r="B2018" t="n">
        <v>130</v>
      </c>
      <c r="C2018" t="inlineStr">
        <is>
          <t xml:space="preserve">CONCLUIDO	</t>
        </is>
      </c>
      <c r="D2018" t="n">
        <v>2.9138</v>
      </c>
      <c r="E2018" t="n">
        <v>34.32</v>
      </c>
      <c r="F2018" t="n">
        <v>21.44</v>
      </c>
      <c r="G2018" t="n">
        <v>6.25</v>
      </c>
      <c r="H2018" t="n">
        <v>0.09</v>
      </c>
      <c r="I2018" t="n">
        <v>206</v>
      </c>
      <c r="J2018" t="n">
        <v>253.3</v>
      </c>
      <c r="K2018" t="n">
        <v>59.19</v>
      </c>
      <c r="L2018" t="n">
        <v>1.25</v>
      </c>
      <c r="M2018" t="n">
        <v>204</v>
      </c>
      <c r="N2018" t="n">
        <v>62.86</v>
      </c>
      <c r="O2018" t="n">
        <v>31474.5</v>
      </c>
      <c r="P2018" t="n">
        <v>353.59</v>
      </c>
      <c r="Q2018" t="n">
        <v>467.64</v>
      </c>
      <c r="R2018" t="n">
        <v>249.49</v>
      </c>
      <c r="S2018" t="n">
        <v>39.61</v>
      </c>
      <c r="T2018" t="n">
        <v>99008.08</v>
      </c>
      <c r="U2018" t="n">
        <v>0.16</v>
      </c>
      <c r="V2018" t="n">
        <v>0.54</v>
      </c>
      <c r="W2018" t="n">
        <v>2.94</v>
      </c>
      <c r="X2018" t="n">
        <v>6.1</v>
      </c>
      <c r="Y2018" t="n">
        <v>1</v>
      </c>
      <c r="Z2018" t="n">
        <v>10</v>
      </c>
    </row>
    <row r="2019">
      <c r="A2019" t="n">
        <v>2</v>
      </c>
      <c r="B2019" t="n">
        <v>130</v>
      </c>
      <c r="C2019" t="inlineStr">
        <is>
          <t xml:space="preserve">CONCLUIDO	</t>
        </is>
      </c>
      <c r="D2019" t="n">
        <v>3.26</v>
      </c>
      <c r="E2019" t="n">
        <v>30.68</v>
      </c>
      <c r="F2019" t="n">
        <v>20.05</v>
      </c>
      <c r="G2019" t="n">
        <v>7.52</v>
      </c>
      <c r="H2019" t="n">
        <v>0.11</v>
      </c>
      <c r="I2019" t="n">
        <v>160</v>
      </c>
      <c r="J2019" t="n">
        <v>253.75</v>
      </c>
      <c r="K2019" t="n">
        <v>59.19</v>
      </c>
      <c r="L2019" t="n">
        <v>1.5</v>
      </c>
      <c r="M2019" t="n">
        <v>158</v>
      </c>
      <c r="N2019" t="n">
        <v>63.06</v>
      </c>
      <c r="O2019" t="n">
        <v>31530.44</v>
      </c>
      <c r="P2019" t="n">
        <v>330.37</v>
      </c>
      <c r="Q2019" t="n">
        <v>467.26</v>
      </c>
      <c r="R2019" t="n">
        <v>203.02</v>
      </c>
      <c r="S2019" t="n">
        <v>39.61</v>
      </c>
      <c r="T2019" t="n">
        <v>75999.60000000001</v>
      </c>
      <c r="U2019" t="n">
        <v>0.2</v>
      </c>
      <c r="V2019" t="n">
        <v>0.58</v>
      </c>
      <c r="W2019" t="n">
        <v>2.89</v>
      </c>
      <c r="X2019" t="n">
        <v>4.71</v>
      </c>
      <c r="Y2019" t="n">
        <v>1</v>
      </c>
      <c r="Z2019" t="n">
        <v>10</v>
      </c>
    </row>
    <row r="2020">
      <c r="A2020" t="n">
        <v>3</v>
      </c>
      <c r="B2020" t="n">
        <v>130</v>
      </c>
      <c r="C2020" t="inlineStr">
        <is>
          <t xml:space="preserve">CONCLUIDO	</t>
        </is>
      </c>
      <c r="D2020" t="n">
        <v>3.5236</v>
      </c>
      <c r="E2020" t="n">
        <v>28.38</v>
      </c>
      <c r="F2020" t="n">
        <v>19.17</v>
      </c>
      <c r="G2020" t="n">
        <v>8.779999999999999</v>
      </c>
      <c r="H2020" t="n">
        <v>0.12</v>
      </c>
      <c r="I2020" t="n">
        <v>131</v>
      </c>
      <c r="J2020" t="n">
        <v>254.21</v>
      </c>
      <c r="K2020" t="n">
        <v>59.19</v>
      </c>
      <c r="L2020" t="n">
        <v>1.75</v>
      </c>
      <c r="M2020" t="n">
        <v>129</v>
      </c>
      <c r="N2020" t="n">
        <v>63.26</v>
      </c>
      <c r="O2020" t="n">
        <v>31586.46</v>
      </c>
      <c r="P2020" t="n">
        <v>315.7</v>
      </c>
      <c r="Q2020" t="n">
        <v>467.18</v>
      </c>
      <c r="R2020" t="n">
        <v>175.02</v>
      </c>
      <c r="S2020" t="n">
        <v>39.61</v>
      </c>
      <c r="T2020" t="n">
        <v>62143.46</v>
      </c>
      <c r="U2020" t="n">
        <v>0.23</v>
      </c>
      <c r="V2020" t="n">
        <v>0.61</v>
      </c>
      <c r="W2020" t="n">
        <v>2.83</v>
      </c>
      <c r="X2020" t="n">
        <v>3.83</v>
      </c>
      <c r="Y2020" t="n">
        <v>1</v>
      </c>
      <c r="Z2020" t="n">
        <v>10</v>
      </c>
    </row>
    <row r="2021">
      <c r="A2021" t="n">
        <v>4</v>
      </c>
      <c r="B2021" t="n">
        <v>130</v>
      </c>
      <c r="C2021" t="inlineStr">
        <is>
          <t xml:space="preserve">CONCLUIDO	</t>
        </is>
      </c>
      <c r="D2021" t="n">
        <v>3.7345</v>
      </c>
      <c r="E2021" t="n">
        <v>26.78</v>
      </c>
      <c r="F2021" t="n">
        <v>18.55</v>
      </c>
      <c r="G2021" t="n">
        <v>10.02</v>
      </c>
      <c r="H2021" t="n">
        <v>0.14</v>
      </c>
      <c r="I2021" t="n">
        <v>111</v>
      </c>
      <c r="J2021" t="n">
        <v>254.66</v>
      </c>
      <c r="K2021" t="n">
        <v>59.19</v>
      </c>
      <c r="L2021" t="n">
        <v>2</v>
      </c>
      <c r="M2021" t="n">
        <v>109</v>
      </c>
      <c r="N2021" t="n">
        <v>63.47</v>
      </c>
      <c r="O2021" t="n">
        <v>31642.55</v>
      </c>
      <c r="P2021" t="n">
        <v>305.16</v>
      </c>
      <c r="Q2021" t="n">
        <v>467.13</v>
      </c>
      <c r="R2021" t="n">
        <v>154.72</v>
      </c>
      <c r="S2021" t="n">
        <v>39.61</v>
      </c>
      <c r="T2021" t="n">
        <v>52096.93</v>
      </c>
      <c r="U2021" t="n">
        <v>0.26</v>
      </c>
      <c r="V2021" t="n">
        <v>0.63</v>
      </c>
      <c r="W2021" t="n">
        <v>2.79</v>
      </c>
      <c r="X2021" t="n">
        <v>3.21</v>
      </c>
      <c r="Y2021" t="n">
        <v>1</v>
      </c>
      <c r="Z2021" t="n">
        <v>10</v>
      </c>
    </row>
    <row r="2022">
      <c r="A2022" t="n">
        <v>5</v>
      </c>
      <c r="B2022" t="n">
        <v>130</v>
      </c>
      <c r="C2022" t="inlineStr">
        <is>
          <t xml:space="preserve">CONCLUIDO	</t>
        </is>
      </c>
      <c r="D2022" t="n">
        <v>3.8943</v>
      </c>
      <c r="E2022" t="n">
        <v>25.68</v>
      </c>
      <c r="F2022" t="n">
        <v>18.13</v>
      </c>
      <c r="G2022" t="n">
        <v>11.22</v>
      </c>
      <c r="H2022" t="n">
        <v>0.16</v>
      </c>
      <c r="I2022" t="n">
        <v>97</v>
      </c>
      <c r="J2022" t="n">
        <v>255.12</v>
      </c>
      <c r="K2022" t="n">
        <v>59.19</v>
      </c>
      <c r="L2022" t="n">
        <v>2.25</v>
      </c>
      <c r="M2022" t="n">
        <v>95</v>
      </c>
      <c r="N2022" t="n">
        <v>63.67</v>
      </c>
      <c r="O2022" t="n">
        <v>31698.72</v>
      </c>
      <c r="P2022" t="n">
        <v>298.11</v>
      </c>
      <c r="Q2022" t="n">
        <v>467.25</v>
      </c>
      <c r="R2022" t="n">
        <v>140.98</v>
      </c>
      <c r="S2022" t="n">
        <v>39.61</v>
      </c>
      <c r="T2022" t="n">
        <v>45294.27</v>
      </c>
      <c r="U2022" t="n">
        <v>0.28</v>
      </c>
      <c r="V2022" t="n">
        <v>0.64</v>
      </c>
      <c r="W2022" t="n">
        <v>2.77</v>
      </c>
      <c r="X2022" t="n">
        <v>2.79</v>
      </c>
      <c r="Y2022" t="n">
        <v>1</v>
      </c>
      <c r="Z2022" t="n">
        <v>10</v>
      </c>
    </row>
    <row r="2023">
      <c r="A2023" t="n">
        <v>6</v>
      </c>
      <c r="B2023" t="n">
        <v>130</v>
      </c>
      <c r="C2023" t="inlineStr">
        <is>
          <t xml:space="preserve">CONCLUIDO	</t>
        </is>
      </c>
      <c r="D2023" t="n">
        <v>4.0434</v>
      </c>
      <c r="E2023" t="n">
        <v>24.73</v>
      </c>
      <c r="F2023" t="n">
        <v>17.77</v>
      </c>
      <c r="G2023" t="n">
        <v>12.54</v>
      </c>
      <c r="H2023" t="n">
        <v>0.17</v>
      </c>
      <c r="I2023" t="n">
        <v>85</v>
      </c>
      <c r="J2023" t="n">
        <v>255.57</v>
      </c>
      <c r="K2023" t="n">
        <v>59.19</v>
      </c>
      <c r="L2023" t="n">
        <v>2.5</v>
      </c>
      <c r="M2023" t="n">
        <v>83</v>
      </c>
      <c r="N2023" t="n">
        <v>63.88</v>
      </c>
      <c r="O2023" t="n">
        <v>31754.97</v>
      </c>
      <c r="P2023" t="n">
        <v>291.97</v>
      </c>
      <c r="Q2023" t="n">
        <v>467.21</v>
      </c>
      <c r="R2023" t="n">
        <v>129.48</v>
      </c>
      <c r="S2023" t="n">
        <v>39.61</v>
      </c>
      <c r="T2023" t="n">
        <v>39607.08</v>
      </c>
      <c r="U2023" t="n">
        <v>0.31</v>
      </c>
      <c r="V2023" t="n">
        <v>0.66</v>
      </c>
      <c r="W2023" t="n">
        <v>2.74</v>
      </c>
      <c r="X2023" t="n">
        <v>2.43</v>
      </c>
      <c r="Y2023" t="n">
        <v>1</v>
      </c>
      <c r="Z2023" t="n">
        <v>10</v>
      </c>
    </row>
    <row r="2024">
      <c r="A2024" t="n">
        <v>7</v>
      </c>
      <c r="B2024" t="n">
        <v>130</v>
      </c>
      <c r="C2024" t="inlineStr">
        <is>
          <t xml:space="preserve">CONCLUIDO	</t>
        </is>
      </c>
      <c r="D2024" t="n">
        <v>4.1488</v>
      </c>
      <c r="E2024" t="n">
        <v>24.1</v>
      </c>
      <c r="F2024" t="n">
        <v>17.53</v>
      </c>
      <c r="G2024" t="n">
        <v>13.66</v>
      </c>
      <c r="H2024" t="n">
        <v>0.19</v>
      </c>
      <c r="I2024" t="n">
        <v>77</v>
      </c>
      <c r="J2024" t="n">
        <v>256.03</v>
      </c>
      <c r="K2024" t="n">
        <v>59.19</v>
      </c>
      <c r="L2024" t="n">
        <v>2.75</v>
      </c>
      <c r="M2024" t="n">
        <v>75</v>
      </c>
      <c r="N2024" t="n">
        <v>64.09</v>
      </c>
      <c r="O2024" t="n">
        <v>31811.29</v>
      </c>
      <c r="P2024" t="n">
        <v>287.8</v>
      </c>
      <c r="Q2024" t="n">
        <v>467.14</v>
      </c>
      <c r="R2024" t="n">
        <v>121.71</v>
      </c>
      <c r="S2024" t="n">
        <v>39.61</v>
      </c>
      <c r="T2024" t="n">
        <v>35761.55</v>
      </c>
      <c r="U2024" t="n">
        <v>0.33</v>
      </c>
      <c r="V2024" t="n">
        <v>0.67</v>
      </c>
      <c r="W2024" t="n">
        <v>2.73</v>
      </c>
      <c r="X2024" t="n">
        <v>2.2</v>
      </c>
      <c r="Y2024" t="n">
        <v>1</v>
      </c>
      <c r="Z2024" t="n">
        <v>10</v>
      </c>
    </row>
    <row r="2025">
      <c r="A2025" t="n">
        <v>8</v>
      </c>
      <c r="B2025" t="n">
        <v>130</v>
      </c>
      <c r="C2025" t="inlineStr">
        <is>
          <t xml:space="preserve">CONCLUIDO	</t>
        </is>
      </c>
      <c r="D2025" t="n">
        <v>4.2586</v>
      </c>
      <c r="E2025" t="n">
        <v>23.48</v>
      </c>
      <c r="F2025" t="n">
        <v>17.3</v>
      </c>
      <c r="G2025" t="n">
        <v>15.05</v>
      </c>
      <c r="H2025" t="n">
        <v>0.21</v>
      </c>
      <c r="I2025" t="n">
        <v>69</v>
      </c>
      <c r="J2025" t="n">
        <v>256.49</v>
      </c>
      <c r="K2025" t="n">
        <v>59.19</v>
      </c>
      <c r="L2025" t="n">
        <v>3</v>
      </c>
      <c r="M2025" t="n">
        <v>67</v>
      </c>
      <c r="N2025" t="n">
        <v>64.29000000000001</v>
      </c>
      <c r="O2025" t="n">
        <v>31867.69</v>
      </c>
      <c r="P2025" t="n">
        <v>283.77</v>
      </c>
      <c r="Q2025" t="n">
        <v>467.09</v>
      </c>
      <c r="R2025" t="n">
        <v>114.24</v>
      </c>
      <c r="S2025" t="n">
        <v>39.61</v>
      </c>
      <c r="T2025" t="n">
        <v>32065.4</v>
      </c>
      <c r="U2025" t="n">
        <v>0.35</v>
      </c>
      <c r="V2025" t="n">
        <v>0.67</v>
      </c>
      <c r="W2025" t="n">
        <v>2.72</v>
      </c>
      <c r="X2025" t="n">
        <v>1.97</v>
      </c>
      <c r="Y2025" t="n">
        <v>1</v>
      </c>
      <c r="Z2025" t="n">
        <v>10</v>
      </c>
    </row>
    <row r="2026">
      <c r="A2026" t="n">
        <v>9</v>
      </c>
      <c r="B2026" t="n">
        <v>130</v>
      </c>
      <c r="C2026" t="inlineStr">
        <is>
          <t xml:space="preserve">CONCLUIDO	</t>
        </is>
      </c>
      <c r="D2026" t="n">
        <v>4.3456</v>
      </c>
      <c r="E2026" t="n">
        <v>23.01</v>
      </c>
      <c r="F2026" t="n">
        <v>17.13</v>
      </c>
      <c r="G2026" t="n">
        <v>16.31</v>
      </c>
      <c r="H2026" t="n">
        <v>0.23</v>
      </c>
      <c r="I2026" t="n">
        <v>63</v>
      </c>
      <c r="J2026" t="n">
        <v>256.95</v>
      </c>
      <c r="K2026" t="n">
        <v>59.19</v>
      </c>
      <c r="L2026" t="n">
        <v>3.25</v>
      </c>
      <c r="M2026" t="n">
        <v>61</v>
      </c>
      <c r="N2026" t="n">
        <v>64.5</v>
      </c>
      <c r="O2026" t="n">
        <v>31924.29</v>
      </c>
      <c r="P2026" t="n">
        <v>280.75</v>
      </c>
      <c r="Q2026" t="n">
        <v>467.17</v>
      </c>
      <c r="R2026" t="n">
        <v>108.38</v>
      </c>
      <c r="S2026" t="n">
        <v>39.61</v>
      </c>
      <c r="T2026" t="n">
        <v>29165.17</v>
      </c>
      <c r="U2026" t="n">
        <v>0.37</v>
      </c>
      <c r="V2026" t="n">
        <v>0.68</v>
      </c>
      <c r="W2026" t="n">
        <v>2.71</v>
      </c>
      <c r="X2026" t="n">
        <v>1.79</v>
      </c>
      <c r="Y2026" t="n">
        <v>1</v>
      </c>
      <c r="Z2026" t="n">
        <v>10</v>
      </c>
    </row>
    <row r="2027">
      <c r="A2027" t="n">
        <v>10</v>
      </c>
      <c r="B2027" t="n">
        <v>130</v>
      </c>
      <c r="C2027" t="inlineStr">
        <is>
          <t xml:space="preserve">CONCLUIDO	</t>
        </is>
      </c>
      <c r="D2027" t="n">
        <v>4.4196</v>
      </c>
      <c r="E2027" t="n">
        <v>22.63</v>
      </c>
      <c r="F2027" t="n">
        <v>16.99</v>
      </c>
      <c r="G2027" t="n">
        <v>17.57</v>
      </c>
      <c r="H2027" t="n">
        <v>0.24</v>
      </c>
      <c r="I2027" t="n">
        <v>58</v>
      </c>
      <c r="J2027" t="n">
        <v>257.41</v>
      </c>
      <c r="K2027" t="n">
        <v>59.19</v>
      </c>
      <c r="L2027" t="n">
        <v>3.5</v>
      </c>
      <c r="M2027" t="n">
        <v>56</v>
      </c>
      <c r="N2027" t="n">
        <v>64.70999999999999</v>
      </c>
      <c r="O2027" t="n">
        <v>31980.84</v>
      </c>
      <c r="P2027" t="n">
        <v>278.04</v>
      </c>
      <c r="Q2027" t="n">
        <v>467.1</v>
      </c>
      <c r="R2027" t="n">
        <v>103.53</v>
      </c>
      <c r="S2027" t="n">
        <v>39.61</v>
      </c>
      <c r="T2027" t="n">
        <v>26763.88</v>
      </c>
      <c r="U2027" t="n">
        <v>0.38</v>
      </c>
      <c r="V2027" t="n">
        <v>0.6899999999999999</v>
      </c>
      <c r="W2027" t="n">
        <v>2.71</v>
      </c>
      <c r="X2027" t="n">
        <v>1.65</v>
      </c>
      <c r="Y2027" t="n">
        <v>1</v>
      </c>
      <c r="Z2027" t="n">
        <v>10</v>
      </c>
    </row>
    <row r="2028">
      <c r="A2028" t="n">
        <v>11</v>
      </c>
      <c r="B2028" t="n">
        <v>130</v>
      </c>
      <c r="C2028" t="inlineStr">
        <is>
          <t xml:space="preserve">CONCLUIDO	</t>
        </is>
      </c>
      <c r="D2028" t="n">
        <v>4.4802</v>
      </c>
      <c r="E2028" t="n">
        <v>22.32</v>
      </c>
      <c r="F2028" t="n">
        <v>16.88</v>
      </c>
      <c r="G2028" t="n">
        <v>18.75</v>
      </c>
      <c r="H2028" t="n">
        <v>0.26</v>
      </c>
      <c r="I2028" t="n">
        <v>54</v>
      </c>
      <c r="J2028" t="n">
        <v>257.86</v>
      </c>
      <c r="K2028" t="n">
        <v>59.19</v>
      </c>
      <c r="L2028" t="n">
        <v>3.75</v>
      </c>
      <c r="M2028" t="n">
        <v>52</v>
      </c>
      <c r="N2028" t="n">
        <v>64.92</v>
      </c>
      <c r="O2028" t="n">
        <v>32037.48</v>
      </c>
      <c r="P2028" t="n">
        <v>276.15</v>
      </c>
      <c r="Q2028" t="n">
        <v>467.14</v>
      </c>
      <c r="R2028" t="n">
        <v>99.98999999999999</v>
      </c>
      <c r="S2028" t="n">
        <v>39.61</v>
      </c>
      <c r="T2028" t="n">
        <v>25017.94</v>
      </c>
      <c r="U2028" t="n">
        <v>0.4</v>
      </c>
      <c r="V2028" t="n">
        <v>0.6899999999999999</v>
      </c>
      <c r="W2028" t="n">
        <v>2.7</v>
      </c>
      <c r="X2028" t="n">
        <v>1.54</v>
      </c>
      <c r="Y2028" t="n">
        <v>1</v>
      </c>
      <c r="Z2028" t="n">
        <v>10</v>
      </c>
    </row>
    <row r="2029">
      <c r="A2029" t="n">
        <v>12</v>
      </c>
      <c r="B2029" t="n">
        <v>130</v>
      </c>
      <c r="C2029" t="inlineStr">
        <is>
          <t xml:space="preserve">CONCLUIDO	</t>
        </is>
      </c>
      <c r="D2029" t="n">
        <v>4.5293</v>
      </c>
      <c r="E2029" t="n">
        <v>22.08</v>
      </c>
      <c r="F2029" t="n">
        <v>16.78</v>
      </c>
      <c r="G2029" t="n">
        <v>19.74</v>
      </c>
      <c r="H2029" t="n">
        <v>0.28</v>
      </c>
      <c r="I2029" t="n">
        <v>51</v>
      </c>
      <c r="J2029" t="n">
        <v>258.32</v>
      </c>
      <c r="K2029" t="n">
        <v>59.19</v>
      </c>
      <c r="L2029" t="n">
        <v>4</v>
      </c>
      <c r="M2029" t="n">
        <v>49</v>
      </c>
      <c r="N2029" t="n">
        <v>65.13</v>
      </c>
      <c r="O2029" t="n">
        <v>32094.19</v>
      </c>
      <c r="P2029" t="n">
        <v>274.4</v>
      </c>
      <c r="Q2029" t="n">
        <v>467.09</v>
      </c>
      <c r="R2029" t="n">
        <v>97.25</v>
      </c>
      <c r="S2029" t="n">
        <v>39.61</v>
      </c>
      <c r="T2029" t="n">
        <v>23659.57</v>
      </c>
      <c r="U2029" t="n">
        <v>0.41</v>
      </c>
      <c r="V2029" t="n">
        <v>0.7</v>
      </c>
      <c r="W2029" t="n">
        <v>2.69</v>
      </c>
      <c r="X2029" t="n">
        <v>1.45</v>
      </c>
      <c r="Y2029" t="n">
        <v>1</v>
      </c>
      <c r="Z2029" t="n">
        <v>10</v>
      </c>
    </row>
    <row r="2030">
      <c r="A2030" t="n">
        <v>13</v>
      </c>
      <c r="B2030" t="n">
        <v>130</v>
      </c>
      <c r="C2030" t="inlineStr">
        <is>
          <t xml:space="preserve">CONCLUIDO	</t>
        </is>
      </c>
      <c r="D2030" t="n">
        <v>4.5975</v>
      </c>
      <c r="E2030" t="n">
        <v>21.75</v>
      </c>
      <c r="F2030" t="n">
        <v>16.65</v>
      </c>
      <c r="G2030" t="n">
        <v>21.25</v>
      </c>
      <c r="H2030" t="n">
        <v>0.29</v>
      </c>
      <c r="I2030" t="n">
        <v>47</v>
      </c>
      <c r="J2030" t="n">
        <v>258.78</v>
      </c>
      <c r="K2030" t="n">
        <v>59.19</v>
      </c>
      <c r="L2030" t="n">
        <v>4.25</v>
      </c>
      <c r="M2030" t="n">
        <v>45</v>
      </c>
      <c r="N2030" t="n">
        <v>65.34</v>
      </c>
      <c r="O2030" t="n">
        <v>32150.98</v>
      </c>
      <c r="P2030" t="n">
        <v>272.04</v>
      </c>
      <c r="Q2030" t="n">
        <v>467.17</v>
      </c>
      <c r="R2030" t="n">
        <v>92.97</v>
      </c>
      <c r="S2030" t="n">
        <v>39.61</v>
      </c>
      <c r="T2030" t="n">
        <v>21542.27</v>
      </c>
      <c r="U2030" t="n">
        <v>0.43</v>
      </c>
      <c r="V2030" t="n">
        <v>0.7</v>
      </c>
      <c r="W2030" t="n">
        <v>2.68</v>
      </c>
      <c r="X2030" t="n">
        <v>1.31</v>
      </c>
      <c r="Y2030" t="n">
        <v>1</v>
      </c>
      <c r="Z2030" t="n">
        <v>10</v>
      </c>
    </row>
    <row r="2031">
      <c r="A2031" t="n">
        <v>14</v>
      </c>
      <c r="B2031" t="n">
        <v>130</v>
      </c>
      <c r="C2031" t="inlineStr">
        <is>
          <t xml:space="preserve">CONCLUIDO	</t>
        </is>
      </c>
      <c r="D2031" t="n">
        <v>4.6287</v>
      </c>
      <c r="E2031" t="n">
        <v>21.6</v>
      </c>
      <c r="F2031" t="n">
        <v>16.6</v>
      </c>
      <c r="G2031" t="n">
        <v>22.13</v>
      </c>
      <c r="H2031" t="n">
        <v>0.31</v>
      </c>
      <c r="I2031" t="n">
        <v>45</v>
      </c>
      <c r="J2031" t="n">
        <v>259.25</v>
      </c>
      <c r="K2031" t="n">
        <v>59.19</v>
      </c>
      <c r="L2031" t="n">
        <v>4.5</v>
      </c>
      <c r="M2031" t="n">
        <v>43</v>
      </c>
      <c r="N2031" t="n">
        <v>65.55</v>
      </c>
      <c r="O2031" t="n">
        <v>32207.85</v>
      </c>
      <c r="P2031" t="n">
        <v>271.06</v>
      </c>
      <c r="Q2031" t="n">
        <v>467.11</v>
      </c>
      <c r="R2031" t="n">
        <v>91.23</v>
      </c>
      <c r="S2031" t="n">
        <v>39.61</v>
      </c>
      <c r="T2031" t="n">
        <v>20680.89</v>
      </c>
      <c r="U2031" t="n">
        <v>0.43</v>
      </c>
      <c r="V2031" t="n">
        <v>0.7</v>
      </c>
      <c r="W2031" t="n">
        <v>2.68</v>
      </c>
      <c r="X2031" t="n">
        <v>1.27</v>
      </c>
      <c r="Y2031" t="n">
        <v>1</v>
      </c>
      <c r="Z2031" t="n">
        <v>10</v>
      </c>
    </row>
    <row r="2032">
      <c r="A2032" t="n">
        <v>15</v>
      </c>
      <c r="B2032" t="n">
        <v>130</v>
      </c>
      <c r="C2032" t="inlineStr">
        <is>
          <t xml:space="preserve">CONCLUIDO	</t>
        </is>
      </c>
      <c r="D2032" t="n">
        <v>4.6814</v>
      </c>
      <c r="E2032" t="n">
        <v>21.36</v>
      </c>
      <c r="F2032" t="n">
        <v>16.5</v>
      </c>
      <c r="G2032" t="n">
        <v>23.58</v>
      </c>
      <c r="H2032" t="n">
        <v>0.33</v>
      </c>
      <c r="I2032" t="n">
        <v>42</v>
      </c>
      <c r="J2032" t="n">
        <v>259.71</v>
      </c>
      <c r="K2032" t="n">
        <v>59.19</v>
      </c>
      <c r="L2032" t="n">
        <v>4.75</v>
      </c>
      <c r="M2032" t="n">
        <v>40</v>
      </c>
      <c r="N2032" t="n">
        <v>65.76000000000001</v>
      </c>
      <c r="O2032" t="n">
        <v>32264.79</v>
      </c>
      <c r="P2032" t="n">
        <v>269.28</v>
      </c>
      <c r="Q2032" t="n">
        <v>467.12</v>
      </c>
      <c r="R2032" t="n">
        <v>88.02</v>
      </c>
      <c r="S2032" t="n">
        <v>39.61</v>
      </c>
      <c r="T2032" t="n">
        <v>19091.66</v>
      </c>
      <c r="U2032" t="n">
        <v>0.45</v>
      </c>
      <c r="V2032" t="n">
        <v>0.71</v>
      </c>
      <c r="W2032" t="n">
        <v>2.68</v>
      </c>
      <c r="X2032" t="n">
        <v>1.17</v>
      </c>
      <c r="Y2032" t="n">
        <v>1</v>
      </c>
      <c r="Z2032" t="n">
        <v>10</v>
      </c>
    </row>
    <row r="2033">
      <c r="A2033" t="n">
        <v>16</v>
      </c>
      <c r="B2033" t="n">
        <v>130</v>
      </c>
      <c r="C2033" t="inlineStr">
        <is>
          <t xml:space="preserve">CONCLUIDO	</t>
        </is>
      </c>
      <c r="D2033" t="n">
        <v>4.7125</v>
      </c>
      <c r="E2033" t="n">
        <v>21.22</v>
      </c>
      <c r="F2033" t="n">
        <v>16.46</v>
      </c>
      <c r="G2033" t="n">
        <v>24.69</v>
      </c>
      <c r="H2033" t="n">
        <v>0.34</v>
      </c>
      <c r="I2033" t="n">
        <v>40</v>
      </c>
      <c r="J2033" t="n">
        <v>260.17</v>
      </c>
      <c r="K2033" t="n">
        <v>59.19</v>
      </c>
      <c r="L2033" t="n">
        <v>5</v>
      </c>
      <c r="M2033" t="n">
        <v>38</v>
      </c>
      <c r="N2033" t="n">
        <v>65.98</v>
      </c>
      <c r="O2033" t="n">
        <v>32321.82</v>
      </c>
      <c r="P2033" t="n">
        <v>268.21</v>
      </c>
      <c r="Q2033" t="n">
        <v>467.07</v>
      </c>
      <c r="R2033" t="n">
        <v>86.33</v>
      </c>
      <c r="S2033" t="n">
        <v>39.61</v>
      </c>
      <c r="T2033" t="n">
        <v>18255.69</v>
      </c>
      <c r="U2033" t="n">
        <v>0.46</v>
      </c>
      <c r="V2033" t="n">
        <v>0.71</v>
      </c>
      <c r="W2033" t="n">
        <v>2.68</v>
      </c>
      <c r="X2033" t="n">
        <v>1.12</v>
      </c>
      <c r="Y2033" t="n">
        <v>1</v>
      </c>
      <c r="Z2033" t="n">
        <v>10</v>
      </c>
    </row>
    <row r="2034">
      <c r="A2034" t="n">
        <v>17</v>
      </c>
      <c r="B2034" t="n">
        <v>130</v>
      </c>
      <c r="C2034" t="inlineStr">
        <is>
          <t xml:space="preserve">CONCLUIDO	</t>
        </is>
      </c>
      <c r="D2034" t="n">
        <v>4.7465</v>
      </c>
      <c r="E2034" t="n">
        <v>21.07</v>
      </c>
      <c r="F2034" t="n">
        <v>16.41</v>
      </c>
      <c r="G2034" t="n">
        <v>25.9</v>
      </c>
      <c r="H2034" t="n">
        <v>0.36</v>
      </c>
      <c r="I2034" t="n">
        <v>38</v>
      </c>
      <c r="J2034" t="n">
        <v>260.63</v>
      </c>
      <c r="K2034" t="n">
        <v>59.19</v>
      </c>
      <c r="L2034" t="n">
        <v>5.25</v>
      </c>
      <c r="M2034" t="n">
        <v>36</v>
      </c>
      <c r="N2034" t="n">
        <v>66.19</v>
      </c>
      <c r="O2034" t="n">
        <v>32378.93</v>
      </c>
      <c r="P2034" t="n">
        <v>267.19</v>
      </c>
      <c r="Q2034" t="n">
        <v>467.12</v>
      </c>
      <c r="R2034" t="n">
        <v>84.84999999999999</v>
      </c>
      <c r="S2034" t="n">
        <v>39.61</v>
      </c>
      <c r="T2034" t="n">
        <v>17523.77</v>
      </c>
      <c r="U2034" t="n">
        <v>0.47</v>
      </c>
      <c r="V2034" t="n">
        <v>0.71</v>
      </c>
      <c r="W2034" t="n">
        <v>2.67</v>
      </c>
      <c r="X2034" t="n">
        <v>1.07</v>
      </c>
      <c r="Y2034" t="n">
        <v>1</v>
      </c>
      <c r="Z2034" t="n">
        <v>10</v>
      </c>
    </row>
    <row r="2035">
      <c r="A2035" t="n">
        <v>18</v>
      </c>
      <c r="B2035" t="n">
        <v>130</v>
      </c>
      <c r="C2035" t="inlineStr">
        <is>
          <t xml:space="preserve">CONCLUIDO	</t>
        </is>
      </c>
      <c r="D2035" t="n">
        <v>4.7806</v>
      </c>
      <c r="E2035" t="n">
        <v>20.92</v>
      </c>
      <c r="F2035" t="n">
        <v>16.35</v>
      </c>
      <c r="G2035" t="n">
        <v>27.26</v>
      </c>
      <c r="H2035" t="n">
        <v>0.37</v>
      </c>
      <c r="I2035" t="n">
        <v>36</v>
      </c>
      <c r="J2035" t="n">
        <v>261.1</v>
      </c>
      <c r="K2035" t="n">
        <v>59.19</v>
      </c>
      <c r="L2035" t="n">
        <v>5.5</v>
      </c>
      <c r="M2035" t="n">
        <v>34</v>
      </c>
      <c r="N2035" t="n">
        <v>66.40000000000001</v>
      </c>
      <c r="O2035" t="n">
        <v>32436.11</v>
      </c>
      <c r="P2035" t="n">
        <v>266.13</v>
      </c>
      <c r="Q2035" t="n">
        <v>467.12</v>
      </c>
      <c r="R2035" t="n">
        <v>82.95999999999999</v>
      </c>
      <c r="S2035" t="n">
        <v>39.61</v>
      </c>
      <c r="T2035" t="n">
        <v>16592.79</v>
      </c>
      <c r="U2035" t="n">
        <v>0.48</v>
      </c>
      <c r="V2035" t="n">
        <v>0.71</v>
      </c>
      <c r="W2035" t="n">
        <v>2.67</v>
      </c>
      <c r="X2035" t="n">
        <v>1.02</v>
      </c>
      <c r="Y2035" t="n">
        <v>1</v>
      </c>
      <c r="Z2035" t="n">
        <v>10</v>
      </c>
    </row>
    <row r="2036">
      <c r="A2036" t="n">
        <v>19</v>
      </c>
      <c r="B2036" t="n">
        <v>130</v>
      </c>
      <c r="C2036" t="inlineStr">
        <is>
          <t xml:space="preserve">CONCLUIDO	</t>
        </is>
      </c>
      <c r="D2036" t="n">
        <v>4.8218</v>
      </c>
      <c r="E2036" t="n">
        <v>20.74</v>
      </c>
      <c r="F2036" t="n">
        <v>16.27</v>
      </c>
      <c r="G2036" t="n">
        <v>28.72</v>
      </c>
      <c r="H2036" t="n">
        <v>0.39</v>
      </c>
      <c r="I2036" t="n">
        <v>34</v>
      </c>
      <c r="J2036" t="n">
        <v>261.56</v>
      </c>
      <c r="K2036" t="n">
        <v>59.19</v>
      </c>
      <c r="L2036" t="n">
        <v>5.75</v>
      </c>
      <c r="M2036" t="n">
        <v>32</v>
      </c>
      <c r="N2036" t="n">
        <v>66.62</v>
      </c>
      <c r="O2036" t="n">
        <v>32493.38</v>
      </c>
      <c r="P2036" t="n">
        <v>264.68</v>
      </c>
      <c r="Q2036" t="n">
        <v>467.19</v>
      </c>
      <c r="R2036" t="n">
        <v>80.73</v>
      </c>
      <c r="S2036" t="n">
        <v>39.61</v>
      </c>
      <c r="T2036" t="n">
        <v>15483.55</v>
      </c>
      <c r="U2036" t="n">
        <v>0.49</v>
      </c>
      <c r="V2036" t="n">
        <v>0.72</v>
      </c>
      <c r="W2036" t="n">
        <v>2.66</v>
      </c>
      <c r="X2036" t="n">
        <v>0.9399999999999999</v>
      </c>
      <c r="Y2036" t="n">
        <v>1</v>
      </c>
      <c r="Z2036" t="n">
        <v>10</v>
      </c>
    </row>
    <row r="2037">
      <c r="A2037" t="n">
        <v>20</v>
      </c>
      <c r="B2037" t="n">
        <v>130</v>
      </c>
      <c r="C2037" t="inlineStr">
        <is>
          <t xml:space="preserve">CONCLUIDO	</t>
        </is>
      </c>
      <c r="D2037" t="n">
        <v>4.8388</v>
      </c>
      <c r="E2037" t="n">
        <v>20.67</v>
      </c>
      <c r="F2037" t="n">
        <v>16.25</v>
      </c>
      <c r="G2037" t="n">
        <v>29.54</v>
      </c>
      <c r="H2037" t="n">
        <v>0.41</v>
      </c>
      <c r="I2037" t="n">
        <v>33</v>
      </c>
      <c r="J2037" t="n">
        <v>262.03</v>
      </c>
      <c r="K2037" t="n">
        <v>59.19</v>
      </c>
      <c r="L2037" t="n">
        <v>6</v>
      </c>
      <c r="M2037" t="n">
        <v>31</v>
      </c>
      <c r="N2037" t="n">
        <v>66.83</v>
      </c>
      <c r="O2037" t="n">
        <v>32550.72</v>
      </c>
      <c r="P2037" t="n">
        <v>264.03</v>
      </c>
      <c r="Q2037" t="n">
        <v>467.09</v>
      </c>
      <c r="R2037" t="n">
        <v>79.72</v>
      </c>
      <c r="S2037" t="n">
        <v>39.61</v>
      </c>
      <c r="T2037" t="n">
        <v>14987.13</v>
      </c>
      <c r="U2037" t="n">
        <v>0.5</v>
      </c>
      <c r="V2037" t="n">
        <v>0.72</v>
      </c>
      <c r="W2037" t="n">
        <v>2.66</v>
      </c>
      <c r="X2037" t="n">
        <v>0.91</v>
      </c>
      <c r="Y2037" t="n">
        <v>1</v>
      </c>
      <c r="Z2037" t="n">
        <v>10</v>
      </c>
    </row>
    <row r="2038">
      <c r="A2038" t="n">
        <v>21</v>
      </c>
      <c r="B2038" t="n">
        <v>130</v>
      </c>
      <c r="C2038" t="inlineStr">
        <is>
          <t xml:space="preserve">CONCLUIDO	</t>
        </is>
      </c>
      <c r="D2038" t="n">
        <v>4.8554</v>
      </c>
      <c r="E2038" t="n">
        <v>20.6</v>
      </c>
      <c r="F2038" t="n">
        <v>16.23</v>
      </c>
      <c r="G2038" t="n">
        <v>30.42</v>
      </c>
      <c r="H2038" t="n">
        <v>0.42</v>
      </c>
      <c r="I2038" t="n">
        <v>32</v>
      </c>
      <c r="J2038" t="n">
        <v>262.49</v>
      </c>
      <c r="K2038" t="n">
        <v>59.19</v>
      </c>
      <c r="L2038" t="n">
        <v>6.25</v>
      </c>
      <c r="M2038" t="n">
        <v>30</v>
      </c>
      <c r="N2038" t="n">
        <v>67.05</v>
      </c>
      <c r="O2038" t="n">
        <v>32608.15</v>
      </c>
      <c r="P2038" t="n">
        <v>263.65</v>
      </c>
      <c r="Q2038" t="n">
        <v>467.12</v>
      </c>
      <c r="R2038" t="n">
        <v>79.06999999999999</v>
      </c>
      <c r="S2038" t="n">
        <v>39.61</v>
      </c>
      <c r="T2038" t="n">
        <v>14664.62</v>
      </c>
      <c r="U2038" t="n">
        <v>0.5</v>
      </c>
      <c r="V2038" t="n">
        <v>0.72</v>
      </c>
      <c r="W2038" t="n">
        <v>2.66</v>
      </c>
      <c r="X2038" t="n">
        <v>0.89</v>
      </c>
      <c r="Y2038" t="n">
        <v>1</v>
      </c>
      <c r="Z2038" t="n">
        <v>10</v>
      </c>
    </row>
    <row r="2039">
      <c r="A2039" t="n">
        <v>22</v>
      </c>
      <c r="B2039" t="n">
        <v>130</v>
      </c>
      <c r="C2039" t="inlineStr">
        <is>
          <t xml:space="preserve">CONCLUIDO	</t>
        </is>
      </c>
      <c r="D2039" t="n">
        <v>4.8916</v>
      </c>
      <c r="E2039" t="n">
        <v>20.44</v>
      </c>
      <c r="F2039" t="n">
        <v>16.17</v>
      </c>
      <c r="G2039" t="n">
        <v>32.34</v>
      </c>
      <c r="H2039" t="n">
        <v>0.44</v>
      </c>
      <c r="I2039" t="n">
        <v>30</v>
      </c>
      <c r="J2039" t="n">
        <v>262.96</v>
      </c>
      <c r="K2039" t="n">
        <v>59.19</v>
      </c>
      <c r="L2039" t="n">
        <v>6.5</v>
      </c>
      <c r="M2039" t="n">
        <v>28</v>
      </c>
      <c r="N2039" t="n">
        <v>67.26000000000001</v>
      </c>
      <c r="O2039" t="n">
        <v>32665.66</v>
      </c>
      <c r="P2039" t="n">
        <v>262.46</v>
      </c>
      <c r="Q2039" t="n">
        <v>467.09</v>
      </c>
      <c r="R2039" t="n">
        <v>77.25</v>
      </c>
      <c r="S2039" t="n">
        <v>39.61</v>
      </c>
      <c r="T2039" t="n">
        <v>13767.3</v>
      </c>
      <c r="U2039" t="n">
        <v>0.51</v>
      </c>
      <c r="V2039" t="n">
        <v>0.72</v>
      </c>
      <c r="W2039" t="n">
        <v>2.66</v>
      </c>
      <c r="X2039" t="n">
        <v>0.84</v>
      </c>
      <c r="Y2039" t="n">
        <v>1</v>
      </c>
      <c r="Z2039" t="n">
        <v>10</v>
      </c>
    </row>
    <row r="2040">
      <c r="A2040" t="n">
        <v>23</v>
      </c>
      <c r="B2040" t="n">
        <v>130</v>
      </c>
      <c r="C2040" t="inlineStr">
        <is>
          <t xml:space="preserve">CONCLUIDO	</t>
        </is>
      </c>
      <c r="D2040" t="n">
        <v>4.9111</v>
      </c>
      <c r="E2040" t="n">
        <v>20.36</v>
      </c>
      <c r="F2040" t="n">
        <v>16.14</v>
      </c>
      <c r="G2040" t="n">
        <v>33.39</v>
      </c>
      <c r="H2040" t="n">
        <v>0.46</v>
      </c>
      <c r="I2040" t="n">
        <v>29</v>
      </c>
      <c r="J2040" t="n">
        <v>263.42</v>
      </c>
      <c r="K2040" t="n">
        <v>59.19</v>
      </c>
      <c r="L2040" t="n">
        <v>6.75</v>
      </c>
      <c r="M2040" t="n">
        <v>27</v>
      </c>
      <c r="N2040" t="n">
        <v>67.48</v>
      </c>
      <c r="O2040" t="n">
        <v>32723.25</v>
      </c>
      <c r="P2040" t="n">
        <v>261.59</v>
      </c>
      <c r="Q2040" t="n">
        <v>467.08</v>
      </c>
      <c r="R2040" t="n">
        <v>76.34</v>
      </c>
      <c r="S2040" t="n">
        <v>39.61</v>
      </c>
      <c r="T2040" t="n">
        <v>13318.07</v>
      </c>
      <c r="U2040" t="n">
        <v>0.52</v>
      </c>
      <c r="V2040" t="n">
        <v>0.72</v>
      </c>
      <c r="W2040" t="n">
        <v>2.65</v>
      </c>
      <c r="X2040" t="n">
        <v>0.8100000000000001</v>
      </c>
      <c r="Y2040" t="n">
        <v>1</v>
      </c>
      <c r="Z2040" t="n">
        <v>10</v>
      </c>
    </row>
    <row r="2041">
      <c r="A2041" t="n">
        <v>24</v>
      </c>
      <c r="B2041" t="n">
        <v>130</v>
      </c>
      <c r="C2041" t="inlineStr">
        <is>
          <t xml:space="preserve">CONCLUIDO	</t>
        </is>
      </c>
      <c r="D2041" t="n">
        <v>4.9313</v>
      </c>
      <c r="E2041" t="n">
        <v>20.28</v>
      </c>
      <c r="F2041" t="n">
        <v>16.1</v>
      </c>
      <c r="G2041" t="n">
        <v>34.51</v>
      </c>
      <c r="H2041" t="n">
        <v>0.47</v>
      </c>
      <c r="I2041" t="n">
        <v>28</v>
      </c>
      <c r="J2041" t="n">
        <v>263.89</v>
      </c>
      <c r="K2041" t="n">
        <v>59.19</v>
      </c>
      <c r="L2041" t="n">
        <v>7</v>
      </c>
      <c r="M2041" t="n">
        <v>26</v>
      </c>
      <c r="N2041" t="n">
        <v>67.7</v>
      </c>
      <c r="O2041" t="n">
        <v>32780.92</v>
      </c>
      <c r="P2041" t="n">
        <v>260.96</v>
      </c>
      <c r="Q2041" t="n">
        <v>467.12</v>
      </c>
      <c r="R2041" t="n">
        <v>74.91</v>
      </c>
      <c r="S2041" t="n">
        <v>39.61</v>
      </c>
      <c r="T2041" t="n">
        <v>12605.69</v>
      </c>
      <c r="U2041" t="n">
        <v>0.53</v>
      </c>
      <c r="V2041" t="n">
        <v>0.72</v>
      </c>
      <c r="W2041" t="n">
        <v>2.66</v>
      </c>
      <c r="X2041" t="n">
        <v>0.77</v>
      </c>
      <c r="Y2041" t="n">
        <v>1</v>
      </c>
      <c r="Z2041" t="n">
        <v>10</v>
      </c>
    </row>
    <row r="2042">
      <c r="A2042" t="n">
        <v>25</v>
      </c>
      <c r="B2042" t="n">
        <v>130</v>
      </c>
      <c r="C2042" t="inlineStr">
        <is>
          <t xml:space="preserve">CONCLUIDO	</t>
        </is>
      </c>
      <c r="D2042" t="n">
        <v>4.9479</v>
      </c>
      <c r="E2042" t="n">
        <v>20.21</v>
      </c>
      <c r="F2042" t="n">
        <v>16.09</v>
      </c>
      <c r="G2042" t="n">
        <v>35.75</v>
      </c>
      <c r="H2042" t="n">
        <v>0.49</v>
      </c>
      <c r="I2042" t="n">
        <v>27</v>
      </c>
      <c r="J2042" t="n">
        <v>264.36</v>
      </c>
      <c r="K2042" t="n">
        <v>59.19</v>
      </c>
      <c r="L2042" t="n">
        <v>7.25</v>
      </c>
      <c r="M2042" t="n">
        <v>25</v>
      </c>
      <c r="N2042" t="n">
        <v>67.92</v>
      </c>
      <c r="O2042" t="n">
        <v>32838.68</v>
      </c>
      <c r="P2042" t="n">
        <v>260.59</v>
      </c>
      <c r="Q2042" t="n">
        <v>467.08</v>
      </c>
      <c r="R2042" t="n">
        <v>74.59</v>
      </c>
      <c r="S2042" t="n">
        <v>39.61</v>
      </c>
      <c r="T2042" t="n">
        <v>12448.63</v>
      </c>
      <c r="U2042" t="n">
        <v>0.53</v>
      </c>
      <c r="V2042" t="n">
        <v>0.73</v>
      </c>
      <c r="W2042" t="n">
        <v>2.65</v>
      </c>
      <c r="X2042" t="n">
        <v>0.75</v>
      </c>
      <c r="Y2042" t="n">
        <v>1</v>
      </c>
      <c r="Z2042" t="n">
        <v>10</v>
      </c>
    </row>
    <row r="2043">
      <c r="A2043" t="n">
        <v>26</v>
      </c>
      <c r="B2043" t="n">
        <v>130</v>
      </c>
      <c r="C2043" t="inlineStr">
        <is>
          <t xml:space="preserve">CONCLUIDO	</t>
        </is>
      </c>
      <c r="D2043" t="n">
        <v>4.9734</v>
      </c>
      <c r="E2043" t="n">
        <v>20.11</v>
      </c>
      <c r="F2043" t="n">
        <v>16.03</v>
      </c>
      <c r="G2043" t="n">
        <v>36.99</v>
      </c>
      <c r="H2043" t="n">
        <v>0.5</v>
      </c>
      <c r="I2043" t="n">
        <v>26</v>
      </c>
      <c r="J2043" t="n">
        <v>264.83</v>
      </c>
      <c r="K2043" t="n">
        <v>59.19</v>
      </c>
      <c r="L2043" t="n">
        <v>7.5</v>
      </c>
      <c r="M2043" t="n">
        <v>24</v>
      </c>
      <c r="N2043" t="n">
        <v>68.14</v>
      </c>
      <c r="O2043" t="n">
        <v>32896.51</v>
      </c>
      <c r="P2043" t="n">
        <v>259.45</v>
      </c>
      <c r="Q2043" t="n">
        <v>467.08</v>
      </c>
      <c r="R2043" t="n">
        <v>72.77</v>
      </c>
      <c r="S2043" t="n">
        <v>39.61</v>
      </c>
      <c r="T2043" t="n">
        <v>11544.49</v>
      </c>
      <c r="U2043" t="n">
        <v>0.54</v>
      </c>
      <c r="V2043" t="n">
        <v>0.73</v>
      </c>
      <c r="W2043" t="n">
        <v>2.65</v>
      </c>
      <c r="X2043" t="n">
        <v>0.7</v>
      </c>
      <c r="Y2043" t="n">
        <v>1</v>
      </c>
      <c r="Z2043" t="n">
        <v>10</v>
      </c>
    </row>
    <row r="2044">
      <c r="A2044" t="n">
        <v>27</v>
      </c>
      <c r="B2044" t="n">
        <v>130</v>
      </c>
      <c r="C2044" t="inlineStr">
        <is>
          <t xml:space="preserve">CONCLUIDO	</t>
        </is>
      </c>
      <c r="D2044" t="n">
        <v>4.9875</v>
      </c>
      <c r="E2044" t="n">
        <v>20.05</v>
      </c>
      <c r="F2044" t="n">
        <v>16.02</v>
      </c>
      <c r="G2044" t="n">
        <v>38.46</v>
      </c>
      <c r="H2044" t="n">
        <v>0.52</v>
      </c>
      <c r="I2044" t="n">
        <v>25</v>
      </c>
      <c r="J2044" t="n">
        <v>265.3</v>
      </c>
      <c r="K2044" t="n">
        <v>59.19</v>
      </c>
      <c r="L2044" t="n">
        <v>7.75</v>
      </c>
      <c r="M2044" t="n">
        <v>23</v>
      </c>
      <c r="N2044" t="n">
        <v>68.36</v>
      </c>
      <c r="O2044" t="n">
        <v>32954.43</v>
      </c>
      <c r="P2044" t="n">
        <v>259.01</v>
      </c>
      <c r="Q2044" t="n">
        <v>467.07</v>
      </c>
      <c r="R2044" t="n">
        <v>72.54000000000001</v>
      </c>
      <c r="S2044" t="n">
        <v>39.61</v>
      </c>
      <c r="T2044" t="n">
        <v>11437.54</v>
      </c>
      <c r="U2044" t="n">
        <v>0.55</v>
      </c>
      <c r="V2044" t="n">
        <v>0.73</v>
      </c>
      <c r="W2044" t="n">
        <v>2.65</v>
      </c>
      <c r="X2044" t="n">
        <v>0.6899999999999999</v>
      </c>
      <c r="Y2044" t="n">
        <v>1</v>
      </c>
      <c r="Z2044" t="n">
        <v>10</v>
      </c>
    </row>
    <row r="2045">
      <c r="A2045" t="n">
        <v>28</v>
      </c>
      <c r="B2045" t="n">
        <v>130</v>
      </c>
      <c r="C2045" t="inlineStr">
        <is>
          <t xml:space="preserve">CONCLUIDO	</t>
        </is>
      </c>
      <c r="D2045" t="n">
        <v>4.9887</v>
      </c>
      <c r="E2045" t="n">
        <v>20.05</v>
      </c>
      <c r="F2045" t="n">
        <v>16.02</v>
      </c>
      <c r="G2045" t="n">
        <v>38.44</v>
      </c>
      <c r="H2045" t="n">
        <v>0.54</v>
      </c>
      <c r="I2045" t="n">
        <v>25</v>
      </c>
      <c r="J2045" t="n">
        <v>265.77</v>
      </c>
      <c r="K2045" t="n">
        <v>59.19</v>
      </c>
      <c r="L2045" t="n">
        <v>8</v>
      </c>
      <c r="M2045" t="n">
        <v>23</v>
      </c>
      <c r="N2045" t="n">
        <v>68.58</v>
      </c>
      <c r="O2045" t="n">
        <v>33012.44</v>
      </c>
      <c r="P2045" t="n">
        <v>258.71</v>
      </c>
      <c r="Q2045" t="n">
        <v>467.09</v>
      </c>
      <c r="R2045" t="n">
        <v>72.41</v>
      </c>
      <c r="S2045" t="n">
        <v>39.61</v>
      </c>
      <c r="T2045" t="n">
        <v>11369.14</v>
      </c>
      <c r="U2045" t="n">
        <v>0.55</v>
      </c>
      <c r="V2045" t="n">
        <v>0.73</v>
      </c>
      <c r="W2045" t="n">
        <v>2.64</v>
      </c>
      <c r="X2045" t="n">
        <v>0.68</v>
      </c>
      <c r="Y2045" t="n">
        <v>1</v>
      </c>
      <c r="Z2045" t="n">
        <v>10</v>
      </c>
    </row>
    <row r="2046">
      <c r="A2046" t="n">
        <v>29</v>
      </c>
      <c r="B2046" t="n">
        <v>130</v>
      </c>
      <c r="C2046" t="inlineStr">
        <is>
          <t xml:space="preserve">CONCLUIDO	</t>
        </is>
      </c>
      <c r="D2046" t="n">
        <v>5.0058</v>
      </c>
      <c r="E2046" t="n">
        <v>19.98</v>
      </c>
      <c r="F2046" t="n">
        <v>16</v>
      </c>
      <c r="G2046" t="n">
        <v>40</v>
      </c>
      <c r="H2046" t="n">
        <v>0.55</v>
      </c>
      <c r="I2046" t="n">
        <v>24</v>
      </c>
      <c r="J2046" t="n">
        <v>266.24</v>
      </c>
      <c r="K2046" t="n">
        <v>59.19</v>
      </c>
      <c r="L2046" t="n">
        <v>8.25</v>
      </c>
      <c r="M2046" t="n">
        <v>22</v>
      </c>
      <c r="N2046" t="n">
        <v>68.8</v>
      </c>
      <c r="O2046" t="n">
        <v>33070.52</v>
      </c>
      <c r="P2046" t="n">
        <v>258.2</v>
      </c>
      <c r="Q2046" t="n">
        <v>467.1</v>
      </c>
      <c r="R2046" t="n">
        <v>71.69</v>
      </c>
      <c r="S2046" t="n">
        <v>39.61</v>
      </c>
      <c r="T2046" t="n">
        <v>11016.44</v>
      </c>
      <c r="U2046" t="n">
        <v>0.55</v>
      </c>
      <c r="V2046" t="n">
        <v>0.73</v>
      </c>
      <c r="W2046" t="n">
        <v>2.65</v>
      </c>
      <c r="X2046" t="n">
        <v>0.66</v>
      </c>
      <c r="Y2046" t="n">
        <v>1</v>
      </c>
      <c r="Z2046" t="n">
        <v>10</v>
      </c>
    </row>
    <row r="2047">
      <c r="A2047" t="n">
        <v>30</v>
      </c>
      <c r="B2047" t="n">
        <v>130</v>
      </c>
      <c r="C2047" t="inlineStr">
        <is>
          <t xml:space="preserve">CONCLUIDO	</t>
        </is>
      </c>
      <c r="D2047" t="n">
        <v>5.023</v>
      </c>
      <c r="E2047" t="n">
        <v>19.91</v>
      </c>
      <c r="F2047" t="n">
        <v>15.98</v>
      </c>
      <c r="G2047" t="n">
        <v>41.68</v>
      </c>
      <c r="H2047" t="n">
        <v>0.57</v>
      </c>
      <c r="I2047" t="n">
        <v>23</v>
      </c>
      <c r="J2047" t="n">
        <v>266.71</v>
      </c>
      <c r="K2047" t="n">
        <v>59.19</v>
      </c>
      <c r="L2047" t="n">
        <v>8.5</v>
      </c>
      <c r="M2047" t="n">
        <v>21</v>
      </c>
      <c r="N2047" t="n">
        <v>69.02</v>
      </c>
      <c r="O2047" t="n">
        <v>33128.7</v>
      </c>
      <c r="P2047" t="n">
        <v>257.8</v>
      </c>
      <c r="Q2047" t="n">
        <v>467.07</v>
      </c>
      <c r="R2047" t="n">
        <v>70.95999999999999</v>
      </c>
      <c r="S2047" t="n">
        <v>39.61</v>
      </c>
      <c r="T2047" t="n">
        <v>10654.6</v>
      </c>
      <c r="U2047" t="n">
        <v>0.5600000000000001</v>
      </c>
      <c r="V2047" t="n">
        <v>0.73</v>
      </c>
      <c r="W2047" t="n">
        <v>2.65</v>
      </c>
      <c r="X2047" t="n">
        <v>0.65</v>
      </c>
      <c r="Y2047" t="n">
        <v>1</v>
      </c>
      <c r="Z2047" t="n">
        <v>10</v>
      </c>
    </row>
    <row r="2048">
      <c r="A2048" t="n">
        <v>31</v>
      </c>
      <c r="B2048" t="n">
        <v>130</v>
      </c>
      <c r="C2048" t="inlineStr">
        <is>
          <t xml:space="preserve">CONCLUIDO	</t>
        </is>
      </c>
      <c r="D2048" t="n">
        <v>5.0526</v>
      </c>
      <c r="E2048" t="n">
        <v>19.79</v>
      </c>
      <c r="F2048" t="n">
        <v>15.91</v>
      </c>
      <c r="G2048" t="n">
        <v>43.39</v>
      </c>
      <c r="H2048" t="n">
        <v>0.58</v>
      </c>
      <c r="I2048" t="n">
        <v>22</v>
      </c>
      <c r="J2048" t="n">
        <v>267.18</v>
      </c>
      <c r="K2048" t="n">
        <v>59.19</v>
      </c>
      <c r="L2048" t="n">
        <v>8.75</v>
      </c>
      <c r="M2048" t="n">
        <v>20</v>
      </c>
      <c r="N2048" t="n">
        <v>69.23999999999999</v>
      </c>
      <c r="O2048" t="n">
        <v>33186.95</v>
      </c>
      <c r="P2048" t="n">
        <v>256.32</v>
      </c>
      <c r="Q2048" t="n">
        <v>467.1</v>
      </c>
      <c r="R2048" t="n">
        <v>68.88</v>
      </c>
      <c r="S2048" t="n">
        <v>39.61</v>
      </c>
      <c r="T2048" t="n">
        <v>9619.77</v>
      </c>
      <c r="U2048" t="n">
        <v>0.58</v>
      </c>
      <c r="V2048" t="n">
        <v>0.73</v>
      </c>
      <c r="W2048" t="n">
        <v>2.64</v>
      </c>
      <c r="X2048" t="n">
        <v>0.58</v>
      </c>
      <c r="Y2048" t="n">
        <v>1</v>
      </c>
      <c r="Z2048" t="n">
        <v>10</v>
      </c>
    </row>
    <row r="2049">
      <c r="A2049" t="n">
        <v>32</v>
      </c>
      <c r="B2049" t="n">
        <v>130</v>
      </c>
      <c r="C2049" t="inlineStr">
        <is>
          <t xml:space="preserve">CONCLUIDO	</t>
        </is>
      </c>
      <c r="D2049" t="n">
        <v>5.0445</v>
      </c>
      <c r="E2049" t="n">
        <v>19.82</v>
      </c>
      <c r="F2049" t="n">
        <v>15.94</v>
      </c>
      <c r="G2049" t="n">
        <v>43.48</v>
      </c>
      <c r="H2049" t="n">
        <v>0.6</v>
      </c>
      <c r="I2049" t="n">
        <v>22</v>
      </c>
      <c r="J2049" t="n">
        <v>267.66</v>
      </c>
      <c r="K2049" t="n">
        <v>59.19</v>
      </c>
      <c r="L2049" t="n">
        <v>9</v>
      </c>
      <c r="M2049" t="n">
        <v>20</v>
      </c>
      <c r="N2049" t="n">
        <v>69.45999999999999</v>
      </c>
      <c r="O2049" t="n">
        <v>33245.29</v>
      </c>
      <c r="P2049" t="n">
        <v>256.67</v>
      </c>
      <c r="Q2049" t="n">
        <v>467.07</v>
      </c>
      <c r="R2049" t="n">
        <v>69.7</v>
      </c>
      <c r="S2049" t="n">
        <v>39.61</v>
      </c>
      <c r="T2049" t="n">
        <v>10028.56</v>
      </c>
      <c r="U2049" t="n">
        <v>0.57</v>
      </c>
      <c r="V2049" t="n">
        <v>0.73</v>
      </c>
      <c r="W2049" t="n">
        <v>2.65</v>
      </c>
      <c r="X2049" t="n">
        <v>0.61</v>
      </c>
      <c r="Y2049" t="n">
        <v>1</v>
      </c>
      <c r="Z2049" t="n">
        <v>10</v>
      </c>
    </row>
    <row r="2050">
      <c r="A2050" t="n">
        <v>33</v>
      </c>
      <c r="B2050" t="n">
        <v>130</v>
      </c>
      <c r="C2050" t="inlineStr">
        <is>
          <t xml:space="preserve">CONCLUIDO	</t>
        </is>
      </c>
      <c r="D2050" t="n">
        <v>5.0705</v>
      </c>
      <c r="E2050" t="n">
        <v>19.72</v>
      </c>
      <c r="F2050" t="n">
        <v>15.89</v>
      </c>
      <c r="G2050" t="n">
        <v>45.4</v>
      </c>
      <c r="H2050" t="n">
        <v>0.61</v>
      </c>
      <c r="I2050" t="n">
        <v>21</v>
      </c>
      <c r="J2050" t="n">
        <v>268.13</v>
      </c>
      <c r="K2050" t="n">
        <v>59.19</v>
      </c>
      <c r="L2050" t="n">
        <v>9.25</v>
      </c>
      <c r="M2050" t="n">
        <v>19</v>
      </c>
      <c r="N2050" t="n">
        <v>69.69</v>
      </c>
      <c r="O2050" t="n">
        <v>33303.72</v>
      </c>
      <c r="P2050" t="n">
        <v>255.65</v>
      </c>
      <c r="Q2050" t="n">
        <v>467.09</v>
      </c>
      <c r="R2050" t="n">
        <v>68.01000000000001</v>
      </c>
      <c r="S2050" t="n">
        <v>39.61</v>
      </c>
      <c r="T2050" t="n">
        <v>9191.360000000001</v>
      </c>
      <c r="U2050" t="n">
        <v>0.58</v>
      </c>
      <c r="V2050" t="n">
        <v>0.73</v>
      </c>
      <c r="W2050" t="n">
        <v>2.64</v>
      </c>
      <c r="X2050" t="n">
        <v>0.5600000000000001</v>
      </c>
      <c r="Y2050" t="n">
        <v>1</v>
      </c>
      <c r="Z2050" t="n">
        <v>10</v>
      </c>
    </row>
    <row r="2051">
      <c r="A2051" t="n">
        <v>34</v>
      </c>
      <c r="B2051" t="n">
        <v>130</v>
      </c>
      <c r="C2051" t="inlineStr">
        <is>
          <t xml:space="preserve">CONCLUIDO	</t>
        </is>
      </c>
      <c r="D2051" t="n">
        <v>5.0651</v>
      </c>
      <c r="E2051" t="n">
        <v>19.74</v>
      </c>
      <c r="F2051" t="n">
        <v>15.91</v>
      </c>
      <c r="G2051" t="n">
        <v>45.46</v>
      </c>
      <c r="H2051" t="n">
        <v>0.63</v>
      </c>
      <c r="I2051" t="n">
        <v>21</v>
      </c>
      <c r="J2051" t="n">
        <v>268.61</v>
      </c>
      <c r="K2051" t="n">
        <v>59.19</v>
      </c>
      <c r="L2051" t="n">
        <v>9.5</v>
      </c>
      <c r="M2051" t="n">
        <v>19</v>
      </c>
      <c r="N2051" t="n">
        <v>69.91</v>
      </c>
      <c r="O2051" t="n">
        <v>33362.23</v>
      </c>
      <c r="P2051" t="n">
        <v>255.51</v>
      </c>
      <c r="Q2051" t="n">
        <v>467.07</v>
      </c>
      <c r="R2051" t="n">
        <v>68.77</v>
      </c>
      <c r="S2051" t="n">
        <v>39.61</v>
      </c>
      <c r="T2051" t="n">
        <v>9568.459999999999</v>
      </c>
      <c r="U2051" t="n">
        <v>0.58</v>
      </c>
      <c r="V2051" t="n">
        <v>0.73</v>
      </c>
      <c r="W2051" t="n">
        <v>2.64</v>
      </c>
      <c r="X2051" t="n">
        <v>0.58</v>
      </c>
      <c r="Y2051" t="n">
        <v>1</v>
      </c>
      <c r="Z2051" t="n">
        <v>10</v>
      </c>
    </row>
    <row r="2052">
      <c r="A2052" t="n">
        <v>35</v>
      </c>
      <c r="B2052" t="n">
        <v>130</v>
      </c>
      <c r="C2052" t="inlineStr">
        <is>
          <t xml:space="preserve">CONCLUIDO	</t>
        </is>
      </c>
      <c r="D2052" t="n">
        <v>5.0844</v>
      </c>
      <c r="E2052" t="n">
        <v>19.67</v>
      </c>
      <c r="F2052" t="n">
        <v>15.89</v>
      </c>
      <c r="G2052" t="n">
        <v>47.66</v>
      </c>
      <c r="H2052" t="n">
        <v>0.64</v>
      </c>
      <c r="I2052" t="n">
        <v>20</v>
      </c>
      <c r="J2052" t="n">
        <v>269.08</v>
      </c>
      <c r="K2052" t="n">
        <v>59.19</v>
      </c>
      <c r="L2052" t="n">
        <v>9.75</v>
      </c>
      <c r="M2052" t="n">
        <v>18</v>
      </c>
      <c r="N2052" t="n">
        <v>70.14</v>
      </c>
      <c r="O2052" t="n">
        <v>33420.83</v>
      </c>
      <c r="P2052" t="n">
        <v>255.32</v>
      </c>
      <c r="Q2052" t="n">
        <v>467.08</v>
      </c>
      <c r="R2052" t="n">
        <v>68.11</v>
      </c>
      <c r="S2052" t="n">
        <v>39.61</v>
      </c>
      <c r="T2052" t="n">
        <v>9245.92</v>
      </c>
      <c r="U2052" t="n">
        <v>0.58</v>
      </c>
      <c r="V2052" t="n">
        <v>0.73</v>
      </c>
      <c r="W2052" t="n">
        <v>2.64</v>
      </c>
      <c r="X2052" t="n">
        <v>0.55</v>
      </c>
      <c r="Y2052" t="n">
        <v>1</v>
      </c>
      <c r="Z2052" t="n">
        <v>10</v>
      </c>
    </row>
    <row r="2053">
      <c r="A2053" t="n">
        <v>36</v>
      </c>
      <c r="B2053" t="n">
        <v>130</v>
      </c>
      <c r="C2053" t="inlineStr">
        <is>
          <t xml:space="preserve">CONCLUIDO	</t>
        </is>
      </c>
      <c r="D2053" t="n">
        <v>5.0881</v>
      </c>
      <c r="E2053" t="n">
        <v>19.65</v>
      </c>
      <c r="F2053" t="n">
        <v>15.87</v>
      </c>
      <c r="G2053" t="n">
        <v>47.61</v>
      </c>
      <c r="H2053" t="n">
        <v>0.66</v>
      </c>
      <c r="I2053" t="n">
        <v>20</v>
      </c>
      <c r="J2053" t="n">
        <v>269.56</v>
      </c>
      <c r="K2053" t="n">
        <v>59.19</v>
      </c>
      <c r="L2053" t="n">
        <v>10</v>
      </c>
      <c r="M2053" t="n">
        <v>18</v>
      </c>
      <c r="N2053" t="n">
        <v>70.36</v>
      </c>
      <c r="O2053" t="n">
        <v>33479.51</v>
      </c>
      <c r="P2053" t="n">
        <v>254.87</v>
      </c>
      <c r="Q2053" t="n">
        <v>467.09</v>
      </c>
      <c r="R2053" t="n">
        <v>67.42</v>
      </c>
      <c r="S2053" t="n">
        <v>39.61</v>
      </c>
      <c r="T2053" t="n">
        <v>8899.35</v>
      </c>
      <c r="U2053" t="n">
        <v>0.59</v>
      </c>
      <c r="V2053" t="n">
        <v>0.73</v>
      </c>
      <c r="W2053" t="n">
        <v>2.64</v>
      </c>
      <c r="X2053" t="n">
        <v>0.54</v>
      </c>
      <c r="Y2053" t="n">
        <v>1</v>
      </c>
      <c r="Z2053" t="n">
        <v>10</v>
      </c>
    </row>
    <row r="2054">
      <c r="A2054" t="n">
        <v>37</v>
      </c>
      <c r="B2054" t="n">
        <v>130</v>
      </c>
      <c r="C2054" t="inlineStr">
        <is>
          <t xml:space="preserve">CONCLUIDO	</t>
        </is>
      </c>
      <c r="D2054" t="n">
        <v>5.1026</v>
      </c>
      <c r="E2054" t="n">
        <v>19.6</v>
      </c>
      <c r="F2054" t="n">
        <v>15.86</v>
      </c>
      <c r="G2054" t="n">
        <v>50.1</v>
      </c>
      <c r="H2054" t="n">
        <v>0.68</v>
      </c>
      <c r="I2054" t="n">
        <v>19</v>
      </c>
      <c r="J2054" t="n">
        <v>270.03</v>
      </c>
      <c r="K2054" t="n">
        <v>59.19</v>
      </c>
      <c r="L2054" t="n">
        <v>10.25</v>
      </c>
      <c r="M2054" t="n">
        <v>17</v>
      </c>
      <c r="N2054" t="n">
        <v>70.59</v>
      </c>
      <c r="O2054" t="n">
        <v>33538.28</v>
      </c>
      <c r="P2054" t="n">
        <v>254.7</v>
      </c>
      <c r="Q2054" t="n">
        <v>467.07</v>
      </c>
      <c r="R2054" t="n">
        <v>67.31</v>
      </c>
      <c r="S2054" t="n">
        <v>39.61</v>
      </c>
      <c r="T2054" t="n">
        <v>8849.18</v>
      </c>
      <c r="U2054" t="n">
        <v>0.59</v>
      </c>
      <c r="V2054" t="n">
        <v>0.74</v>
      </c>
      <c r="W2054" t="n">
        <v>2.64</v>
      </c>
      <c r="X2054" t="n">
        <v>0.53</v>
      </c>
      <c r="Y2054" t="n">
        <v>1</v>
      </c>
      <c r="Z2054" t="n">
        <v>10</v>
      </c>
    </row>
    <row r="2055">
      <c r="A2055" t="n">
        <v>38</v>
      </c>
      <c r="B2055" t="n">
        <v>130</v>
      </c>
      <c r="C2055" t="inlineStr">
        <is>
          <t xml:space="preserve">CONCLUIDO	</t>
        </is>
      </c>
      <c r="D2055" t="n">
        <v>5.1069</v>
      </c>
      <c r="E2055" t="n">
        <v>19.58</v>
      </c>
      <c r="F2055" t="n">
        <v>15.85</v>
      </c>
      <c r="G2055" t="n">
        <v>50.04</v>
      </c>
      <c r="H2055" t="n">
        <v>0.6899999999999999</v>
      </c>
      <c r="I2055" t="n">
        <v>19</v>
      </c>
      <c r="J2055" t="n">
        <v>270.51</v>
      </c>
      <c r="K2055" t="n">
        <v>59.19</v>
      </c>
      <c r="L2055" t="n">
        <v>10.5</v>
      </c>
      <c r="M2055" t="n">
        <v>17</v>
      </c>
      <c r="N2055" t="n">
        <v>70.81999999999999</v>
      </c>
      <c r="O2055" t="n">
        <v>33597.14</v>
      </c>
      <c r="P2055" t="n">
        <v>254.13</v>
      </c>
      <c r="Q2055" t="n">
        <v>467.07</v>
      </c>
      <c r="R2055" t="n">
        <v>66.77</v>
      </c>
      <c r="S2055" t="n">
        <v>39.61</v>
      </c>
      <c r="T2055" t="n">
        <v>8581.91</v>
      </c>
      <c r="U2055" t="n">
        <v>0.59</v>
      </c>
      <c r="V2055" t="n">
        <v>0.74</v>
      </c>
      <c r="W2055" t="n">
        <v>2.64</v>
      </c>
      <c r="X2055" t="n">
        <v>0.51</v>
      </c>
      <c r="Y2055" t="n">
        <v>1</v>
      </c>
      <c r="Z2055" t="n">
        <v>10</v>
      </c>
    </row>
    <row r="2056">
      <c r="A2056" t="n">
        <v>39</v>
      </c>
      <c r="B2056" t="n">
        <v>130</v>
      </c>
      <c r="C2056" t="inlineStr">
        <is>
          <t xml:space="preserve">CONCLUIDO	</t>
        </is>
      </c>
      <c r="D2056" t="n">
        <v>5.1274</v>
      </c>
      <c r="E2056" t="n">
        <v>19.5</v>
      </c>
      <c r="F2056" t="n">
        <v>15.82</v>
      </c>
      <c r="G2056" t="n">
        <v>52.73</v>
      </c>
      <c r="H2056" t="n">
        <v>0.71</v>
      </c>
      <c r="I2056" t="n">
        <v>18</v>
      </c>
      <c r="J2056" t="n">
        <v>270.99</v>
      </c>
      <c r="K2056" t="n">
        <v>59.19</v>
      </c>
      <c r="L2056" t="n">
        <v>10.75</v>
      </c>
      <c r="M2056" t="n">
        <v>16</v>
      </c>
      <c r="N2056" t="n">
        <v>71.04000000000001</v>
      </c>
      <c r="O2056" t="n">
        <v>33656.08</v>
      </c>
      <c r="P2056" t="n">
        <v>253.55</v>
      </c>
      <c r="Q2056" t="n">
        <v>467.07</v>
      </c>
      <c r="R2056" t="n">
        <v>65.81</v>
      </c>
      <c r="S2056" t="n">
        <v>39.61</v>
      </c>
      <c r="T2056" t="n">
        <v>8104.34</v>
      </c>
      <c r="U2056" t="n">
        <v>0.6</v>
      </c>
      <c r="V2056" t="n">
        <v>0.74</v>
      </c>
      <c r="W2056" t="n">
        <v>2.64</v>
      </c>
      <c r="X2056" t="n">
        <v>0.48</v>
      </c>
      <c r="Y2056" t="n">
        <v>1</v>
      </c>
      <c r="Z2056" t="n">
        <v>10</v>
      </c>
    </row>
    <row r="2057">
      <c r="A2057" t="n">
        <v>40</v>
      </c>
      <c r="B2057" t="n">
        <v>130</v>
      </c>
      <c r="C2057" t="inlineStr">
        <is>
          <t xml:space="preserve">CONCLUIDO	</t>
        </is>
      </c>
      <c r="D2057" t="n">
        <v>5.13</v>
      </c>
      <c r="E2057" t="n">
        <v>19.49</v>
      </c>
      <c r="F2057" t="n">
        <v>15.81</v>
      </c>
      <c r="G2057" t="n">
        <v>52.69</v>
      </c>
      <c r="H2057" t="n">
        <v>0.72</v>
      </c>
      <c r="I2057" t="n">
        <v>18</v>
      </c>
      <c r="J2057" t="n">
        <v>271.47</v>
      </c>
      <c r="K2057" t="n">
        <v>59.19</v>
      </c>
      <c r="L2057" t="n">
        <v>11</v>
      </c>
      <c r="M2057" t="n">
        <v>16</v>
      </c>
      <c r="N2057" t="n">
        <v>71.27</v>
      </c>
      <c r="O2057" t="n">
        <v>33715.11</v>
      </c>
      <c r="P2057" t="n">
        <v>253.14</v>
      </c>
      <c r="Q2057" t="n">
        <v>467.07</v>
      </c>
      <c r="R2057" t="n">
        <v>65.43000000000001</v>
      </c>
      <c r="S2057" t="n">
        <v>39.61</v>
      </c>
      <c r="T2057" t="n">
        <v>7915.91</v>
      </c>
      <c r="U2057" t="n">
        <v>0.61</v>
      </c>
      <c r="V2057" t="n">
        <v>0.74</v>
      </c>
      <c r="W2057" t="n">
        <v>2.64</v>
      </c>
      <c r="X2057" t="n">
        <v>0.47</v>
      </c>
      <c r="Y2057" t="n">
        <v>1</v>
      </c>
      <c r="Z2057" t="n">
        <v>10</v>
      </c>
    </row>
    <row r="2058">
      <c r="A2058" t="n">
        <v>41</v>
      </c>
      <c r="B2058" t="n">
        <v>130</v>
      </c>
      <c r="C2058" t="inlineStr">
        <is>
          <t xml:space="preserve">CONCLUIDO	</t>
        </is>
      </c>
      <c r="D2058" t="n">
        <v>5.1275</v>
      </c>
      <c r="E2058" t="n">
        <v>19.5</v>
      </c>
      <c r="F2058" t="n">
        <v>15.82</v>
      </c>
      <c r="G2058" t="n">
        <v>52.73</v>
      </c>
      <c r="H2058" t="n">
        <v>0.74</v>
      </c>
      <c r="I2058" t="n">
        <v>18</v>
      </c>
      <c r="J2058" t="n">
        <v>271.95</v>
      </c>
      <c r="K2058" t="n">
        <v>59.19</v>
      </c>
      <c r="L2058" t="n">
        <v>11.25</v>
      </c>
      <c r="M2058" t="n">
        <v>16</v>
      </c>
      <c r="N2058" t="n">
        <v>71.5</v>
      </c>
      <c r="O2058" t="n">
        <v>33774.23</v>
      </c>
      <c r="P2058" t="n">
        <v>252.75</v>
      </c>
      <c r="Q2058" t="n">
        <v>467.09</v>
      </c>
      <c r="R2058" t="n">
        <v>65.79000000000001</v>
      </c>
      <c r="S2058" t="n">
        <v>39.61</v>
      </c>
      <c r="T2058" t="n">
        <v>8095.71</v>
      </c>
      <c r="U2058" t="n">
        <v>0.6</v>
      </c>
      <c r="V2058" t="n">
        <v>0.74</v>
      </c>
      <c r="W2058" t="n">
        <v>2.64</v>
      </c>
      <c r="X2058" t="n">
        <v>0.48</v>
      </c>
      <c r="Y2058" t="n">
        <v>1</v>
      </c>
      <c r="Z2058" t="n">
        <v>10</v>
      </c>
    </row>
    <row r="2059">
      <c r="A2059" t="n">
        <v>42</v>
      </c>
      <c r="B2059" t="n">
        <v>130</v>
      </c>
      <c r="C2059" t="inlineStr">
        <is>
          <t xml:space="preserve">CONCLUIDO	</t>
        </is>
      </c>
      <c r="D2059" t="n">
        <v>5.1475</v>
      </c>
      <c r="E2059" t="n">
        <v>19.43</v>
      </c>
      <c r="F2059" t="n">
        <v>15.79</v>
      </c>
      <c r="G2059" t="n">
        <v>55.73</v>
      </c>
      <c r="H2059" t="n">
        <v>0.75</v>
      </c>
      <c r="I2059" t="n">
        <v>17</v>
      </c>
      <c r="J2059" t="n">
        <v>272.43</v>
      </c>
      <c r="K2059" t="n">
        <v>59.19</v>
      </c>
      <c r="L2059" t="n">
        <v>11.5</v>
      </c>
      <c r="M2059" t="n">
        <v>15</v>
      </c>
      <c r="N2059" t="n">
        <v>71.73</v>
      </c>
      <c r="O2059" t="n">
        <v>33833.57</v>
      </c>
      <c r="P2059" t="n">
        <v>252.25</v>
      </c>
      <c r="Q2059" t="n">
        <v>467.08</v>
      </c>
      <c r="R2059" t="n">
        <v>64.95</v>
      </c>
      <c r="S2059" t="n">
        <v>39.61</v>
      </c>
      <c r="T2059" t="n">
        <v>7679.47</v>
      </c>
      <c r="U2059" t="n">
        <v>0.61</v>
      </c>
      <c r="V2059" t="n">
        <v>0.74</v>
      </c>
      <c r="W2059" t="n">
        <v>2.63</v>
      </c>
      <c r="X2059" t="n">
        <v>0.46</v>
      </c>
      <c r="Y2059" t="n">
        <v>1</v>
      </c>
      <c r="Z2059" t="n">
        <v>10</v>
      </c>
    </row>
    <row r="2060">
      <c r="A2060" t="n">
        <v>43</v>
      </c>
      <c r="B2060" t="n">
        <v>130</v>
      </c>
      <c r="C2060" t="inlineStr">
        <is>
          <t xml:space="preserve">CONCLUIDO	</t>
        </is>
      </c>
      <c r="D2060" t="n">
        <v>5.1459</v>
      </c>
      <c r="E2060" t="n">
        <v>19.43</v>
      </c>
      <c r="F2060" t="n">
        <v>15.8</v>
      </c>
      <c r="G2060" t="n">
        <v>55.75</v>
      </c>
      <c r="H2060" t="n">
        <v>0.77</v>
      </c>
      <c r="I2060" t="n">
        <v>17</v>
      </c>
      <c r="J2060" t="n">
        <v>272.91</v>
      </c>
      <c r="K2060" t="n">
        <v>59.19</v>
      </c>
      <c r="L2060" t="n">
        <v>11.75</v>
      </c>
      <c r="M2060" t="n">
        <v>15</v>
      </c>
      <c r="N2060" t="n">
        <v>71.95999999999999</v>
      </c>
      <c r="O2060" t="n">
        <v>33892.87</v>
      </c>
      <c r="P2060" t="n">
        <v>252.31</v>
      </c>
      <c r="Q2060" t="n">
        <v>467.16</v>
      </c>
      <c r="R2060" t="n">
        <v>64.94</v>
      </c>
      <c r="S2060" t="n">
        <v>39.61</v>
      </c>
      <c r="T2060" t="n">
        <v>7675.31</v>
      </c>
      <c r="U2060" t="n">
        <v>0.61</v>
      </c>
      <c r="V2060" t="n">
        <v>0.74</v>
      </c>
      <c r="W2060" t="n">
        <v>2.64</v>
      </c>
      <c r="X2060" t="n">
        <v>0.46</v>
      </c>
      <c r="Y2060" t="n">
        <v>1</v>
      </c>
      <c r="Z2060" t="n">
        <v>10</v>
      </c>
    </row>
    <row r="2061">
      <c r="A2061" t="n">
        <v>44</v>
      </c>
      <c r="B2061" t="n">
        <v>130</v>
      </c>
      <c r="C2061" t="inlineStr">
        <is>
          <t xml:space="preserve">CONCLUIDO	</t>
        </is>
      </c>
      <c r="D2061" t="n">
        <v>5.1451</v>
      </c>
      <c r="E2061" t="n">
        <v>19.44</v>
      </c>
      <c r="F2061" t="n">
        <v>15.8</v>
      </c>
      <c r="G2061" t="n">
        <v>55.76</v>
      </c>
      <c r="H2061" t="n">
        <v>0.78</v>
      </c>
      <c r="I2061" t="n">
        <v>17</v>
      </c>
      <c r="J2061" t="n">
        <v>273.39</v>
      </c>
      <c r="K2061" t="n">
        <v>59.19</v>
      </c>
      <c r="L2061" t="n">
        <v>12</v>
      </c>
      <c r="M2061" t="n">
        <v>15</v>
      </c>
      <c r="N2061" t="n">
        <v>72.2</v>
      </c>
      <c r="O2061" t="n">
        <v>33952.26</v>
      </c>
      <c r="P2061" t="n">
        <v>252.1</v>
      </c>
      <c r="Q2061" t="n">
        <v>467.16</v>
      </c>
      <c r="R2061" t="n">
        <v>65.23</v>
      </c>
      <c r="S2061" t="n">
        <v>39.61</v>
      </c>
      <c r="T2061" t="n">
        <v>7823.08</v>
      </c>
      <c r="U2061" t="n">
        <v>0.61</v>
      </c>
      <c r="V2061" t="n">
        <v>0.74</v>
      </c>
      <c r="W2061" t="n">
        <v>2.63</v>
      </c>
      <c r="X2061" t="n">
        <v>0.47</v>
      </c>
      <c r="Y2061" t="n">
        <v>1</v>
      </c>
      <c r="Z2061" t="n">
        <v>10</v>
      </c>
    </row>
    <row r="2062">
      <c r="A2062" t="n">
        <v>45</v>
      </c>
      <c r="B2062" t="n">
        <v>130</v>
      </c>
      <c r="C2062" t="inlineStr">
        <is>
          <t xml:space="preserve">CONCLUIDO	</t>
        </is>
      </c>
      <c r="D2062" t="n">
        <v>5.1692</v>
      </c>
      <c r="E2062" t="n">
        <v>19.35</v>
      </c>
      <c r="F2062" t="n">
        <v>15.76</v>
      </c>
      <c r="G2062" t="n">
        <v>59.09</v>
      </c>
      <c r="H2062" t="n">
        <v>0.8</v>
      </c>
      <c r="I2062" t="n">
        <v>16</v>
      </c>
      <c r="J2062" t="n">
        <v>273.87</v>
      </c>
      <c r="K2062" t="n">
        <v>59.19</v>
      </c>
      <c r="L2062" t="n">
        <v>12.25</v>
      </c>
      <c r="M2062" t="n">
        <v>14</v>
      </c>
      <c r="N2062" t="n">
        <v>72.43000000000001</v>
      </c>
      <c r="O2062" t="n">
        <v>34011.74</v>
      </c>
      <c r="P2062" t="n">
        <v>251.31</v>
      </c>
      <c r="Q2062" t="n">
        <v>467.07</v>
      </c>
      <c r="R2062" t="n">
        <v>63.84</v>
      </c>
      <c r="S2062" t="n">
        <v>39.61</v>
      </c>
      <c r="T2062" t="n">
        <v>7129.57</v>
      </c>
      <c r="U2062" t="n">
        <v>0.62</v>
      </c>
      <c r="V2062" t="n">
        <v>0.74</v>
      </c>
      <c r="W2062" t="n">
        <v>2.63</v>
      </c>
      <c r="X2062" t="n">
        <v>0.42</v>
      </c>
      <c r="Y2062" t="n">
        <v>1</v>
      </c>
      <c r="Z2062" t="n">
        <v>10</v>
      </c>
    </row>
    <row r="2063">
      <c r="A2063" t="n">
        <v>46</v>
      </c>
      <c r="B2063" t="n">
        <v>130</v>
      </c>
      <c r="C2063" t="inlineStr">
        <is>
          <t xml:space="preserve">CONCLUIDO	</t>
        </is>
      </c>
      <c r="D2063" t="n">
        <v>5.1646</v>
      </c>
      <c r="E2063" t="n">
        <v>19.36</v>
      </c>
      <c r="F2063" t="n">
        <v>15.78</v>
      </c>
      <c r="G2063" t="n">
        <v>59.16</v>
      </c>
      <c r="H2063" t="n">
        <v>0.8100000000000001</v>
      </c>
      <c r="I2063" t="n">
        <v>16</v>
      </c>
      <c r="J2063" t="n">
        <v>274.35</v>
      </c>
      <c r="K2063" t="n">
        <v>59.19</v>
      </c>
      <c r="L2063" t="n">
        <v>12.5</v>
      </c>
      <c r="M2063" t="n">
        <v>14</v>
      </c>
      <c r="N2063" t="n">
        <v>72.66</v>
      </c>
      <c r="O2063" t="n">
        <v>34071.31</v>
      </c>
      <c r="P2063" t="n">
        <v>251.7</v>
      </c>
      <c r="Q2063" t="n">
        <v>467.08</v>
      </c>
      <c r="R2063" t="n">
        <v>64.38</v>
      </c>
      <c r="S2063" t="n">
        <v>39.61</v>
      </c>
      <c r="T2063" t="n">
        <v>7402.57</v>
      </c>
      <c r="U2063" t="n">
        <v>0.62</v>
      </c>
      <c r="V2063" t="n">
        <v>0.74</v>
      </c>
      <c r="W2063" t="n">
        <v>2.63</v>
      </c>
      <c r="X2063" t="n">
        <v>0.44</v>
      </c>
      <c r="Y2063" t="n">
        <v>1</v>
      </c>
      <c r="Z2063" t="n">
        <v>10</v>
      </c>
    </row>
    <row r="2064">
      <c r="A2064" t="n">
        <v>47</v>
      </c>
      <c r="B2064" t="n">
        <v>130</v>
      </c>
      <c r="C2064" t="inlineStr">
        <is>
          <t xml:space="preserve">CONCLUIDO	</t>
        </is>
      </c>
      <c r="D2064" t="n">
        <v>5.1658</v>
      </c>
      <c r="E2064" t="n">
        <v>19.36</v>
      </c>
      <c r="F2064" t="n">
        <v>15.77</v>
      </c>
      <c r="G2064" t="n">
        <v>59.14</v>
      </c>
      <c r="H2064" t="n">
        <v>0.83</v>
      </c>
      <c r="I2064" t="n">
        <v>16</v>
      </c>
      <c r="J2064" t="n">
        <v>274.84</v>
      </c>
      <c r="K2064" t="n">
        <v>59.19</v>
      </c>
      <c r="L2064" t="n">
        <v>12.75</v>
      </c>
      <c r="M2064" t="n">
        <v>14</v>
      </c>
      <c r="N2064" t="n">
        <v>72.89</v>
      </c>
      <c r="O2064" t="n">
        <v>34130.98</v>
      </c>
      <c r="P2064" t="n">
        <v>251.2</v>
      </c>
      <c r="Q2064" t="n">
        <v>467.1</v>
      </c>
      <c r="R2064" t="n">
        <v>64.31999999999999</v>
      </c>
      <c r="S2064" t="n">
        <v>39.61</v>
      </c>
      <c r="T2064" t="n">
        <v>7369.95</v>
      </c>
      <c r="U2064" t="n">
        <v>0.62</v>
      </c>
      <c r="V2064" t="n">
        <v>0.74</v>
      </c>
      <c r="W2064" t="n">
        <v>2.63</v>
      </c>
      <c r="X2064" t="n">
        <v>0.44</v>
      </c>
      <c r="Y2064" t="n">
        <v>1</v>
      </c>
      <c r="Z2064" t="n">
        <v>10</v>
      </c>
    </row>
    <row r="2065">
      <c r="A2065" t="n">
        <v>48</v>
      </c>
      <c r="B2065" t="n">
        <v>130</v>
      </c>
      <c r="C2065" t="inlineStr">
        <is>
          <t xml:space="preserve">CONCLUIDO	</t>
        </is>
      </c>
      <c r="D2065" t="n">
        <v>5.1911</v>
      </c>
      <c r="E2065" t="n">
        <v>19.26</v>
      </c>
      <c r="F2065" t="n">
        <v>15.73</v>
      </c>
      <c r="G2065" t="n">
        <v>62.9</v>
      </c>
      <c r="H2065" t="n">
        <v>0.84</v>
      </c>
      <c r="I2065" t="n">
        <v>15</v>
      </c>
      <c r="J2065" t="n">
        <v>275.32</v>
      </c>
      <c r="K2065" t="n">
        <v>59.19</v>
      </c>
      <c r="L2065" t="n">
        <v>13</v>
      </c>
      <c r="M2065" t="n">
        <v>13</v>
      </c>
      <c r="N2065" t="n">
        <v>73.13</v>
      </c>
      <c r="O2065" t="n">
        <v>34190.73</v>
      </c>
      <c r="P2065" t="n">
        <v>250.04</v>
      </c>
      <c r="Q2065" t="n">
        <v>467.11</v>
      </c>
      <c r="R2065" t="n">
        <v>62.66</v>
      </c>
      <c r="S2065" t="n">
        <v>39.61</v>
      </c>
      <c r="T2065" t="n">
        <v>6546.55</v>
      </c>
      <c r="U2065" t="n">
        <v>0.63</v>
      </c>
      <c r="V2065" t="n">
        <v>0.74</v>
      </c>
      <c r="W2065" t="n">
        <v>2.63</v>
      </c>
      <c r="X2065" t="n">
        <v>0.39</v>
      </c>
      <c r="Y2065" t="n">
        <v>1</v>
      </c>
      <c r="Z2065" t="n">
        <v>10</v>
      </c>
    </row>
    <row r="2066">
      <c r="A2066" t="n">
        <v>49</v>
      </c>
      <c r="B2066" t="n">
        <v>130</v>
      </c>
      <c r="C2066" t="inlineStr">
        <is>
          <t xml:space="preserve">CONCLUIDO	</t>
        </is>
      </c>
      <c r="D2066" t="n">
        <v>5.1937</v>
      </c>
      <c r="E2066" t="n">
        <v>19.25</v>
      </c>
      <c r="F2066" t="n">
        <v>15.72</v>
      </c>
      <c r="G2066" t="n">
        <v>62.86</v>
      </c>
      <c r="H2066" t="n">
        <v>0.86</v>
      </c>
      <c r="I2066" t="n">
        <v>15</v>
      </c>
      <c r="J2066" t="n">
        <v>275.81</v>
      </c>
      <c r="K2066" t="n">
        <v>59.19</v>
      </c>
      <c r="L2066" t="n">
        <v>13.25</v>
      </c>
      <c r="M2066" t="n">
        <v>13</v>
      </c>
      <c r="N2066" t="n">
        <v>73.36</v>
      </c>
      <c r="O2066" t="n">
        <v>34250.57</v>
      </c>
      <c r="P2066" t="n">
        <v>249.87</v>
      </c>
      <c r="Q2066" t="n">
        <v>467.07</v>
      </c>
      <c r="R2066" t="n">
        <v>62.43</v>
      </c>
      <c r="S2066" t="n">
        <v>39.61</v>
      </c>
      <c r="T2066" t="n">
        <v>6432.26</v>
      </c>
      <c r="U2066" t="n">
        <v>0.63</v>
      </c>
      <c r="V2066" t="n">
        <v>0.74</v>
      </c>
      <c r="W2066" t="n">
        <v>2.63</v>
      </c>
      <c r="X2066" t="n">
        <v>0.38</v>
      </c>
      <c r="Y2066" t="n">
        <v>1</v>
      </c>
      <c r="Z2066" t="n">
        <v>10</v>
      </c>
    </row>
    <row r="2067">
      <c r="A2067" t="n">
        <v>50</v>
      </c>
      <c r="B2067" t="n">
        <v>130</v>
      </c>
      <c r="C2067" t="inlineStr">
        <is>
          <t xml:space="preserve">CONCLUIDO	</t>
        </is>
      </c>
      <c r="D2067" t="n">
        <v>5.1923</v>
      </c>
      <c r="E2067" t="n">
        <v>19.26</v>
      </c>
      <c r="F2067" t="n">
        <v>15.72</v>
      </c>
      <c r="G2067" t="n">
        <v>62.88</v>
      </c>
      <c r="H2067" t="n">
        <v>0.87</v>
      </c>
      <c r="I2067" t="n">
        <v>15</v>
      </c>
      <c r="J2067" t="n">
        <v>276.29</v>
      </c>
      <c r="K2067" t="n">
        <v>59.19</v>
      </c>
      <c r="L2067" t="n">
        <v>13.5</v>
      </c>
      <c r="M2067" t="n">
        <v>13</v>
      </c>
      <c r="N2067" t="n">
        <v>73.59999999999999</v>
      </c>
      <c r="O2067" t="n">
        <v>34310.51</v>
      </c>
      <c r="P2067" t="n">
        <v>249.73</v>
      </c>
      <c r="Q2067" t="n">
        <v>467.07</v>
      </c>
      <c r="R2067" t="n">
        <v>62.58</v>
      </c>
      <c r="S2067" t="n">
        <v>39.61</v>
      </c>
      <c r="T2067" t="n">
        <v>6508.21</v>
      </c>
      <c r="U2067" t="n">
        <v>0.63</v>
      </c>
      <c r="V2067" t="n">
        <v>0.74</v>
      </c>
      <c r="W2067" t="n">
        <v>2.63</v>
      </c>
      <c r="X2067" t="n">
        <v>0.39</v>
      </c>
      <c r="Y2067" t="n">
        <v>1</v>
      </c>
      <c r="Z2067" t="n">
        <v>10</v>
      </c>
    </row>
    <row r="2068">
      <c r="A2068" t="n">
        <v>51</v>
      </c>
      <c r="B2068" t="n">
        <v>130</v>
      </c>
      <c r="C2068" t="inlineStr">
        <is>
          <t xml:space="preserve">CONCLUIDO	</t>
        </is>
      </c>
      <c r="D2068" t="n">
        <v>5.2104</v>
      </c>
      <c r="E2068" t="n">
        <v>19.19</v>
      </c>
      <c r="F2068" t="n">
        <v>15.7</v>
      </c>
      <c r="G2068" t="n">
        <v>67.3</v>
      </c>
      <c r="H2068" t="n">
        <v>0.88</v>
      </c>
      <c r="I2068" t="n">
        <v>14</v>
      </c>
      <c r="J2068" t="n">
        <v>276.78</v>
      </c>
      <c r="K2068" t="n">
        <v>59.19</v>
      </c>
      <c r="L2068" t="n">
        <v>13.75</v>
      </c>
      <c r="M2068" t="n">
        <v>12</v>
      </c>
      <c r="N2068" t="n">
        <v>73.84</v>
      </c>
      <c r="O2068" t="n">
        <v>34370.54</v>
      </c>
      <c r="P2068" t="n">
        <v>249.26</v>
      </c>
      <c r="Q2068" t="n">
        <v>467.08</v>
      </c>
      <c r="R2068" t="n">
        <v>62.01</v>
      </c>
      <c r="S2068" t="n">
        <v>39.61</v>
      </c>
      <c r="T2068" t="n">
        <v>6225.59</v>
      </c>
      <c r="U2068" t="n">
        <v>0.64</v>
      </c>
      <c r="V2068" t="n">
        <v>0.74</v>
      </c>
      <c r="W2068" t="n">
        <v>2.63</v>
      </c>
      <c r="X2068" t="n">
        <v>0.37</v>
      </c>
      <c r="Y2068" t="n">
        <v>1</v>
      </c>
      <c r="Z2068" t="n">
        <v>10</v>
      </c>
    </row>
    <row r="2069">
      <c r="A2069" t="n">
        <v>52</v>
      </c>
      <c r="B2069" t="n">
        <v>130</v>
      </c>
      <c r="C2069" t="inlineStr">
        <is>
          <t xml:space="preserve">CONCLUIDO	</t>
        </is>
      </c>
      <c r="D2069" t="n">
        <v>5.211</v>
      </c>
      <c r="E2069" t="n">
        <v>19.19</v>
      </c>
      <c r="F2069" t="n">
        <v>15.7</v>
      </c>
      <c r="G2069" t="n">
        <v>67.29000000000001</v>
      </c>
      <c r="H2069" t="n">
        <v>0.9</v>
      </c>
      <c r="I2069" t="n">
        <v>14</v>
      </c>
      <c r="J2069" t="n">
        <v>277.27</v>
      </c>
      <c r="K2069" t="n">
        <v>59.19</v>
      </c>
      <c r="L2069" t="n">
        <v>14</v>
      </c>
      <c r="M2069" t="n">
        <v>12</v>
      </c>
      <c r="N2069" t="n">
        <v>74.06999999999999</v>
      </c>
      <c r="O2069" t="n">
        <v>34430.66</v>
      </c>
      <c r="P2069" t="n">
        <v>249.34</v>
      </c>
      <c r="Q2069" t="n">
        <v>467.09</v>
      </c>
      <c r="R2069" t="n">
        <v>61.9</v>
      </c>
      <c r="S2069" t="n">
        <v>39.61</v>
      </c>
      <c r="T2069" t="n">
        <v>6173.08</v>
      </c>
      <c r="U2069" t="n">
        <v>0.64</v>
      </c>
      <c r="V2069" t="n">
        <v>0.74</v>
      </c>
      <c r="W2069" t="n">
        <v>2.63</v>
      </c>
      <c r="X2069" t="n">
        <v>0.37</v>
      </c>
      <c r="Y2069" t="n">
        <v>1</v>
      </c>
      <c r="Z2069" t="n">
        <v>10</v>
      </c>
    </row>
    <row r="2070">
      <c r="A2070" t="n">
        <v>53</v>
      </c>
      <c r="B2070" t="n">
        <v>130</v>
      </c>
      <c r="C2070" t="inlineStr">
        <is>
          <t xml:space="preserve">CONCLUIDO	</t>
        </is>
      </c>
      <c r="D2070" t="n">
        <v>5.2068</v>
      </c>
      <c r="E2070" t="n">
        <v>19.21</v>
      </c>
      <c r="F2070" t="n">
        <v>15.72</v>
      </c>
      <c r="G2070" t="n">
        <v>67.36</v>
      </c>
      <c r="H2070" t="n">
        <v>0.91</v>
      </c>
      <c r="I2070" t="n">
        <v>14</v>
      </c>
      <c r="J2070" t="n">
        <v>277.76</v>
      </c>
      <c r="K2070" t="n">
        <v>59.19</v>
      </c>
      <c r="L2070" t="n">
        <v>14.25</v>
      </c>
      <c r="M2070" t="n">
        <v>12</v>
      </c>
      <c r="N2070" t="n">
        <v>74.31</v>
      </c>
      <c r="O2070" t="n">
        <v>34490.87</v>
      </c>
      <c r="P2070" t="n">
        <v>249.27</v>
      </c>
      <c r="Q2070" t="n">
        <v>467.07</v>
      </c>
      <c r="R2070" t="n">
        <v>62.44</v>
      </c>
      <c r="S2070" t="n">
        <v>39.61</v>
      </c>
      <c r="T2070" t="n">
        <v>6440.4</v>
      </c>
      <c r="U2070" t="n">
        <v>0.63</v>
      </c>
      <c r="V2070" t="n">
        <v>0.74</v>
      </c>
      <c r="W2070" t="n">
        <v>2.63</v>
      </c>
      <c r="X2070" t="n">
        <v>0.38</v>
      </c>
      <c r="Y2070" t="n">
        <v>1</v>
      </c>
      <c r="Z2070" t="n">
        <v>10</v>
      </c>
    </row>
    <row r="2071">
      <c r="A2071" t="n">
        <v>54</v>
      </c>
      <c r="B2071" t="n">
        <v>130</v>
      </c>
      <c r="C2071" t="inlineStr">
        <is>
          <t xml:space="preserve">CONCLUIDO	</t>
        </is>
      </c>
      <c r="D2071" t="n">
        <v>5.2095</v>
      </c>
      <c r="E2071" t="n">
        <v>19.2</v>
      </c>
      <c r="F2071" t="n">
        <v>15.71</v>
      </c>
      <c r="G2071" t="n">
        <v>67.31</v>
      </c>
      <c r="H2071" t="n">
        <v>0.93</v>
      </c>
      <c r="I2071" t="n">
        <v>14</v>
      </c>
      <c r="J2071" t="n">
        <v>278.25</v>
      </c>
      <c r="K2071" t="n">
        <v>59.19</v>
      </c>
      <c r="L2071" t="n">
        <v>14.5</v>
      </c>
      <c r="M2071" t="n">
        <v>12</v>
      </c>
      <c r="N2071" t="n">
        <v>74.55</v>
      </c>
      <c r="O2071" t="n">
        <v>34551.18</v>
      </c>
      <c r="P2071" t="n">
        <v>248.77</v>
      </c>
      <c r="Q2071" t="n">
        <v>467.07</v>
      </c>
      <c r="R2071" t="n">
        <v>62.08</v>
      </c>
      <c r="S2071" t="n">
        <v>39.61</v>
      </c>
      <c r="T2071" t="n">
        <v>6258.49</v>
      </c>
      <c r="U2071" t="n">
        <v>0.64</v>
      </c>
      <c r="V2071" t="n">
        <v>0.74</v>
      </c>
      <c r="W2071" t="n">
        <v>2.63</v>
      </c>
      <c r="X2071" t="n">
        <v>0.37</v>
      </c>
      <c r="Y2071" t="n">
        <v>1</v>
      </c>
      <c r="Z2071" t="n">
        <v>10</v>
      </c>
    </row>
    <row r="2072">
      <c r="A2072" t="n">
        <v>55</v>
      </c>
      <c r="B2072" t="n">
        <v>130</v>
      </c>
      <c r="C2072" t="inlineStr">
        <is>
          <t xml:space="preserve">CONCLUIDO	</t>
        </is>
      </c>
      <c r="D2072" t="n">
        <v>5.2065</v>
      </c>
      <c r="E2072" t="n">
        <v>19.21</v>
      </c>
      <c r="F2072" t="n">
        <v>15.72</v>
      </c>
      <c r="G2072" t="n">
        <v>67.36</v>
      </c>
      <c r="H2072" t="n">
        <v>0.9399999999999999</v>
      </c>
      <c r="I2072" t="n">
        <v>14</v>
      </c>
      <c r="J2072" t="n">
        <v>278.74</v>
      </c>
      <c r="K2072" t="n">
        <v>59.19</v>
      </c>
      <c r="L2072" t="n">
        <v>14.75</v>
      </c>
      <c r="M2072" t="n">
        <v>12</v>
      </c>
      <c r="N2072" t="n">
        <v>74.79000000000001</v>
      </c>
      <c r="O2072" t="n">
        <v>34611.59</v>
      </c>
      <c r="P2072" t="n">
        <v>248.24</v>
      </c>
      <c r="Q2072" t="n">
        <v>467.09</v>
      </c>
      <c r="R2072" t="n">
        <v>62.49</v>
      </c>
      <c r="S2072" t="n">
        <v>39.61</v>
      </c>
      <c r="T2072" t="n">
        <v>6467.62</v>
      </c>
      <c r="U2072" t="n">
        <v>0.63</v>
      </c>
      <c r="V2072" t="n">
        <v>0.74</v>
      </c>
      <c r="W2072" t="n">
        <v>2.63</v>
      </c>
      <c r="X2072" t="n">
        <v>0.38</v>
      </c>
      <c r="Y2072" t="n">
        <v>1</v>
      </c>
      <c r="Z2072" t="n">
        <v>10</v>
      </c>
    </row>
    <row r="2073">
      <c r="A2073" t="n">
        <v>56</v>
      </c>
      <c r="B2073" t="n">
        <v>130</v>
      </c>
      <c r="C2073" t="inlineStr">
        <is>
          <t xml:space="preserve">CONCLUIDO	</t>
        </is>
      </c>
      <c r="D2073" t="n">
        <v>5.2299</v>
      </c>
      <c r="E2073" t="n">
        <v>19.12</v>
      </c>
      <c r="F2073" t="n">
        <v>15.68</v>
      </c>
      <c r="G2073" t="n">
        <v>72.37</v>
      </c>
      <c r="H2073" t="n">
        <v>0.96</v>
      </c>
      <c r="I2073" t="n">
        <v>13</v>
      </c>
      <c r="J2073" t="n">
        <v>279.23</v>
      </c>
      <c r="K2073" t="n">
        <v>59.19</v>
      </c>
      <c r="L2073" t="n">
        <v>15</v>
      </c>
      <c r="M2073" t="n">
        <v>11</v>
      </c>
      <c r="N2073" t="n">
        <v>75.03</v>
      </c>
      <c r="O2073" t="n">
        <v>34672.08</v>
      </c>
      <c r="P2073" t="n">
        <v>248.16</v>
      </c>
      <c r="Q2073" t="n">
        <v>467.11</v>
      </c>
      <c r="R2073" t="n">
        <v>61.2</v>
      </c>
      <c r="S2073" t="n">
        <v>39.61</v>
      </c>
      <c r="T2073" t="n">
        <v>5825.85</v>
      </c>
      <c r="U2073" t="n">
        <v>0.65</v>
      </c>
      <c r="V2073" t="n">
        <v>0.74</v>
      </c>
      <c r="W2073" t="n">
        <v>2.63</v>
      </c>
      <c r="X2073" t="n">
        <v>0.35</v>
      </c>
      <c r="Y2073" t="n">
        <v>1</v>
      </c>
      <c r="Z2073" t="n">
        <v>10</v>
      </c>
    </row>
    <row r="2074">
      <c r="A2074" t="n">
        <v>57</v>
      </c>
      <c r="B2074" t="n">
        <v>130</v>
      </c>
      <c r="C2074" t="inlineStr">
        <is>
          <t xml:space="preserve">CONCLUIDO	</t>
        </is>
      </c>
      <c r="D2074" t="n">
        <v>5.2324</v>
      </c>
      <c r="E2074" t="n">
        <v>19.11</v>
      </c>
      <c r="F2074" t="n">
        <v>15.67</v>
      </c>
      <c r="G2074" t="n">
        <v>72.33</v>
      </c>
      <c r="H2074" t="n">
        <v>0.97</v>
      </c>
      <c r="I2074" t="n">
        <v>13</v>
      </c>
      <c r="J2074" t="n">
        <v>279.72</v>
      </c>
      <c r="K2074" t="n">
        <v>59.19</v>
      </c>
      <c r="L2074" t="n">
        <v>15.25</v>
      </c>
      <c r="M2074" t="n">
        <v>11</v>
      </c>
      <c r="N2074" t="n">
        <v>75.27</v>
      </c>
      <c r="O2074" t="n">
        <v>34732.68</v>
      </c>
      <c r="P2074" t="n">
        <v>248.35</v>
      </c>
      <c r="Q2074" t="n">
        <v>467.08</v>
      </c>
      <c r="R2074" t="n">
        <v>60.96</v>
      </c>
      <c r="S2074" t="n">
        <v>39.61</v>
      </c>
      <c r="T2074" t="n">
        <v>5704.74</v>
      </c>
      <c r="U2074" t="n">
        <v>0.65</v>
      </c>
      <c r="V2074" t="n">
        <v>0.74</v>
      </c>
      <c r="W2074" t="n">
        <v>2.63</v>
      </c>
      <c r="X2074" t="n">
        <v>0.34</v>
      </c>
      <c r="Y2074" t="n">
        <v>1</v>
      </c>
      <c r="Z2074" t="n">
        <v>10</v>
      </c>
    </row>
    <row r="2075">
      <c r="A2075" t="n">
        <v>58</v>
      </c>
      <c r="B2075" t="n">
        <v>130</v>
      </c>
      <c r="C2075" t="inlineStr">
        <is>
          <t xml:space="preserve">CONCLUIDO	</t>
        </is>
      </c>
      <c r="D2075" t="n">
        <v>5.2291</v>
      </c>
      <c r="E2075" t="n">
        <v>19.12</v>
      </c>
      <c r="F2075" t="n">
        <v>15.68</v>
      </c>
      <c r="G2075" t="n">
        <v>72.38</v>
      </c>
      <c r="H2075" t="n">
        <v>0.98</v>
      </c>
      <c r="I2075" t="n">
        <v>13</v>
      </c>
      <c r="J2075" t="n">
        <v>280.21</v>
      </c>
      <c r="K2075" t="n">
        <v>59.19</v>
      </c>
      <c r="L2075" t="n">
        <v>15.5</v>
      </c>
      <c r="M2075" t="n">
        <v>11</v>
      </c>
      <c r="N2075" t="n">
        <v>75.52</v>
      </c>
      <c r="O2075" t="n">
        <v>34793.36</v>
      </c>
      <c r="P2075" t="n">
        <v>248.41</v>
      </c>
      <c r="Q2075" t="n">
        <v>467.08</v>
      </c>
      <c r="R2075" t="n">
        <v>61.41</v>
      </c>
      <c r="S2075" t="n">
        <v>39.61</v>
      </c>
      <c r="T2075" t="n">
        <v>5933.41</v>
      </c>
      <c r="U2075" t="n">
        <v>0.64</v>
      </c>
      <c r="V2075" t="n">
        <v>0.74</v>
      </c>
      <c r="W2075" t="n">
        <v>2.63</v>
      </c>
      <c r="X2075" t="n">
        <v>0.35</v>
      </c>
      <c r="Y2075" t="n">
        <v>1</v>
      </c>
      <c r="Z2075" t="n">
        <v>10</v>
      </c>
    </row>
    <row r="2076">
      <c r="A2076" t="n">
        <v>59</v>
      </c>
      <c r="B2076" t="n">
        <v>130</v>
      </c>
      <c r="C2076" t="inlineStr">
        <is>
          <t xml:space="preserve">CONCLUIDO	</t>
        </is>
      </c>
      <c r="D2076" t="n">
        <v>5.2269</v>
      </c>
      <c r="E2076" t="n">
        <v>19.13</v>
      </c>
      <c r="F2076" t="n">
        <v>15.69</v>
      </c>
      <c r="G2076" t="n">
        <v>72.42</v>
      </c>
      <c r="H2076" t="n">
        <v>1</v>
      </c>
      <c r="I2076" t="n">
        <v>13</v>
      </c>
      <c r="J2076" t="n">
        <v>280.7</v>
      </c>
      <c r="K2076" t="n">
        <v>59.19</v>
      </c>
      <c r="L2076" t="n">
        <v>15.75</v>
      </c>
      <c r="M2076" t="n">
        <v>11</v>
      </c>
      <c r="N2076" t="n">
        <v>75.76000000000001</v>
      </c>
      <c r="O2076" t="n">
        <v>34854.15</v>
      </c>
      <c r="P2076" t="n">
        <v>248.1</v>
      </c>
      <c r="Q2076" t="n">
        <v>467.08</v>
      </c>
      <c r="R2076" t="n">
        <v>61.55</v>
      </c>
      <c r="S2076" t="n">
        <v>39.61</v>
      </c>
      <c r="T2076" t="n">
        <v>6001.17</v>
      </c>
      <c r="U2076" t="n">
        <v>0.64</v>
      </c>
      <c r="V2076" t="n">
        <v>0.74</v>
      </c>
      <c r="W2076" t="n">
        <v>2.63</v>
      </c>
      <c r="X2076" t="n">
        <v>0.36</v>
      </c>
      <c r="Y2076" t="n">
        <v>1</v>
      </c>
      <c r="Z2076" t="n">
        <v>10</v>
      </c>
    </row>
    <row r="2077">
      <c r="A2077" t="n">
        <v>60</v>
      </c>
      <c r="B2077" t="n">
        <v>130</v>
      </c>
      <c r="C2077" t="inlineStr">
        <is>
          <t xml:space="preserve">CONCLUIDO	</t>
        </is>
      </c>
      <c r="D2077" t="n">
        <v>5.2307</v>
      </c>
      <c r="E2077" t="n">
        <v>19.12</v>
      </c>
      <c r="F2077" t="n">
        <v>15.68</v>
      </c>
      <c r="G2077" t="n">
        <v>72.36</v>
      </c>
      <c r="H2077" t="n">
        <v>1.01</v>
      </c>
      <c r="I2077" t="n">
        <v>13</v>
      </c>
      <c r="J2077" t="n">
        <v>281.2</v>
      </c>
      <c r="K2077" t="n">
        <v>59.19</v>
      </c>
      <c r="L2077" t="n">
        <v>16</v>
      </c>
      <c r="M2077" t="n">
        <v>11</v>
      </c>
      <c r="N2077" t="n">
        <v>76</v>
      </c>
      <c r="O2077" t="n">
        <v>34915.03</v>
      </c>
      <c r="P2077" t="n">
        <v>247.12</v>
      </c>
      <c r="Q2077" t="n">
        <v>467.07</v>
      </c>
      <c r="R2077" t="n">
        <v>61.26</v>
      </c>
      <c r="S2077" t="n">
        <v>39.61</v>
      </c>
      <c r="T2077" t="n">
        <v>5857.36</v>
      </c>
      <c r="U2077" t="n">
        <v>0.65</v>
      </c>
      <c r="V2077" t="n">
        <v>0.74</v>
      </c>
      <c r="W2077" t="n">
        <v>2.63</v>
      </c>
      <c r="X2077" t="n">
        <v>0.34</v>
      </c>
      <c r="Y2077" t="n">
        <v>1</v>
      </c>
      <c r="Z2077" t="n">
        <v>10</v>
      </c>
    </row>
    <row r="2078">
      <c r="A2078" t="n">
        <v>61</v>
      </c>
      <c r="B2078" t="n">
        <v>130</v>
      </c>
      <c r="C2078" t="inlineStr">
        <is>
          <t xml:space="preserve">CONCLUIDO	</t>
        </is>
      </c>
      <c r="D2078" t="n">
        <v>5.2516</v>
      </c>
      <c r="E2078" t="n">
        <v>19.04</v>
      </c>
      <c r="F2078" t="n">
        <v>15.65</v>
      </c>
      <c r="G2078" t="n">
        <v>78.25</v>
      </c>
      <c r="H2078" t="n">
        <v>1.03</v>
      </c>
      <c r="I2078" t="n">
        <v>12</v>
      </c>
      <c r="J2078" t="n">
        <v>281.69</v>
      </c>
      <c r="K2078" t="n">
        <v>59.19</v>
      </c>
      <c r="L2078" t="n">
        <v>16.25</v>
      </c>
      <c r="M2078" t="n">
        <v>10</v>
      </c>
      <c r="N2078" t="n">
        <v>76.25</v>
      </c>
      <c r="O2078" t="n">
        <v>34976</v>
      </c>
      <c r="P2078" t="n">
        <v>246.54</v>
      </c>
      <c r="Q2078" t="n">
        <v>467.08</v>
      </c>
      <c r="R2078" t="n">
        <v>60.16</v>
      </c>
      <c r="S2078" t="n">
        <v>39.61</v>
      </c>
      <c r="T2078" t="n">
        <v>5309.54</v>
      </c>
      <c r="U2078" t="n">
        <v>0.66</v>
      </c>
      <c r="V2078" t="n">
        <v>0.75</v>
      </c>
      <c r="W2078" t="n">
        <v>2.63</v>
      </c>
      <c r="X2078" t="n">
        <v>0.32</v>
      </c>
      <c r="Y2078" t="n">
        <v>1</v>
      </c>
      <c r="Z2078" t="n">
        <v>10</v>
      </c>
    </row>
    <row r="2079">
      <c r="A2079" t="n">
        <v>62</v>
      </c>
      <c r="B2079" t="n">
        <v>130</v>
      </c>
      <c r="C2079" t="inlineStr">
        <is>
          <t xml:space="preserve">CONCLUIDO	</t>
        </is>
      </c>
      <c r="D2079" t="n">
        <v>5.2523</v>
      </c>
      <c r="E2079" t="n">
        <v>19.04</v>
      </c>
      <c r="F2079" t="n">
        <v>15.65</v>
      </c>
      <c r="G2079" t="n">
        <v>78.23999999999999</v>
      </c>
      <c r="H2079" t="n">
        <v>1.04</v>
      </c>
      <c r="I2079" t="n">
        <v>12</v>
      </c>
      <c r="J2079" t="n">
        <v>282.19</v>
      </c>
      <c r="K2079" t="n">
        <v>59.19</v>
      </c>
      <c r="L2079" t="n">
        <v>16.5</v>
      </c>
      <c r="M2079" t="n">
        <v>10</v>
      </c>
      <c r="N2079" t="n">
        <v>76.48999999999999</v>
      </c>
      <c r="O2079" t="n">
        <v>35037.08</v>
      </c>
      <c r="P2079" t="n">
        <v>246.82</v>
      </c>
      <c r="Q2079" t="n">
        <v>467.07</v>
      </c>
      <c r="R2079" t="n">
        <v>60.22</v>
      </c>
      <c r="S2079" t="n">
        <v>39.61</v>
      </c>
      <c r="T2079" t="n">
        <v>5343.32</v>
      </c>
      <c r="U2079" t="n">
        <v>0.66</v>
      </c>
      <c r="V2079" t="n">
        <v>0.75</v>
      </c>
      <c r="W2079" t="n">
        <v>2.63</v>
      </c>
      <c r="X2079" t="n">
        <v>0.31</v>
      </c>
      <c r="Y2079" t="n">
        <v>1</v>
      </c>
      <c r="Z2079" t="n">
        <v>10</v>
      </c>
    </row>
    <row r="2080">
      <c r="A2080" t="n">
        <v>63</v>
      </c>
      <c r="B2080" t="n">
        <v>130</v>
      </c>
      <c r="C2080" t="inlineStr">
        <is>
          <t xml:space="preserve">CONCLUIDO	</t>
        </is>
      </c>
      <c r="D2080" t="n">
        <v>5.2532</v>
      </c>
      <c r="E2080" t="n">
        <v>19.04</v>
      </c>
      <c r="F2080" t="n">
        <v>15.64</v>
      </c>
      <c r="G2080" t="n">
        <v>78.22</v>
      </c>
      <c r="H2080" t="n">
        <v>1.06</v>
      </c>
      <c r="I2080" t="n">
        <v>12</v>
      </c>
      <c r="J2080" t="n">
        <v>282.68</v>
      </c>
      <c r="K2080" t="n">
        <v>59.19</v>
      </c>
      <c r="L2080" t="n">
        <v>16.75</v>
      </c>
      <c r="M2080" t="n">
        <v>10</v>
      </c>
      <c r="N2080" t="n">
        <v>76.73999999999999</v>
      </c>
      <c r="O2080" t="n">
        <v>35098.25</v>
      </c>
      <c r="P2080" t="n">
        <v>246.79</v>
      </c>
      <c r="Q2080" t="n">
        <v>467.07</v>
      </c>
      <c r="R2080" t="n">
        <v>60.04</v>
      </c>
      <c r="S2080" t="n">
        <v>39.61</v>
      </c>
      <c r="T2080" t="n">
        <v>5252.97</v>
      </c>
      <c r="U2080" t="n">
        <v>0.66</v>
      </c>
      <c r="V2080" t="n">
        <v>0.75</v>
      </c>
      <c r="W2080" t="n">
        <v>2.63</v>
      </c>
      <c r="X2080" t="n">
        <v>0.31</v>
      </c>
      <c r="Y2080" t="n">
        <v>1</v>
      </c>
      <c r="Z2080" t="n">
        <v>10</v>
      </c>
    </row>
    <row r="2081">
      <c r="A2081" t="n">
        <v>64</v>
      </c>
      <c r="B2081" t="n">
        <v>130</v>
      </c>
      <c r="C2081" t="inlineStr">
        <is>
          <t xml:space="preserve">CONCLUIDO	</t>
        </is>
      </c>
      <c r="D2081" t="n">
        <v>5.2533</v>
      </c>
      <c r="E2081" t="n">
        <v>19.04</v>
      </c>
      <c r="F2081" t="n">
        <v>15.64</v>
      </c>
      <c r="G2081" t="n">
        <v>78.22</v>
      </c>
      <c r="H2081" t="n">
        <v>1.07</v>
      </c>
      <c r="I2081" t="n">
        <v>12</v>
      </c>
      <c r="J2081" t="n">
        <v>283.18</v>
      </c>
      <c r="K2081" t="n">
        <v>59.19</v>
      </c>
      <c r="L2081" t="n">
        <v>17</v>
      </c>
      <c r="M2081" t="n">
        <v>10</v>
      </c>
      <c r="N2081" t="n">
        <v>76.98</v>
      </c>
      <c r="O2081" t="n">
        <v>35159.52</v>
      </c>
      <c r="P2081" t="n">
        <v>246.3</v>
      </c>
      <c r="Q2081" t="n">
        <v>467.07</v>
      </c>
      <c r="R2081" t="n">
        <v>60.19</v>
      </c>
      <c r="S2081" t="n">
        <v>39.61</v>
      </c>
      <c r="T2081" t="n">
        <v>5328.17</v>
      </c>
      <c r="U2081" t="n">
        <v>0.66</v>
      </c>
      <c r="V2081" t="n">
        <v>0.75</v>
      </c>
      <c r="W2081" t="n">
        <v>2.62</v>
      </c>
      <c r="X2081" t="n">
        <v>0.31</v>
      </c>
      <c r="Y2081" t="n">
        <v>1</v>
      </c>
      <c r="Z2081" t="n">
        <v>10</v>
      </c>
    </row>
    <row r="2082">
      <c r="A2082" t="n">
        <v>65</v>
      </c>
      <c r="B2082" t="n">
        <v>130</v>
      </c>
      <c r="C2082" t="inlineStr">
        <is>
          <t xml:space="preserve">CONCLUIDO	</t>
        </is>
      </c>
      <c r="D2082" t="n">
        <v>5.2536</v>
      </c>
      <c r="E2082" t="n">
        <v>19.03</v>
      </c>
      <c r="F2082" t="n">
        <v>15.64</v>
      </c>
      <c r="G2082" t="n">
        <v>78.22</v>
      </c>
      <c r="H2082" t="n">
        <v>1.08</v>
      </c>
      <c r="I2082" t="n">
        <v>12</v>
      </c>
      <c r="J2082" t="n">
        <v>283.68</v>
      </c>
      <c r="K2082" t="n">
        <v>59.19</v>
      </c>
      <c r="L2082" t="n">
        <v>17.25</v>
      </c>
      <c r="M2082" t="n">
        <v>10</v>
      </c>
      <c r="N2082" t="n">
        <v>77.23</v>
      </c>
      <c r="O2082" t="n">
        <v>35220.89</v>
      </c>
      <c r="P2082" t="n">
        <v>246.03</v>
      </c>
      <c r="Q2082" t="n">
        <v>467.07</v>
      </c>
      <c r="R2082" t="n">
        <v>60.07</v>
      </c>
      <c r="S2082" t="n">
        <v>39.61</v>
      </c>
      <c r="T2082" t="n">
        <v>5265.56</v>
      </c>
      <c r="U2082" t="n">
        <v>0.66</v>
      </c>
      <c r="V2082" t="n">
        <v>0.75</v>
      </c>
      <c r="W2082" t="n">
        <v>2.63</v>
      </c>
      <c r="X2082" t="n">
        <v>0.31</v>
      </c>
      <c r="Y2082" t="n">
        <v>1</v>
      </c>
      <c r="Z2082" t="n">
        <v>10</v>
      </c>
    </row>
    <row r="2083">
      <c r="A2083" t="n">
        <v>66</v>
      </c>
      <c r="B2083" t="n">
        <v>130</v>
      </c>
      <c r="C2083" t="inlineStr">
        <is>
          <t xml:space="preserve">CONCLUIDO	</t>
        </is>
      </c>
      <c r="D2083" t="n">
        <v>5.2518</v>
      </c>
      <c r="E2083" t="n">
        <v>19.04</v>
      </c>
      <c r="F2083" t="n">
        <v>15.65</v>
      </c>
      <c r="G2083" t="n">
        <v>78.25</v>
      </c>
      <c r="H2083" t="n">
        <v>1.1</v>
      </c>
      <c r="I2083" t="n">
        <v>12</v>
      </c>
      <c r="J2083" t="n">
        <v>284.17</v>
      </c>
      <c r="K2083" t="n">
        <v>59.19</v>
      </c>
      <c r="L2083" t="n">
        <v>17.5</v>
      </c>
      <c r="M2083" t="n">
        <v>10</v>
      </c>
      <c r="N2083" t="n">
        <v>77.48</v>
      </c>
      <c r="O2083" t="n">
        <v>35282.36</v>
      </c>
      <c r="P2083" t="n">
        <v>245.71</v>
      </c>
      <c r="Q2083" t="n">
        <v>467.1</v>
      </c>
      <c r="R2083" t="n">
        <v>60.29</v>
      </c>
      <c r="S2083" t="n">
        <v>39.61</v>
      </c>
      <c r="T2083" t="n">
        <v>5374.49</v>
      </c>
      <c r="U2083" t="n">
        <v>0.66</v>
      </c>
      <c r="V2083" t="n">
        <v>0.75</v>
      </c>
      <c r="W2083" t="n">
        <v>2.63</v>
      </c>
      <c r="X2083" t="n">
        <v>0.32</v>
      </c>
      <c r="Y2083" t="n">
        <v>1</v>
      </c>
      <c r="Z2083" t="n">
        <v>10</v>
      </c>
    </row>
    <row r="2084">
      <c r="A2084" t="n">
        <v>67</v>
      </c>
      <c r="B2084" t="n">
        <v>130</v>
      </c>
      <c r="C2084" t="inlineStr">
        <is>
          <t xml:space="preserve">CONCLUIDO	</t>
        </is>
      </c>
      <c r="D2084" t="n">
        <v>5.2779</v>
      </c>
      <c r="E2084" t="n">
        <v>18.95</v>
      </c>
      <c r="F2084" t="n">
        <v>15.6</v>
      </c>
      <c r="G2084" t="n">
        <v>85.11</v>
      </c>
      <c r="H2084" t="n">
        <v>1.11</v>
      </c>
      <c r="I2084" t="n">
        <v>11</v>
      </c>
      <c r="J2084" t="n">
        <v>284.67</v>
      </c>
      <c r="K2084" t="n">
        <v>59.19</v>
      </c>
      <c r="L2084" t="n">
        <v>17.75</v>
      </c>
      <c r="M2084" t="n">
        <v>9</v>
      </c>
      <c r="N2084" t="n">
        <v>77.73</v>
      </c>
      <c r="O2084" t="n">
        <v>35343.92</v>
      </c>
      <c r="P2084" t="n">
        <v>244.86</v>
      </c>
      <c r="Q2084" t="n">
        <v>467.08</v>
      </c>
      <c r="R2084" t="n">
        <v>58.8</v>
      </c>
      <c r="S2084" t="n">
        <v>39.61</v>
      </c>
      <c r="T2084" t="n">
        <v>4637.08</v>
      </c>
      <c r="U2084" t="n">
        <v>0.67</v>
      </c>
      <c r="V2084" t="n">
        <v>0.75</v>
      </c>
      <c r="W2084" t="n">
        <v>2.62</v>
      </c>
      <c r="X2084" t="n">
        <v>0.27</v>
      </c>
      <c r="Y2084" t="n">
        <v>1</v>
      </c>
      <c r="Z2084" t="n">
        <v>10</v>
      </c>
    </row>
    <row r="2085">
      <c r="A2085" t="n">
        <v>68</v>
      </c>
      <c r="B2085" t="n">
        <v>130</v>
      </c>
      <c r="C2085" t="inlineStr">
        <is>
          <t xml:space="preserve">CONCLUIDO	</t>
        </is>
      </c>
      <c r="D2085" t="n">
        <v>5.2787</v>
      </c>
      <c r="E2085" t="n">
        <v>18.94</v>
      </c>
      <c r="F2085" t="n">
        <v>15.6</v>
      </c>
      <c r="G2085" t="n">
        <v>85.09999999999999</v>
      </c>
      <c r="H2085" t="n">
        <v>1.12</v>
      </c>
      <c r="I2085" t="n">
        <v>11</v>
      </c>
      <c r="J2085" t="n">
        <v>285.17</v>
      </c>
      <c r="K2085" t="n">
        <v>59.19</v>
      </c>
      <c r="L2085" t="n">
        <v>18</v>
      </c>
      <c r="M2085" t="n">
        <v>9</v>
      </c>
      <c r="N2085" t="n">
        <v>77.98</v>
      </c>
      <c r="O2085" t="n">
        <v>35405.59</v>
      </c>
      <c r="P2085" t="n">
        <v>244.72</v>
      </c>
      <c r="Q2085" t="n">
        <v>467.1</v>
      </c>
      <c r="R2085" t="n">
        <v>58.71</v>
      </c>
      <c r="S2085" t="n">
        <v>39.61</v>
      </c>
      <c r="T2085" t="n">
        <v>4588.68</v>
      </c>
      <c r="U2085" t="n">
        <v>0.67</v>
      </c>
      <c r="V2085" t="n">
        <v>0.75</v>
      </c>
      <c r="W2085" t="n">
        <v>2.62</v>
      </c>
      <c r="X2085" t="n">
        <v>0.27</v>
      </c>
      <c r="Y2085" t="n">
        <v>1</v>
      </c>
      <c r="Z2085" t="n">
        <v>10</v>
      </c>
    </row>
    <row r="2086">
      <c r="A2086" t="n">
        <v>69</v>
      </c>
      <c r="B2086" t="n">
        <v>130</v>
      </c>
      <c r="C2086" t="inlineStr">
        <is>
          <t xml:space="preserve">CONCLUIDO	</t>
        </is>
      </c>
      <c r="D2086" t="n">
        <v>5.2735</v>
      </c>
      <c r="E2086" t="n">
        <v>18.96</v>
      </c>
      <c r="F2086" t="n">
        <v>15.62</v>
      </c>
      <c r="G2086" t="n">
        <v>85.2</v>
      </c>
      <c r="H2086" t="n">
        <v>1.14</v>
      </c>
      <c r="I2086" t="n">
        <v>11</v>
      </c>
      <c r="J2086" t="n">
        <v>285.67</v>
      </c>
      <c r="K2086" t="n">
        <v>59.19</v>
      </c>
      <c r="L2086" t="n">
        <v>18.25</v>
      </c>
      <c r="M2086" t="n">
        <v>9</v>
      </c>
      <c r="N2086" t="n">
        <v>78.23</v>
      </c>
      <c r="O2086" t="n">
        <v>35467.36</v>
      </c>
      <c r="P2086" t="n">
        <v>244.92</v>
      </c>
      <c r="Q2086" t="n">
        <v>467.08</v>
      </c>
      <c r="R2086" t="n">
        <v>59.27</v>
      </c>
      <c r="S2086" t="n">
        <v>39.61</v>
      </c>
      <c r="T2086" t="n">
        <v>4870.79</v>
      </c>
      <c r="U2086" t="n">
        <v>0.67</v>
      </c>
      <c r="V2086" t="n">
        <v>0.75</v>
      </c>
      <c r="W2086" t="n">
        <v>2.63</v>
      </c>
      <c r="X2086" t="n">
        <v>0.29</v>
      </c>
      <c r="Y2086" t="n">
        <v>1</v>
      </c>
      <c r="Z2086" t="n">
        <v>10</v>
      </c>
    </row>
    <row r="2087">
      <c r="A2087" t="n">
        <v>70</v>
      </c>
      <c r="B2087" t="n">
        <v>130</v>
      </c>
      <c r="C2087" t="inlineStr">
        <is>
          <t xml:space="preserve">CONCLUIDO	</t>
        </is>
      </c>
      <c r="D2087" t="n">
        <v>5.274</v>
      </c>
      <c r="E2087" t="n">
        <v>18.96</v>
      </c>
      <c r="F2087" t="n">
        <v>15.62</v>
      </c>
      <c r="G2087" t="n">
        <v>85.19</v>
      </c>
      <c r="H2087" t="n">
        <v>1.15</v>
      </c>
      <c r="I2087" t="n">
        <v>11</v>
      </c>
      <c r="J2087" t="n">
        <v>286.18</v>
      </c>
      <c r="K2087" t="n">
        <v>59.19</v>
      </c>
      <c r="L2087" t="n">
        <v>18.5</v>
      </c>
      <c r="M2087" t="n">
        <v>9</v>
      </c>
      <c r="N2087" t="n">
        <v>78.48</v>
      </c>
      <c r="O2087" t="n">
        <v>35529.23</v>
      </c>
      <c r="P2087" t="n">
        <v>244.92</v>
      </c>
      <c r="Q2087" t="n">
        <v>467.07</v>
      </c>
      <c r="R2087" t="n">
        <v>59.3</v>
      </c>
      <c r="S2087" t="n">
        <v>39.61</v>
      </c>
      <c r="T2087" t="n">
        <v>4884.41</v>
      </c>
      <c r="U2087" t="n">
        <v>0.67</v>
      </c>
      <c r="V2087" t="n">
        <v>0.75</v>
      </c>
      <c r="W2087" t="n">
        <v>2.63</v>
      </c>
      <c r="X2087" t="n">
        <v>0.28</v>
      </c>
      <c r="Y2087" t="n">
        <v>1</v>
      </c>
      <c r="Z2087" t="n">
        <v>10</v>
      </c>
    </row>
    <row r="2088">
      <c r="A2088" t="n">
        <v>71</v>
      </c>
      <c r="B2088" t="n">
        <v>130</v>
      </c>
      <c r="C2088" t="inlineStr">
        <is>
          <t xml:space="preserve">CONCLUIDO	</t>
        </is>
      </c>
      <c r="D2088" t="n">
        <v>5.2728</v>
      </c>
      <c r="E2088" t="n">
        <v>18.97</v>
      </c>
      <c r="F2088" t="n">
        <v>15.62</v>
      </c>
      <c r="G2088" t="n">
        <v>85.20999999999999</v>
      </c>
      <c r="H2088" t="n">
        <v>1.16</v>
      </c>
      <c r="I2088" t="n">
        <v>11</v>
      </c>
      <c r="J2088" t="n">
        <v>286.68</v>
      </c>
      <c r="K2088" t="n">
        <v>59.19</v>
      </c>
      <c r="L2088" t="n">
        <v>18.75</v>
      </c>
      <c r="M2088" t="n">
        <v>9</v>
      </c>
      <c r="N2088" t="n">
        <v>78.73999999999999</v>
      </c>
      <c r="O2088" t="n">
        <v>35591.33</v>
      </c>
      <c r="P2088" t="n">
        <v>245.1</v>
      </c>
      <c r="Q2088" t="n">
        <v>467.11</v>
      </c>
      <c r="R2088" t="n">
        <v>59.26</v>
      </c>
      <c r="S2088" t="n">
        <v>39.61</v>
      </c>
      <c r="T2088" t="n">
        <v>4867.83</v>
      </c>
      <c r="U2088" t="n">
        <v>0.67</v>
      </c>
      <c r="V2088" t="n">
        <v>0.75</v>
      </c>
      <c r="W2088" t="n">
        <v>2.63</v>
      </c>
      <c r="X2088" t="n">
        <v>0.29</v>
      </c>
      <c r="Y2088" t="n">
        <v>1</v>
      </c>
      <c r="Z2088" t="n">
        <v>10</v>
      </c>
    </row>
    <row r="2089">
      <c r="A2089" t="n">
        <v>72</v>
      </c>
      <c r="B2089" t="n">
        <v>130</v>
      </c>
      <c r="C2089" t="inlineStr">
        <is>
          <t xml:space="preserve">CONCLUIDO	</t>
        </is>
      </c>
      <c r="D2089" t="n">
        <v>5.2767</v>
      </c>
      <c r="E2089" t="n">
        <v>18.95</v>
      </c>
      <c r="F2089" t="n">
        <v>15.61</v>
      </c>
      <c r="G2089" t="n">
        <v>85.14</v>
      </c>
      <c r="H2089" t="n">
        <v>1.18</v>
      </c>
      <c r="I2089" t="n">
        <v>11</v>
      </c>
      <c r="J2089" t="n">
        <v>287.18</v>
      </c>
      <c r="K2089" t="n">
        <v>59.19</v>
      </c>
      <c r="L2089" t="n">
        <v>19</v>
      </c>
      <c r="M2089" t="n">
        <v>9</v>
      </c>
      <c r="N2089" t="n">
        <v>78.98999999999999</v>
      </c>
      <c r="O2089" t="n">
        <v>35653.4</v>
      </c>
      <c r="P2089" t="n">
        <v>244.22</v>
      </c>
      <c r="Q2089" t="n">
        <v>467.07</v>
      </c>
      <c r="R2089" t="n">
        <v>59.01</v>
      </c>
      <c r="S2089" t="n">
        <v>39.61</v>
      </c>
      <c r="T2089" t="n">
        <v>4739.88</v>
      </c>
      <c r="U2089" t="n">
        <v>0.67</v>
      </c>
      <c r="V2089" t="n">
        <v>0.75</v>
      </c>
      <c r="W2089" t="n">
        <v>2.62</v>
      </c>
      <c r="X2089" t="n">
        <v>0.28</v>
      </c>
      <c r="Y2089" t="n">
        <v>1</v>
      </c>
      <c r="Z2089" t="n">
        <v>10</v>
      </c>
    </row>
    <row r="2090">
      <c r="A2090" t="n">
        <v>73</v>
      </c>
      <c r="B2090" t="n">
        <v>130</v>
      </c>
      <c r="C2090" t="inlineStr">
        <is>
          <t xml:space="preserve">CONCLUIDO	</t>
        </is>
      </c>
      <c r="D2090" t="n">
        <v>5.2719</v>
      </c>
      <c r="E2090" t="n">
        <v>18.97</v>
      </c>
      <c r="F2090" t="n">
        <v>15.63</v>
      </c>
      <c r="G2090" t="n">
        <v>85.23</v>
      </c>
      <c r="H2090" t="n">
        <v>1.19</v>
      </c>
      <c r="I2090" t="n">
        <v>11</v>
      </c>
      <c r="J2090" t="n">
        <v>287.69</v>
      </c>
      <c r="K2090" t="n">
        <v>59.19</v>
      </c>
      <c r="L2090" t="n">
        <v>19.25</v>
      </c>
      <c r="M2090" t="n">
        <v>9</v>
      </c>
      <c r="N2090" t="n">
        <v>79.23999999999999</v>
      </c>
      <c r="O2090" t="n">
        <v>35715.58</v>
      </c>
      <c r="P2090" t="n">
        <v>243.98</v>
      </c>
      <c r="Q2090" t="n">
        <v>467.07</v>
      </c>
      <c r="R2090" t="n">
        <v>59.59</v>
      </c>
      <c r="S2090" t="n">
        <v>39.61</v>
      </c>
      <c r="T2090" t="n">
        <v>5031.24</v>
      </c>
      <c r="U2090" t="n">
        <v>0.66</v>
      </c>
      <c r="V2090" t="n">
        <v>0.75</v>
      </c>
      <c r="W2090" t="n">
        <v>2.62</v>
      </c>
      <c r="X2090" t="n">
        <v>0.29</v>
      </c>
      <c r="Y2090" t="n">
        <v>1</v>
      </c>
      <c r="Z2090" t="n">
        <v>10</v>
      </c>
    </row>
    <row r="2091">
      <c r="A2091" t="n">
        <v>74</v>
      </c>
      <c r="B2091" t="n">
        <v>130</v>
      </c>
      <c r="C2091" t="inlineStr">
        <is>
          <t xml:space="preserve">CONCLUIDO	</t>
        </is>
      </c>
      <c r="D2091" t="n">
        <v>5.2946</v>
      </c>
      <c r="E2091" t="n">
        <v>18.89</v>
      </c>
      <c r="F2091" t="n">
        <v>15.59</v>
      </c>
      <c r="G2091" t="n">
        <v>93.56</v>
      </c>
      <c r="H2091" t="n">
        <v>1.2</v>
      </c>
      <c r="I2091" t="n">
        <v>10</v>
      </c>
      <c r="J2091" t="n">
        <v>288.19</v>
      </c>
      <c r="K2091" t="n">
        <v>59.19</v>
      </c>
      <c r="L2091" t="n">
        <v>19.5</v>
      </c>
      <c r="M2091" t="n">
        <v>8</v>
      </c>
      <c r="N2091" t="n">
        <v>79.5</v>
      </c>
      <c r="O2091" t="n">
        <v>35777.86</v>
      </c>
      <c r="P2091" t="n">
        <v>243.4</v>
      </c>
      <c r="Q2091" t="n">
        <v>467.08</v>
      </c>
      <c r="R2091" t="n">
        <v>58.38</v>
      </c>
      <c r="S2091" t="n">
        <v>39.61</v>
      </c>
      <c r="T2091" t="n">
        <v>4432.58</v>
      </c>
      <c r="U2091" t="n">
        <v>0.68</v>
      </c>
      <c r="V2091" t="n">
        <v>0.75</v>
      </c>
      <c r="W2091" t="n">
        <v>2.63</v>
      </c>
      <c r="X2091" t="n">
        <v>0.26</v>
      </c>
      <c r="Y2091" t="n">
        <v>1</v>
      </c>
      <c r="Z2091" t="n">
        <v>10</v>
      </c>
    </row>
    <row r="2092">
      <c r="A2092" t="n">
        <v>75</v>
      </c>
      <c r="B2092" t="n">
        <v>130</v>
      </c>
      <c r="C2092" t="inlineStr">
        <is>
          <t xml:space="preserve">CONCLUIDO	</t>
        </is>
      </c>
      <c r="D2092" t="n">
        <v>5.2966</v>
      </c>
      <c r="E2092" t="n">
        <v>18.88</v>
      </c>
      <c r="F2092" t="n">
        <v>15.59</v>
      </c>
      <c r="G2092" t="n">
        <v>93.52</v>
      </c>
      <c r="H2092" t="n">
        <v>1.22</v>
      </c>
      <c r="I2092" t="n">
        <v>10</v>
      </c>
      <c r="J2092" t="n">
        <v>288.7</v>
      </c>
      <c r="K2092" t="n">
        <v>59.19</v>
      </c>
      <c r="L2092" t="n">
        <v>19.75</v>
      </c>
      <c r="M2092" t="n">
        <v>8</v>
      </c>
      <c r="N2092" t="n">
        <v>79.75</v>
      </c>
      <c r="O2092" t="n">
        <v>35840.25</v>
      </c>
      <c r="P2092" t="n">
        <v>243.43</v>
      </c>
      <c r="Q2092" t="n">
        <v>467.09</v>
      </c>
      <c r="R2092" t="n">
        <v>58.23</v>
      </c>
      <c r="S2092" t="n">
        <v>39.61</v>
      </c>
      <c r="T2092" t="n">
        <v>4357.92</v>
      </c>
      <c r="U2092" t="n">
        <v>0.68</v>
      </c>
      <c r="V2092" t="n">
        <v>0.75</v>
      </c>
      <c r="W2092" t="n">
        <v>2.62</v>
      </c>
      <c r="X2092" t="n">
        <v>0.25</v>
      </c>
      <c r="Y2092" t="n">
        <v>1</v>
      </c>
      <c r="Z2092" t="n">
        <v>10</v>
      </c>
    </row>
    <row r="2093">
      <c r="A2093" t="n">
        <v>76</v>
      </c>
      <c r="B2093" t="n">
        <v>130</v>
      </c>
      <c r="C2093" t="inlineStr">
        <is>
          <t xml:space="preserve">CONCLUIDO	</t>
        </is>
      </c>
      <c r="D2093" t="n">
        <v>5.294</v>
      </c>
      <c r="E2093" t="n">
        <v>18.89</v>
      </c>
      <c r="F2093" t="n">
        <v>15.6</v>
      </c>
      <c r="G2093" t="n">
        <v>93.56999999999999</v>
      </c>
      <c r="H2093" t="n">
        <v>1.23</v>
      </c>
      <c r="I2093" t="n">
        <v>10</v>
      </c>
      <c r="J2093" t="n">
        <v>289.2</v>
      </c>
      <c r="K2093" t="n">
        <v>59.19</v>
      </c>
      <c r="L2093" t="n">
        <v>20</v>
      </c>
      <c r="M2093" t="n">
        <v>8</v>
      </c>
      <c r="N2093" t="n">
        <v>80.01000000000001</v>
      </c>
      <c r="O2093" t="n">
        <v>35902.74</v>
      </c>
      <c r="P2093" t="n">
        <v>243.68</v>
      </c>
      <c r="Q2093" t="n">
        <v>467.07</v>
      </c>
      <c r="R2093" t="n">
        <v>58.3</v>
      </c>
      <c r="S2093" t="n">
        <v>39.61</v>
      </c>
      <c r="T2093" t="n">
        <v>4391.93</v>
      </c>
      <c r="U2093" t="n">
        <v>0.68</v>
      </c>
      <c r="V2093" t="n">
        <v>0.75</v>
      </c>
      <c r="W2093" t="n">
        <v>2.63</v>
      </c>
      <c r="X2093" t="n">
        <v>0.26</v>
      </c>
      <c r="Y2093" t="n">
        <v>1</v>
      </c>
      <c r="Z2093" t="n">
        <v>10</v>
      </c>
    </row>
    <row r="2094">
      <c r="A2094" t="n">
        <v>77</v>
      </c>
      <c r="B2094" t="n">
        <v>130</v>
      </c>
      <c r="C2094" t="inlineStr">
        <is>
          <t xml:space="preserve">CONCLUIDO	</t>
        </is>
      </c>
      <c r="D2094" t="n">
        <v>5.2924</v>
      </c>
      <c r="E2094" t="n">
        <v>18.9</v>
      </c>
      <c r="F2094" t="n">
        <v>15.6</v>
      </c>
      <c r="G2094" t="n">
        <v>93.61</v>
      </c>
      <c r="H2094" t="n">
        <v>1.24</v>
      </c>
      <c r="I2094" t="n">
        <v>10</v>
      </c>
      <c r="J2094" t="n">
        <v>289.71</v>
      </c>
      <c r="K2094" t="n">
        <v>59.19</v>
      </c>
      <c r="L2094" t="n">
        <v>20.25</v>
      </c>
      <c r="M2094" t="n">
        <v>8</v>
      </c>
      <c r="N2094" t="n">
        <v>80.27</v>
      </c>
      <c r="O2094" t="n">
        <v>35965.33</v>
      </c>
      <c r="P2094" t="n">
        <v>243.66</v>
      </c>
      <c r="Q2094" t="n">
        <v>467.07</v>
      </c>
      <c r="R2094" t="n">
        <v>58.69</v>
      </c>
      <c r="S2094" t="n">
        <v>39.61</v>
      </c>
      <c r="T2094" t="n">
        <v>4584.41</v>
      </c>
      <c r="U2094" t="n">
        <v>0.67</v>
      </c>
      <c r="V2094" t="n">
        <v>0.75</v>
      </c>
      <c r="W2094" t="n">
        <v>2.63</v>
      </c>
      <c r="X2094" t="n">
        <v>0.27</v>
      </c>
      <c r="Y2094" t="n">
        <v>1</v>
      </c>
      <c r="Z2094" t="n">
        <v>10</v>
      </c>
    </row>
    <row r="2095">
      <c r="A2095" t="n">
        <v>78</v>
      </c>
      <c r="B2095" t="n">
        <v>130</v>
      </c>
      <c r="C2095" t="inlineStr">
        <is>
          <t xml:space="preserve">CONCLUIDO	</t>
        </is>
      </c>
      <c r="D2095" t="n">
        <v>5.294</v>
      </c>
      <c r="E2095" t="n">
        <v>18.89</v>
      </c>
      <c r="F2095" t="n">
        <v>15.6</v>
      </c>
      <c r="G2095" t="n">
        <v>93.56999999999999</v>
      </c>
      <c r="H2095" t="n">
        <v>1.26</v>
      </c>
      <c r="I2095" t="n">
        <v>10</v>
      </c>
      <c r="J2095" t="n">
        <v>290.22</v>
      </c>
      <c r="K2095" t="n">
        <v>59.19</v>
      </c>
      <c r="L2095" t="n">
        <v>20.5</v>
      </c>
      <c r="M2095" t="n">
        <v>8</v>
      </c>
      <c r="N2095" t="n">
        <v>80.53</v>
      </c>
      <c r="O2095" t="n">
        <v>36028.03</v>
      </c>
      <c r="P2095" t="n">
        <v>243.43</v>
      </c>
      <c r="Q2095" t="n">
        <v>467.07</v>
      </c>
      <c r="R2095" t="n">
        <v>58.44</v>
      </c>
      <c r="S2095" t="n">
        <v>39.61</v>
      </c>
      <c r="T2095" t="n">
        <v>4458.99</v>
      </c>
      <c r="U2095" t="n">
        <v>0.68</v>
      </c>
      <c r="V2095" t="n">
        <v>0.75</v>
      </c>
      <c r="W2095" t="n">
        <v>2.63</v>
      </c>
      <c r="X2095" t="n">
        <v>0.26</v>
      </c>
      <c r="Y2095" t="n">
        <v>1</v>
      </c>
      <c r="Z2095" t="n">
        <v>10</v>
      </c>
    </row>
    <row r="2096">
      <c r="A2096" t="n">
        <v>79</v>
      </c>
      <c r="B2096" t="n">
        <v>130</v>
      </c>
      <c r="C2096" t="inlineStr">
        <is>
          <t xml:space="preserve">CONCLUIDO	</t>
        </is>
      </c>
      <c r="D2096" t="n">
        <v>5.2915</v>
      </c>
      <c r="E2096" t="n">
        <v>18.9</v>
      </c>
      <c r="F2096" t="n">
        <v>15.6</v>
      </c>
      <c r="G2096" t="n">
        <v>93.62</v>
      </c>
      <c r="H2096" t="n">
        <v>1.27</v>
      </c>
      <c r="I2096" t="n">
        <v>10</v>
      </c>
      <c r="J2096" t="n">
        <v>290.73</v>
      </c>
      <c r="K2096" t="n">
        <v>59.19</v>
      </c>
      <c r="L2096" t="n">
        <v>20.75</v>
      </c>
      <c r="M2096" t="n">
        <v>8</v>
      </c>
      <c r="N2096" t="n">
        <v>80.79000000000001</v>
      </c>
      <c r="O2096" t="n">
        <v>36090.84</v>
      </c>
      <c r="P2096" t="n">
        <v>243.24</v>
      </c>
      <c r="Q2096" t="n">
        <v>467.07</v>
      </c>
      <c r="R2096" t="n">
        <v>58.75</v>
      </c>
      <c r="S2096" t="n">
        <v>39.61</v>
      </c>
      <c r="T2096" t="n">
        <v>4616.05</v>
      </c>
      <c r="U2096" t="n">
        <v>0.67</v>
      </c>
      <c r="V2096" t="n">
        <v>0.75</v>
      </c>
      <c r="W2096" t="n">
        <v>2.63</v>
      </c>
      <c r="X2096" t="n">
        <v>0.27</v>
      </c>
      <c r="Y2096" t="n">
        <v>1</v>
      </c>
      <c r="Z2096" t="n">
        <v>10</v>
      </c>
    </row>
    <row r="2097">
      <c r="A2097" t="n">
        <v>80</v>
      </c>
      <c r="B2097" t="n">
        <v>130</v>
      </c>
      <c r="C2097" t="inlineStr">
        <is>
          <t xml:space="preserve">CONCLUIDO	</t>
        </is>
      </c>
      <c r="D2097" t="n">
        <v>5.2957</v>
      </c>
      <c r="E2097" t="n">
        <v>18.88</v>
      </c>
      <c r="F2097" t="n">
        <v>15.59</v>
      </c>
      <c r="G2097" t="n">
        <v>93.54000000000001</v>
      </c>
      <c r="H2097" t="n">
        <v>1.28</v>
      </c>
      <c r="I2097" t="n">
        <v>10</v>
      </c>
      <c r="J2097" t="n">
        <v>291.24</v>
      </c>
      <c r="K2097" t="n">
        <v>59.19</v>
      </c>
      <c r="L2097" t="n">
        <v>21</v>
      </c>
      <c r="M2097" t="n">
        <v>8</v>
      </c>
      <c r="N2097" t="n">
        <v>81.05</v>
      </c>
      <c r="O2097" t="n">
        <v>36153.75</v>
      </c>
      <c r="P2097" t="n">
        <v>242.45</v>
      </c>
      <c r="Q2097" t="n">
        <v>467.08</v>
      </c>
      <c r="R2097" t="n">
        <v>58.25</v>
      </c>
      <c r="S2097" t="n">
        <v>39.61</v>
      </c>
      <c r="T2097" t="n">
        <v>4364.76</v>
      </c>
      <c r="U2097" t="n">
        <v>0.68</v>
      </c>
      <c r="V2097" t="n">
        <v>0.75</v>
      </c>
      <c r="W2097" t="n">
        <v>2.63</v>
      </c>
      <c r="X2097" t="n">
        <v>0.26</v>
      </c>
      <c r="Y2097" t="n">
        <v>1</v>
      </c>
      <c r="Z2097" t="n">
        <v>10</v>
      </c>
    </row>
    <row r="2098">
      <c r="A2098" t="n">
        <v>81</v>
      </c>
      <c r="B2098" t="n">
        <v>130</v>
      </c>
      <c r="C2098" t="inlineStr">
        <is>
          <t xml:space="preserve">CONCLUIDO	</t>
        </is>
      </c>
      <c r="D2098" t="n">
        <v>5.2958</v>
      </c>
      <c r="E2098" t="n">
        <v>18.88</v>
      </c>
      <c r="F2098" t="n">
        <v>15.59</v>
      </c>
      <c r="G2098" t="n">
        <v>93.53</v>
      </c>
      <c r="H2098" t="n">
        <v>1.3</v>
      </c>
      <c r="I2098" t="n">
        <v>10</v>
      </c>
      <c r="J2098" t="n">
        <v>291.75</v>
      </c>
      <c r="K2098" t="n">
        <v>59.19</v>
      </c>
      <c r="L2098" t="n">
        <v>21.25</v>
      </c>
      <c r="M2098" t="n">
        <v>8</v>
      </c>
      <c r="N2098" t="n">
        <v>81.31</v>
      </c>
      <c r="O2098" t="n">
        <v>36216.77</v>
      </c>
      <c r="P2098" t="n">
        <v>241.61</v>
      </c>
      <c r="Q2098" t="n">
        <v>467.07</v>
      </c>
      <c r="R2098" t="n">
        <v>58.19</v>
      </c>
      <c r="S2098" t="n">
        <v>39.61</v>
      </c>
      <c r="T2098" t="n">
        <v>4333.52</v>
      </c>
      <c r="U2098" t="n">
        <v>0.68</v>
      </c>
      <c r="V2098" t="n">
        <v>0.75</v>
      </c>
      <c r="W2098" t="n">
        <v>2.63</v>
      </c>
      <c r="X2098" t="n">
        <v>0.26</v>
      </c>
      <c r="Y2098" t="n">
        <v>1</v>
      </c>
      <c r="Z2098" t="n">
        <v>10</v>
      </c>
    </row>
    <row r="2099">
      <c r="A2099" t="n">
        <v>82</v>
      </c>
      <c r="B2099" t="n">
        <v>130</v>
      </c>
      <c r="C2099" t="inlineStr">
        <is>
          <t xml:space="preserve">CONCLUIDO	</t>
        </is>
      </c>
      <c r="D2099" t="n">
        <v>5.318</v>
      </c>
      <c r="E2099" t="n">
        <v>18.8</v>
      </c>
      <c r="F2099" t="n">
        <v>15.56</v>
      </c>
      <c r="G2099" t="n">
        <v>103.73</v>
      </c>
      <c r="H2099" t="n">
        <v>1.31</v>
      </c>
      <c r="I2099" t="n">
        <v>9</v>
      </c>
      <c r="J2099" t="n">
        <v>292.26</v>
      </c>
      <c r="K2099" t="n">
        <v>59.19</v>
      </c>
      <c r="L2099" t="n">
        <v>21.5</v>
      </c>
      <c r="M2099" t="n">
        <v>7</v>
      </c>
      <c r="N2099" t="n">
        <v>81.56999999999999</v>
      </c>
      <c r="O2099" t="n">
        <v>36279.9</v>
      </c>
      <c r="P2099" t="n">
        <v>240.39</v>
      </c>
      <c r="Q2099" t="n">
        <v>467.1</v>
      </c>
      <c r="R2099" t="n">
        <v>57.35</v>
      </c>
      <c r="S2099" t="n">
        <v>39.61</v>
      </c>
      <c r="T2099" t="n">
        <v>3921.21</v>
      </c>
      <c r="U2099" t="n">
        <v>0.6899999999999999</v>
      </c>
      <c r="V2099" t="n">
        <v>0.75</v>
      </c>
      <c r="W2099" t="n">
        <v>2.62</v>
      </c>
      <c r="X2099" t="n">
        <v>0.23</v>
      </c>
      <c r="Y2099" t="n">
        <v>1</v>
      </c>
      <c r="Z2099" t="n">
        <v>10</v>
      </c>
    </row>
    <row r="2100">
      <c r="A2100" t="n">
        <v>83</v>
      </c>
      <c r="B2100" t="n">
        <v>130</v>
      </c>
      <c r="C2100" t="inlineStr">
        <is>
          <t xml:space="preserve">CONCLUIDO	</t>
        </is>
      </c>
      <c r="D2100" t="n">
        <v>5.3217</v>
      </c>
      <c r="E2100" t="n">
        <v>18.79</v>
      </c>
      <c r="F2100" t="n">
        <v>15.55</v>
      </c>
      <c r="G2100" t="n">
        <v>103.64</v>
      </c>
      <c r="H2100" t="n">
        <v>1.32</v>
      </c>
      <c r="I2100" t="n">
        <v>9</v>
      </c>
      <c r="J2100" t="n">
        <v>292.77</v>
      </c>
      <c r="K2100" t="n">
        <v>59.19</v>
      </c>
      <c r="L2100" t="n">
        <v>21.75</v>
      </c>
      <c r="M2100" t="n">
        <v>7</v>
      </c>
      <c r="N2100" t="n">
        <v>81.83</v>
      </c>
      <c r="O2100" t="n">
        <v>36343.13</v>
      </c>
      <c r="P2100" t="n">
        <v>240.43</v>
      </c>
      <c r="Q2100" t="n">
        <v>467.07</v>
      </c>
      <c r="R2100" t="n">
        <v>56.83</v>
      </c>
      <c r="S2100" t="n">
        <v>39.61</v>
      </c>
      <c r="T2100" t="n">
        <v>3659.84</v>
      </c>
      <c r="U2100" t="n">
        <v>0.7</v>
      </c>
      <c r="V2100" t="n">
        <v>0.75</v>
      </c>
      <c r="W2100" t="n">
        <v>2.62</v>
      </c>
      <c r="X2100" t="n">
        <v>0.21</v>
      </c>
      <c r="Y2100" t="n">
        <v>1</v>
      </c>
      <c r="Z2100" t="n">
        <v>10</v>
      </c>
    </row>
    <row r="2101">
      <c r="A2101" t="n">
        <v>84</v>
      </c>
      <c r="B2101" t="n">
        <v>130</v>
      </c>
      <c r="C2101" t="inlineStr">
        <is>
          <t xml:space="preserve">CONCLUIDO	</t>
        </is>
      </c>
      <c r="D2101" t="n">
        <v>5.3191</v>
      </c>
      <c r="E2101" t="n">
        <v>18.8</v>
      </c>
      <c r="F2101" t="n">
        <v>15.55</v>
      </c>
      <c r="G2101" t="n">
        <v>103.7</v>
      </c>
      <c r="H2101" t="n">
        <v>1.34</v>
      </c>
      <c r="I2101" t="n">
        <v>9</v>
      </c>
      <c r="J2101" t="n">
        <v>293.29</v>
      </c>
      <c r="K2101" t="n">
        <v>59.19</v>
      </c>
      <c r="L2101" t="n">
        <v>22</v>
      </c>
      <c r="M2101" t="n">
        <v>7</v>
      </c>
      <c r="N2101" t="n">
        <v>82.09</v>
      </c>
      <c r="O2101" t="n">
        <v>36406.47</v>
      </c>
      <c r="P2101" t="n">
        <v>240.86</v>
      </c>
      <c r="Q2101" t="n">
        <v>467.07</v>
      </c>
      <c r="R2101" t="n">
        <v>57.22</v>
      </c>
      <c r="S2101" t="n">
        <v>39.61</v>
      </c>
      <c r="T2101" t="n">
        <v>3854.53</v>
      </c>
      <c r="U2101" t="n">
        <v>0.6899999999999999</v>
      </c>
      <c r="V2101" t="n">
        <v>0.75</v>
      </c>
      <c r="W2101" t="n">
        <v>2.62</v>
      </c>
      <c r="X2101" t="n">
        <v>0.22</v>
      </c>
      <c r="Y2101" t="n">
        <v>1</v>
      </c>
      <c r="Z2101" t="n">
        <v>10</v>
      </c>
    </row>
    <row r="2102">
      <c r="A2102" t="n">
        <v>85</v>
      </c>
      <c r="B2102" t="n">
        <v>130</v>
      </c>
      <c r="C2102" t="inlineStr">
        <is>
          <t xml:space="preserve">CONCLUIDO	</t>
        </is>
      </c>
      <c r="D2102" t="n">
        <v>5.3181</v>
      </c>
      <c r="E2102" t="n">
        <v>18.8</v>
      </c>
      <c r="F2102" t="n">
        <v>15.56</v>
      </c>
      <c r="G2102" t="n">
        <v>103.72</v>
      </c>
      <c r="H2102" t="n">
        <v>1.35</v>
      </c>
      <c r="I2102" t="n">
        <v>9</v>
      </c>
      <c r="J2102" t="n">
        <v>293.8</v>
      </c>
      <c r="K2102" t="n">
        <v>59.19</v>
      </c>
      <c r="L2102" t="n">
        <v>22.25</v>
      </c>
      <c r="M2102" t="n">
        <v>7</v>
      </c>
      <c r="N2102" t="n">
        <v>82.36</v>
      </c>
      <c r="O2102" t="n">
        <v>36469.92</v>
      </c>
      <c r="P2102" t="n">
        <v>241.28</v>
      </c>
      <c r="Q2102" t="n">
        <v>467.07</v>
      </c>
      <c r="R2102" t="n">
        <v>57.23</v>
      </c>
      <c r="S2102" t="n">
        <v>39.61</v>
      </c>
      <c r="T2102" t="n">
        <v>3861.66</v>
      </c>
      <c r="U2102" t="n">
        <v>0.6899999999999999</v>
      </c>
      <c r="V2102" t="n">
        <v>0.75</v>
      </c>
      <c r="W2102" t="n">
        <v>2.62</v>
      </c>
      <c r="X2102" t="n">
        <v>0.23</v>
      </c>
      <c r="Y2102" t="n">
        <v>1</v>
      </c>
      <c r="Z2102" t="n">
        <v>10</v>
      </c>
    </row>
    <row r="2103">
      <c r="A2103" t="n">
        <v>86</v>
      </c>
      <c r="B2103" t="n">
        <v>130</v>
      </c>
      <c r="C2103" t="inlineStr">
        <is>
          <t xml:space="preserve">CONCLUIDO	</t>
        </is>
      </c>
      <c r="D2103" t="n">
        <v>5.32</v>
      </c>
      <c r="E2103" t="n">
        <v>18.8</v>
      </c>
      <c r="F2103" t="n">
        <v>15.55</v>
      </c>
      <c r="G2103" t="n">
        <v>103.68</v>
      </c>
      <c r="H2103" t="n">
        <v>1.36</v>
      </c>
      <c r="I2103" t="n">
        <v>9</v>
      </c>
      <c r="J2103" t="n">
        <v>294.32</v>
      </c>
      <c r="K2103" t="n">
        <v>59.19</v>
      </c>
      <c r="L2103" t="n">
        <v>22.5</v>
      </c>
      <c r="M2103" t="n">
        <v>7</v>
      </c>
      <c r="N2103" t="n">
        <v>82.62</v>
      </c>
      <c r="O2103" t="n">
        <v>36533.49</v>
      </c>
      <c r="P2103" t="n">
        <v>241.24</v>
      </c>
      <c r="Q2103" t="n">
        <v>467.07</v>
      </c>
      <c r="R2103" t="n">
        <v>57.12</v>
      </c>
      <c r="S2103" t="n">
        <v>39.61</v>
      </c>
      <c r="T2103" t="n">
        <v>3803.94</v>
      </c>
      <c r="U2103" t="n">
        <v>0.6899999999999999</v>
      </c>
      <c r="V2103" t="n">
        <v>0.75</v>
      </c>
      <c r="W2103" t="n">
        <v>2.62</v>
      </c>
      <c r="X2103" t="n">
        <v>0.22</v>
      </c>
      <c r="Y2103" t="n">
        <v>1</v>
      </c>
      <c r="Z2103" t="n">
        <v>10</v>
      </c>
    </row>
    <row r="2104">
      <c r="A2104" t="n">
        <v>87</v>
      </c>
      <c r="B2104" t="n">
        <v>130</v>
      </c>
      <c r="C2104" t="inlineStr">
        <is>
          <t xml:space="preserve">CONCLUIDO	</t>
        </is>
      </c>
      <c r="D2104" t="n">
        <v>5.3179</v>
      </c>
      <c r="E2104" t="n">
        <v>18.8</v>
      </c>
      <c r="F2104" t="n">
        <v>15.56</v>
      </c>
      <c r="G2104" t="n">
        <v>103.73</v>
      </c>
      <c r="H2104" t="n">
        <v>1.37</v>
      </c>
      <c r="I2104" t="n">
        <v>9</v>
      </c>
      <c r="J2104" t="n">
        <v>294.83</v>
      </c>
      <c r="K2104" t="n">
        <v>59.19</v>
      </c>
      <c r="L2104" t="n">
        <v>22.75</v>
      </c>
      <c r="M2104" t="n">
        <v>7</v>
      </c>
      <c r="N2104" t="n">
        <v>82.89</v>
      </c>
      <c r="O2104" t="n">
        <v>36597.16</v>
      </c>
      <c r="P2104" t="n">
        <v>241.55</v>
      </c>
      <c r="Q2104" t="n">
        <v>467.07</v>
      </c>
      <c r="R2104" t="n">
        <v>57.29</v>
      </c>
      <c r="S2104" t="n">
        <v>39.61</v>
      </c>
      <c r="T2104" t="n">
        <v>3890.58</v>
      </c>
      <c r="U2104" t="n">
        <v>0.6899999999999999</v>
      </c>
      <c r="V2104" t="n">
        <v>0.75</v>
      </c>
      <c r="W2104" t="n">
        <v>2.62</v>
      </c>
      <c r="X2104" t="n">
        <v>0.23</v>
      </c>
      <c r="Y2104" t="n">
        <v>1</v>
      </c>
      <c r="Z2104" t="n">
        <v>10</v>
      </c>
    </row>
    <row r="2105">
      <c r="A2105" t="n">
        <v>88</v>
      </c>
      <c r="B2105" t="n">
        <v>130</v>
      </c>
      <c r="C2105" t="inlineStr">
        <is>
          <t xml:space="preserve">CONCLUIDO	</t>
        </is>
      </c>
      <c r="D2105" t="n">
        <v>5.3129</v>
      </c>
      <c r="E2105" t="n">
        <v>18.82</v>
      </c>
      <c r="F2105" t="n">
        <v>15.58</v>
      </c>
      <c r="G2105" t="n">
        <v>103.85</v>
      </c>
      <c r="H2105" t="n">
        <v>1.39</v>
      </c>
      <c r="I2105" t="n">
        <v>9</v>
      </c>
      <c r="J2105" t="n">
        <v>295.35</v>
      </c>
      <c r="K2105" t="n">
        <v>59.19</v>
      </c>
      <c r="L2105" t="n">
        <v>23</v>
      </c>
      <c r="M2105" t="n">
        <v>7</v>
      </c>
      <c r="N2105" t="n">
        <v>83.16</v>
      </c>
      <c r="O2105" t="n">
        <v>36660.94</v>
      </c>
      <c r="P2105" t="n">
        <v>241.88</v>
      </c>
      <c r="Q2105" t="n">
        <v>467.07</v>
      </c>
      <c r="R2105" t="n">
        <v>57.78</v>
      </c>
      <c r="S2105" t="n">
        <v>39.61</v>
      </c>
      <c r="T2105" t="n">
        <v>4138.14</v>
      </c>
      <c r="U2105" t="n">
        <v>0.6899999999999999</v>
      </c>
      <c r="V2105" t="n">
        <v>0.75</v>
      </c>
      <c r="W2105" t="n">
        <v>2.63</v>
      </c>
      <c r="X2105" t="n">
        <v>0.24</v>
      </c>
      <c r="Y2105" t="n">
        <v>1</v>
      </c>
      <c r="Z2105" t="n">
        <v>10</v>
      </c>
    </row>
    <row r="2106">
      <c r="A2106" t="n">
        <v>89</v>
      </c>
      <c r="B2106" t="n">
        <v>130</v>
      </c>
      <c r="C2106" t="inlineStr">
        <is>
          <t xml:space="preserve">CONCLUIDO	</t>
        </is>
      </c>
      <c r="D2106" t="n">
        <v>5.3156</v>
      </c>
      <c r="E2106" t="n">
        <v>18.81</v>
      </c>
      <c r="F2106" t="n">
        <v>15.57</v>
      </c>
      <c r="G2106" t="n">
        <v>103.78</v>
      </c>
      <c r="H2106" t="n">
        <v>1.4</v>
      </c>
      <c r="I2106" t="n">
        <v>9</v>
      </c>
      <c r="J2106" t="n">
        <v>295.87</v>
      </c>
      <c r="K2106" t="n">
        <v>59.19</v>
      </c>
      <c r="L2106" t="n">
        <v>23.25</v>
      </c>
      <c r="M2106" t="n">
        <v>7</v>
      </c>
      <c r="N2106" t="n">
        <v>83.43000000000001</v>
      </c>
      <c r="O2106" t="n">
        <v>36724.83</v>
      </c>
      <c r="P2106" t="n">
        <v>241.18</v>
      </c>
      <c r="Q2106" t="n">
        <v>467.07</v>
      </c>
      <c r="R2106" t="n">
        <v>57.61</v>
      </c>
      <c r="S2106" t="n">
        <v>39.61</v>
      </c>
      <c r="T2106" t="n">
        <v>4050.85</v>
      </c>
      <c r="U2106" t="n">
        <v>0.6899999999999999</v>
      </c>
      <c r="V2106" t="n">
        <v>0.75</v>
      </c>
      <c r="W2106" t="n">
        <v>2.62</v>
      </c>
      <c r="X2106" t="n">
        <v>0.23</v>
      </c>
      <c r="Y2106" t="n">
        <v>1</v>
      </c>
      <c r="Z2106" t="n">
        <v>10</v>
      </c>
    </row>
    <row r="2107">
      <c r="A2107" t="n">
        <v>90</v>
      </c>
      <c r="B2107" t="n">
        <v>130</v>
      </c>
      <c r="C2107" t="inlineStr">
        <is>
          <t xml:space="preserve">CONCLUIDO	</t>
        </is>
      </c>
      <c r="D2107" t="n">
        <v>5.3173</v>
      </c>
      <c r="E2107" t="n">
        <v>18.81</v>
      </c>
      <c r="F2107" t="n">
        <v>15.56</v>
      </c>
      <c r="G2107" t="n">
        <v>103.74</v>
      </c>
      <c r="H2107" t="n">
        <v>1.41</v>
      </c>
      <c r="I2107" t="n">
        <v>9</v>
      </c>
      <c r="J2107" t="n">
        <v>296.39</v>
      </c>
      <c r="K2107" t="n">
        <v>59.19</v>
      </c>
      <c r="L2107" t="n">
        <v>23.5</v>
      </c>
      <c r="M2107" t="n">
        <v>7</v>
      </c>
      <c r="N2107" t="n">
        <v>83.69</v>
      </c>
      <c r="O2107" t="n">
        <v>36788.84</v>
      </c>
      <c r="P2107" t="n">
        <v>240.84</v>
      </c>
      <c r="Q2107" t="n">
        <v>467.07</v>
      </c>
      <c r="R2107" t="n">
        <v>57.46</v>
      </c>
      <c r="S2107" t="n">
        <v>39.61</v>
      </c>
      <c r="T2107" t="n">
        <v>3975.69</v>
      </c>
      <c r="U2107" t="n">
        <v>0.6899999999999999</v>
      </c>
      <c r="V2107" t="n">
        <v>0.75</v>
      </c>
      <c r="W2107" t="n">
        <v>2.62</v>
      </c>
      <c r="X2107" t="n">
        <v>0.23</v>
      </c>
      <c r="Y2107" t="n">
        <v>1</v>
      </c>
      <c r="Z2107" t="n">
        <v>10</v>
      </c>
    </row>
    <row r="2108">
      <c r="A2108" t="n">
        <v>91</v>
      </c>
      <c r="B2108" t="n">
        <v>130</v>
      </c>
      <c r="C2108" t="inlineStr">
        <is>
          <t xml:space="preserve">CONCLUIDO	</t>
        </is>
      </c>
      <c r="D2108" t="n">
        <v>5.314</v>
      </c>
      <c r="E2108" t="n">
        <v>18.82</v>
      </c>
      <c r="F2108" t="n">
        <v>15.57</v>
      </c>
      <c r="G2108" t="n">
        <v>103.82</v>
      </c>
      <c r="H2108" t="n">
        <v>1.42</v>
      </c>
      <c r="I2108" t="n">
        <v>9</v>
      </c>
      <c r="J2108" t="n">
        <v>296.91</v>
      </c>
      <c r="K2108" t="n">
        <v>59.19</v>
      </c>
      <c r="L2108" t="n">
        <v>23.75</v>
      </c>
      <c r="M2108" t="n">
        <v>7</v>
      </c>
      <c r="N2108" t="n">
        <v>83.95999999999999</v>
      </c>
      <c r="O2108" t="n">
        <v>36852.96</v>
      </c>
      <c r="P2108" t="n">
        <v>240.51</v>
      </c>
      <c r="Q2108" t="n">
        <v>467.07</v>
      </c>
      <c r="R2108" t="n">
        <v>57.84</v>
      </c>
      <c r="S2108" t="n">
        <v>39.61</v>
      </c>
      <c r="T2108" t="n">
        <v>4166.64</v>
      </c>
      <c r="U2108" t="n">
        <v>0.68</v>
      </c>
      <c r="V2108" t="n">
        <v>0.75</v>
      </c>
      <c r="W2108" t="n">
        <v>2.62</v>
      </c>
      <c r="X2108" t="n">
        <v>0.24</v>
      </c>
      <c r="Y2108" t="n">
        <v>1</v>
      </c>
      <c r="Z2108" t="n">
        <v>10</v>
      </c>
    </row>
    <row r="2109">
      <c r="A2109" t="n">
        <v>92</v>
      </c>
      <c r="B2109" t="n">
        <v>130</v>
      </c>
      <c r="C2109" t="inlineStr">
        <is>
          <t xml:space="preserve">CONCLUIDO	</t>
        </is>
      </c>
      <c r="D2109" t="n">
        <v>5.3141</v>
      </c>
      <c r="E2109" t="n">
        <v>18.82</v>
      </c>
      <c r="F2109" t="n">
        <v>15.57</v>
      </c>
      <c r="G2109" t="n">
        <v>103.82</v>
      </c>
      <c r="H2109" t="n">
        <v>1.44</v>
      </c>
      <c r="I2109" t="n">
        <v>9</v>
      </c>
      <c r="J2109" t="n">
        <v>297.43</v>
      </c>
      <c r="K2109" t="n">
        <v>59.19</v>
      </c>
      <c r="L2109" t="n">
        <v>24</v>
      </c>
      <c r="M2109" t="n">
        <v>7</v>
      </c>
      <c r="N2109" t="n">
        <v>84.23999999999999</v>
      </c>
      <c r="O2109" t="n">
        <v>36917.19</v>
      </c>
      <c r="P2109" t="n">
        <v>240.29</v>
      </c>
      <c r="Q2109" t="n">
        <v>467.07</v>
      </c>
      <c r="R2109" t="n">
        <v>57.76</v>
      </c>
      <c r="S2109" t="n">
        <v>39.61</v>
      </c>
      <c r="T2109" t="n">
        <v>4127.06</v>
      </c>
      <c r="U2109" t="n">
        <v>0.6899999999999999</v>
      </c>
      <c r="V2109" t="n">
        <v>0.75</v>
      </c>
      <c r="W2109" t="n">
        <v>2.62</v>
      </c>
      <c r="X2109" t="n">
        <v>0.24</v>
      </c>
      <c r="Y2109" t="n">
        <v>1</v>
      </c>
      <c r="Z2109" t="n">
        <v>10</v>
      </c>
    </row>
    <row r="2110">
      <c r="A2110" t="n">
        <v>93</v>
      </c>
      <c r="B2110" t="n">
        <v>130</v>
      </c>
      <c r="C2110" t="inlineStr">
        <is>
          <t xml:space="preserve">CONCLUIDO	</t>
        </is>
      </c>
      <c r="D2110" t="n">
        <v>5.3158</v>
      </c>
      <c r="E2110" t="n">
        <v>18.81</v>
      </c>
      <c r="F2110" t="n">
        <v>15.57</v>
      </c>
      <c r="G2110" t="n">
        <v>103.78</v>
      </c>
      <c r="H2110" t="n">
        <v>1.45</v>
      </c>
      <c r="I2110" t="n">
        <v>9</v>
      </c>
      <c r="J2110" t="n">
        <v>297.95</v>
      </c>
      <c r="K2110" t="n">
        <v>59.19</v>
      </c>
      <c r="L2110" t="n">
        <v>24.25</v>
      </c>
      <c r="M2110" t="n">
        <v>7</v>
      </c>
      <c r="N2110" t="n">
        <v>84.51000000000001</v>
      </c>
      <c r="O2110" t="n">
        <v>36981.53</v>
      </c>
      <c r="P2110" t="n">
        <v>239.75</v>
      </c>
      <c r="Q2110" t="n">
        <v>467.07</v>
      </c>
      <c r="R2110" t="n">
        <v>57.59</v>
      </c>
      <c r="S2110" t="n">
        <v>39.61</v>
      </c>
      <c r="T2110" t="n">
        <v>4040.78</v>
      </c>
      <c r="U2110" t="n">
        <v>0.6899999999999999</v>
      </c>
      <c r="V2110" t="n">
        <v>0.75</v>
      </c>
      <c r="W2110" t="n">
        <v>2.62</v>
      </c>
      <c r="X2110" t="n">
        <v>0.23</v>
      </c>
      <c r="Y2110" t="n">
        <v>1</v>
      </c>
      <c r="Z2110" t="n">
        <v>10</v>
      </c>
    </row>
    <row r="2111">
      <c r="A2111" t="n">
        <v>94</v>
      </c>
      <c r="B2111" t="n">
        <v>130</v>
      </c>
      <c r="C2111" t="inlineStr">
        <is>
          <t xml:space="preserve">CONCLUIDO	</t>
        </is>
      </c>
      <c r="D2111" t="n">
        <v>5.342</v>
      </c>
      <c r="E2111" t="n">
        <v>18.72</v>
      </c>
      <c r="F2111" t="n">
        <v>15.52</v>
      </c>
      <c r="G2111" t="n">
        <v>116.42</v>
      </c>
      <c r="H2111" t="n">
        <v>1.46</v>
      </c>
      <c r="I2111" t="n">
        <v>8</v>
      </c>
      <c r="J2111" t="n">
        <v>298.47</v>
      </c>
      <c r="K2111" t="n">
        <v>59.19</v>
      </c>
      <c r="L2111" t="n">
        <v>24.5</v>
      </c>
      <c r="M2111" t="n">
        <v>6</v>
      </c>
      <c r="N2111" t="n">
        <v>84.78</v>
      </c>
      <c r="O2111" t="n">
        <v>37045.99</v>
      </c>
      <c r="P2111" t="n">
        <v>238.42</v>
      </c>
      <c r="Q2111" t="n">
        <v>467.07</v>
      </c>
      <c r="R2111" t="n">
        <v>56.07</v>
      </c>
      <c r="S2111" t="n">
        <v>39.61</v>
      </c>
      <c r="T2111" t="n">
        <v>3284.63</v>
      </c>
      <c r="U2111" t="n">
        <v>0.71</v>
      </c>
      <c r="V2111" t="n">
        <v>0.75</v>
      </c>
      <c r="W2111" t="n">
        <v>2.62</v>
      </c>
      <c r="X2111" t="n">
        <v>0.19</v>
      </c>
      <c r="Y2111" t="n">
        <v>1</v>
      </c>
      <c r="Z2111" t="n">
        <v>10</v>
      </c>
    </row>
    <row r="2112">
      <c r="A2112" t="n">
        <v>95</v>
      </c>
      <c r="B2112" t="n">
        <v>130</v>
      </c>
      <c r="C2112" t="inlineStr">
        <is>
          <t xml:space="preserve">CONCLUIDO	</t>
        </is>
      </c>
      <c r="D2112" t="n">
        <v>5.34</v>
      </c>
      <c r="E2112" t="n">
        <v>18.73</v>
      </c>
      <c r="F2112" t="n">
        <v>15.53</v>
      </c>
      <c r="G2112" t="n">
        <v>116.48</v>
      </c>
      <c r="H2112" t="n">
        <v>1.47</v>
      </c>
      <c r="I2112" t="n">
        <v>8</v>
      </c>
      <c r="J2112" t="n">
        <v>299</v>
      </c>
      <c r="K2112" t="n">
        <v>59.19</v>
      </c>
      <c r="L2112" t="n">
        <v>24.75</v>
      </c>
      <c r="M2112" t="n">
        <v>6</v>
      </c>
      <c r="N2112" t="n">
        <v>85.05</v>
      </c>
      <c r="O2112" t="n">
        <v>37110.57</v>
      </c>
      <c r="P2112" t="n">
        <v>238.61</v>
      </c>
      <c r="Q2112" t="n">
        <v>467.07</v>
      </c>
      <c r="R2112" t="n">
        <v>56.32</v>
      </c>
      <c r="S2112" t="n">
        <v>39.61</v>
      </c>
      <c r="T2112" t="n">
        <v>3411.16</v>
      </c>
      <c r="U2112" t="n">
        <v>0.7</v>
      </c>
      <c r="V2112" t="n">
        <v>0.75</v>
      </c>
      <c r="W2112" t="n">
        <v>2.62</v>
      </c>
      <c r="X2112" t="n">
        <v>0.2</v>
      </c>
      <c r="Y2112" t="n">
        <v>1</v>
      </c>
      <c r="Z2112" t="n">
        <v>10</v>
      </c>
    </row>
    <row r="2113">
      <c r="A2113" t="n">
        <v>96</v>
      </c>
      <c r="B2113" t="n">
        <v>130</v>
      </c>
      <c r="C2113" t="inlineStr">
        <is>
          <t xml:space="preserve">CONCLUIDO	</t>
        </is>
      </c>
      <c r="D2113" t="n">
        <v>5.3393</v>
      </c>
      <c r="E2113" t="n">
        <v>18.73</v>
      </c>
      <c r="F2113" t="n">
        <v>15.53</v>
      </c>
      <c r="G2113" t="n">
        <v>116.5</v>
      </c>
      <c r="H2113" t="n">
        <v>1.49</v>
      </c>
      <c r="I2113" t="n">
        <v>8</v>
      </c>
      <c r="J2113" t="n">
        <v>299.52</v>
      </c>
      <c r="K2113" t="n">
        <v>59.19</v>
      </c>
      <c r="L2113" t="n">
        <v>25</v>
      </c>
      <c r="M2113" t="n">
        <v>6</v>
      </c>
      <c r="N2113" t="n">
        <v>85.33</v>
      </c>
      <c r="O2113" t="n">
        <v>37175.38</v>
      </c>
      <c r="P2113" t="n">
        <v>238.89</v>
      </c>
      <c r="Q2113" t="n">
        <v>467.07</v>
      </c>
      <c r="R2113" t="n">
        <v>56.43</v>
      </c>
      <c r="S2113" t="n">
        <v>39.61</v>
      </c>
      <c r="T2113" t="n">
        <v>3467.01</v>
      </c>
      <c r="U2113" t="n">
        <v>0.7</v>
      </c>
      <c r="V2113" t="n">
        <v>0.75</v>
      </c>
      <c r="W2113" t="n">
        <v>2.62</v>
      </c>
      <c r="X2113" t="n">
        <v>0.2</v>
      </c>
      <c r="Y2113" t="n">
        <v>1</v>
      </c>
      <c r="Z2113" t="n">
        <v>10</v>
      </c>
    </row>
    <row r="2114">
      <c r="A2114" t="n">
        <v>97</v>
      </c>
      <c r="B2114" t="n">
        <v>130</v>
      </c>
      <c r="C2114" t="inlineStr">
        <is>
          <t xml:space="preserve">CONCLUIDO	</t>
        </is>
      </c>
      <c r="D2114" t="n">
        <v>5.3412</v>
      </c>
      <c r="E2114" t="n">
        <v>18.72</v>
      </c>
      <c r="F2114" t="n">
        <v>15.53</v>
      </c>
      <c r="G2114" t="n">
        <v>116.45</v>
      </c>
      <c r="H2114" t="n">
        <v>1.5</v>
      </c>
      <c r="I2114" t="n">
        <v>8</v>
      </c>
      <c r="J2114" t="n">
        <v>300.05</v>
      </c>
      <c r="K2114" t="n">
        <v>59.19</v>
      </c>
      <c r="L2114" t="n">
        <v>25.25</v>
      </c>
      <c r="M2114" t="n">
        <v>6</v>
      </c>
      <c r="N2114" t="n">
        <v>85.59999999999999</v>
      </c>
      <c r="O2114" t="n">
        <v>37240.19</v>
      </c>
      <c r="P2114" t="n">
        <v>238.89</v>
      </c>
      <c r="Q2114" t="n">
        <v>467.07</v>
      </c>
      <c r="R2114" t="n">
        <v>56.27</v>
      </c>
      <c r="S2114" t="n">
        <v>39.61</v>
      </c>
      <c r="T2114" t="n">
        <v>3383.97</v>
      </c>
      <c r="U2114" t="n">
        <v>0.7</v>
      </c>
      <c r="V2114" t="n">
        <v>0.75</v>
      </c>
      <c r="W2114" t="n">
        <v>2.62</v>
      </c>
      <c r="X2114" t="n">
        <v>0.19</v>
      </c>
      <c r="Y2114" t="n">
        <v>1</v>
      </c>
      <c r="Z2114" t="n">
        <v>10</v>
      </c>
    </row>
    <row r="2115">
      <c r="A2115" t="n">
        <v>98</v>
      </c>
      <c r="B2115" t="n">
        <v>130</v>
      </c>
      <c r="C2115" t="inlineStr">
        <is>
          <t xml:space="preserve">CONCLUIDO	</t>
        </is>
      </c>
      <c r="D2115" t="n">
        <v>5.3388</v>
      </c>
      <c r="E2115" t="n">
        <v>18.73</v>
      </c>
      <c r="F2115" t="n">
        <v>15.53</v>
      </c>
      <c r="G2115" t="n">
        <v>116.51</v>
      </c>
      <c r="H2115" t="n">
        <v>1.51</v>
      </c>
      <c r="I2115" t="n">
        <v>8</v>
      </c>
      <c r="J2115" t="n">
        <v>300.57</v>
      </c>
      <c r="K2115" t="n">
        <v>59.19</v>
      </c>
      <c r="L2115" t="n">
        <v>25.5</v>
      </c>
      <c r="M2115" t="n">
        <v>6</v>
      </c>
      <c r="N2115" t="n">
        <v>85.88</v>
      </c>
      <c r="O2115" t="n">
        <v>37305.12</v>
      </c>
      <c r="P2115" t="n">
        <v>238.98</v>
      </c>
      <c r="Q2115" t="n">
        <v>467.07</v>
      </c>
      <c r="R2115" t="n">
        <v>56.55</v>
      </c>
      <c r="S2115" t="n">
        <v>39.61</v>
      </c>
      <c r="T2115" t="n">
        <v>3524.14</v>
      </c>
      <c r="U2115" t="n">
        <v>0.7</v>
      </c>
      <c r="V2115" t="n">
        <v>0.75</v>
      </c>
      <c r="W2115" t="n">
        <v>2.62</v>
      </c>
      <c r="X2115" t="n">
        <v>0.2</v>
      </c>
      <c r="Y2115" t="n">
        <v>1</v>
      </c>
      <c r="Z2115" t="n">
        <v>10</v>
      </c>
    </row>
    <row r="2116">
      <c r="A2116" t="n">
        <v>99</v>
      </c>
      <c r="B2116" t="n">
        <v>130</v>
      </c>
      <c r="C2116" t="inlineStr">
        <is>
          <t xml:space="preserve">CONCLUIDO	</t>
        </is>
      </c>
      <c r="D2116" t="n">
        <v>5.3411</v>
      </c>
      <c r="E2116" t="n">
        <v>18.72</v>
      </c>
      <c r="F2116" t="n">
        <v>15.53</v>
      </c>
      <c r="G2116" t="n">
        <v>116.45</v>
      </c>
      <c r="H2116" t="n">
        <v>1.52</v>
      </c>
      <c r="I2116" t="n">
        <v>8</v>
      </c>
      <c r="J2116" t="n">
        <v>301.1</v>
      </c>
      <c r="K2116" t="n">
        <v>59.19</v>
      </c>
      <c r="L2116" t="n">
        <v>25.75</v>
      </c>
      <c r="M2116" t="n">
        <v>6</v>
      </c>
      <c r="N2116" t="n">
        <v>86.16</v>
      </c>
      <c r="O2116" t="n">
        <v>37370.16</v>
      </c>
      <c r="P2116" t="n">
        <v>238.88</v>
      </c>
      <c r="Q2116" t="n">
        <v>467.07</v>
      </c>
      <c r="R2116" t="n">
        <v>56.17</v>
      </c>
      <c r="S2116" t="n">
        <v>39.61</v>
      </c>
      <c r="T2116" t="n">
        <v>3335.63</v>
      </c>
      <c r="U2116" t="n">
        <v>0.71</v>
      </c>
      <c r="V2116" t="n">
        <v>0.75</v>
      </c>
      <c r="W2116" t="n">
        <v>2.62</v>
      </c>
      <c r="X2116" t="n">
        <v>0.19</v>
      </c>
      <c r="Y2116" t="n">
        <v>1</v>
      </c>
      <c r="Z2116" t="n">
        <v>10</v>
      </c>
    </row>
    <row r="2117">
      <c r="A2117" t="n">
        <v>100</v>
      </c>
      <c r="B2117" t="n">
        <v>130</v>
      </c>
      <c r="C2117" t="inlineStr">
        <is>
          <t xml:space="preserve">CONCLUIDO	</t>
        </is>
      </c>
      <c r="D2117" t="n">
        <v>5.3412</v>
      </c>
      <c r="E2117" t="n">
        <v>18.72</v>
      </c>
      <c r="F2117" t="n">
        <v>15.53</v>
      </c>
      <c r="G2117" t="n">
        <v>116.45</v>
      </c>
      <c r="H2117" t="n">
        <v>1.54</v>
      </c>
      <c r="I2117" t="n">
        <v>8</v>
      </c>
      <c r="J2117" t="n">
        <v>301.63</v>
      </c>
      <c r="K2117" t="n">
        <v>59.19</v>
      </c>
      <c r="L2117" t="n">
        <v>26</v>
      </c>
      <c r="M2117" t="n">
        <v>6</v>
      </c>
      <c r="N2117" t="n">
        <v>86.44</v>
      </c>
      <c r="O2117" t="n">
        <v>37435.32</v>
      </c>
      <c r="P2117" t="n">
        <v>239.11</v>
      </c>
      <c r="Q2117" t="n">
        <v>467.07</v>
      </c>
      <c r="R2117" t="n">
        <v>56.2</v>
      </c>
      <c r="S2117" t="n">
        <v>39.61</v>
      </c>
      <c r="T2117" t="n">
        <v>3348.8</v>
      </c>
      <c r="U2117" t="n">
        <v>0.7</v>
      </c>
      <c r="V2117" t="n">
        <v>0.75</v>
      </c>
      <c r="W2117" t="n">
        <v>2.62</v>
      </c>
      <c r="X2117" t="n">
        <v>0.19</v>
      </c>
      <c r="Y2117" t="n">
        <v>1</v>
      </c>
      <c r="Z2117" t="n">
        <v>10</v>
      </c>
    </row>
    <row r="2118">
      <c r="A2118" t="n">
        <v>101</v>
      </c>
      <c r="B2118" t="n">
        <v>130</v>
      </c>
      <c r="C2118" t="inlineStr">
        <is>
          <t xml:space="preserve">CONCLUIDO	</t>
        </is>
      </c>
      <c r="D2118" t="n">
        <v>5.3393</v>
      </c>
      <c r="E2118" t="n">
        <v>18.73</v>
      </c>
      <c r="F2118" t="n">
        <v>15.53</v>
      </c>
      <c r="G2118" t="n">
        <v>116.5</v>
      </c>
      <c r="H2118" t="n">
        <v>1.55</v>
      </c>
      <c r="I2118" t="n">
        <v>8</v>
      </c>
      <c r="J2118" t="n">
        <v>302.16</v>
      </c>
      <c r="K2118" t="n">
        <v>59.19</v>
      </c>
      <c r="L2118" t="n">
        <v>26.25</v>
      </c>
      <c r="M2118" t="n">
        <v>6</v>
      </c>
      <c r="N2118" t="n">
        <v>86.72</v>
      </c>
      <c r="O2118" t="n">
        <v>37500.6</v>
      </c>
      <c r="P2118" t="n">
        <v>238.91</v>
      </c>
      <c r="Q2118" t="n">
        <v>467.07</v>
      </c>
      <c r="R2118" t="n">
        <v>56.4</v>
      </c>
      <c r="S2118" t="n">
        <v>39.61</v>
      </c>
      <c r="T2118" t="n">
        <v>3453.1</v>
      </c>
      <c r="U2118" t="n">
        <v>0.7</v>
      </c>
      <c r="V2118" t="n">
        <v>0.75</v>
      </c>
      <c r="W2118" t="n">
        <v>2.62</v>
      </c>
      <c r="X2118" t="n">
        <v>0.2</v>
      </c>
      <c r="Y2118" t="n">
        <v>1</v>
      </c>
      <c r="Z2118" t="n">
        <v>10</v>
      </c>
    </row>
    <row r="2119">
      <c r="A2119" t="n">
        <v>102</v>
      </c>
      <c r="B2119" t="n">
        <v>130</v>
      </c>
      <c r="C2119" t="inlineStr">
        <is>
          <t xml:space="preserve">CONCLUIDO	</t>
        </is>
      </c>
      <c r="D2119" t="n">
        <v>5.3387</v>
      </c>
      <c r="E2119" t="n">
        <v>18.73</v>
      </c>
      <c r="F2119" t="n">
        <v>15.54</v>
      </c>
      <c r="G2119" t="n">
        <v>116.51</v>
      </c>
      <c r="H2119" t="n">
        <v>1.56</v>
      </c>
      <c r="I2119" t="n">
        <v>8</v>
      </c>
      <c r="J2119" t="n">
        <v>302.69</v>
      </c>
      <c r="K2119" t="n">
        <v>59.19</v>
      </c>
      <c r="L2119" t="n">
        <v>26.5</v>
      </c>
      <c r="M2119" t="n">
        <v>6</v>
      </c>
      <c r="N2119" t="n">
        <v>87</v>
      </c>
      <c r="O2119" t="n">
        <v>37566</v>
      </c>
      <c r="P2119" t="n">
        <v>238.62</v>
      </c>
      <c r="Q2119" t="n">
        <v>467.07</v>
      </c>
      <c r="R2119" t="n">
        <v>56.55</v>
      </c>
      <c r="S2119" t="n">
        <v>39.61</v>
      </c>
      <c r="T2119" t="n">
        <v>3524.26</v>
      </c>
      <c r="U2119" t="n">
        <v>0.7</v>
      </c>
      <c r="V2119" t="n">
        <v>0.75</v>
      </c>
      <c r="W2119" t="n">
        <v>2.62</v>
      </c>
      <c r="X2119" t="n">
        <v>0.2</v>
      </c>
      <c r="Y2119" t="n">
        <v>1</v>
      </c>
      <c r="Z2119" t="n">
        <v>10</v>
      </c>
    </row>
    <row r="2120">
      <c r="A2120" t="n">
        <v>103</v>
      </c>
      <c r="B2120" t="n">
        <v>130</v>
      </c>
      <c r="C2120" t="inlineStr">
        <is>
          <t xml:space="preserve">CONCLUIDO	</t>
        </is>
      </c>
      <c r="D2120" t="n">
        <v>5.3398</v>
      </c>
      <c r="E2120" t="n">
        <v>18.73</v>
      </c>
      <c r="F2120" t="n">
        <v>15.53</v>
      </c>
      <c r="G2120" t="n">
        <v>116.48</v>
      </c>
      <c r="H2120" t="n">
        <v>1.57</v>
      </c>
      <c r="I2120" t="n">
        <v>8</v>
      </c>
      <c r="J2120" t="n">
        <v>303.22</v>
      </c>
      <c r="K2120" t="n">
        <v>59.19</v>
      </c>
      <c r="L2120" t="n">
        <v>26.75</v>
      </c>
      <c r="M2120" t="n">
        <v>6</v>
      </c>
      <c r="N2120" t="n">
        <v>87.28</v>
      </c>
      <c r="O2120" t="n">
        <v>37631.52</v>
      </c>
      <c r="P2120" t="n">
        <v>237.96</v>
      </c>
      <c r="Q2120" t="n">
        <v>467.07</v>
      </c>
      <c r="R2120" t="n">
        <v>56.4</v>
      </c>
      <c r="S2120" t="n">
        <v>39.61</v>
      </c>
      <c r="T2120" t="n">
        <v>3448.91</v>
      </c>
      <c r="U2120" t="n">
        <v>0.7</v>
      </c>
      <c r="V2120" t="n">
        <v>0.75</v>
      </c>
      <c r="W2120" t="n">
        <v>2.62</v>
      </c>
      <c r="X2120" t="n">
        <v>0.2</v>
      </c>
      <c r="Y2120" t="n">
        <v>1</v>
      </c>
      <c r="Z2120" t="n">
        <v>10</v>
      </c>
    </row>
    <row r="2121">
      <c r="A2121" t="n">
        <v>104</v>
      </c>
      <c r="B2121" t="n">
        <v>130</v>
      </c>
      <c r="C2121" t="inlineStr">
        <is>
          <t xml:space="preserve">CONCLUIDO	</t>
        </is>
      </c>
      <c r="D2121" t="n">
        <v>5.3364</v>
      </c>
      <c r="E2121" t="n">
        <v>18.74</v>
      </c>
      <c r="F2121" t="n">
        <v>15.54</v>
      </c>
      <c r="G2121" t="n">
        <v>116.57</v>
      </c>
      <c r="H2121" t="n">
        <v>1.58</v>
      </c>
      <c r="I2121" t="n">
        <v>8</v>
      </c>
      <c r="J2121" t="n">
        <v>303.75</v>
      </c>
      <c r="K2121" t="n">
        <v>59.19</v>
      </c>
      <c r="L2121" t="n">
        <v>27</v>
      </c>
      <c r="M2121" t="n">
        <v>6</v>
      </c>
      <c r="N2121" t="n">
        <v>87.56</v>
      </c>
      <c r="O2121" t="n">
        <v>37697.16</v>
      </c>
      <c r="P2121" t="n">
        <v>237.67</v>
      </c>
      <c r="Q2121" t="n">
        <v>467.07</v>
      </c>
      <c r="R2121" t="n">
        <v>56.7</v>
      </c>
      <c r="S2121" t="n">
        <v>39.61</v>
      </c>
      <c r="T2121" t="n">
        <v>3599.8</v>
      </c>
      <c r="U2121" t="n">
        <v>0.7</v>
      </c>
      <c r="V2121" t="n">
        <v>0.75</v>
      </c>
      <c r="W2121" t="n">
        <v>2.63</v>
      </c>
      <c r="X2121" t="n">
        <v>0.21</v>
      </c>
      <c r="Y2121" t="n">
        <v>1</v>
      </c>
      <c r="Z2121" t="n">
        <v>10</v>
      </c>
    </row>
    <row r="2122">
      <c r="A2122" t="n">
        <v>105</v>
      </c>
      <c r="B2122" t="n">
        <v>130</v>
      </c>
      <c r="C2122" t="inlineStr">
        <is>
          <t xml:space="preserve">CONCLUIDO	</t>
        </is>
      </c>
      <c r="D2122" t="n">
        <v>5.3397</v>
      </c>
      <c r="E2122" t="n">
        <v>18.73</v>
      </c>
      <c r="F2122" t="n">
        <v>15.53</v>
      </c>
      <c r="G2122" t="n">
        <v>116.49</v>
      </c>
      <c r="H2122" t="n">
        <v>1.6</v>
      </c>
      <c r="I2122" t="n">
        <v>8</v>
      </c>
      <c r="J2122" t="n">
        <v>304.29</v>
      </c>
      <c r="K2122" t="n">
        <v>59.19</v>
      </c>
      <c r="L2122" t="n">
        <v>27.25</v>
      </c>
      <c r="M2122" t="n">
        <v>6</v>
      </c>
      <c r="N2122" t="n">
        <v>87.84</v>
      </c>
      <c r="O2122" t="n">
        <v>37762.92</v>
      </c>
      <c r="P2122" t="n">
        <v>237.3</v>
      </c>
      <c r="Q2122" t="n">
        <v>467.07</v>
      </c>
      <c r="R2122" t="n">
        <v>56.46</v>
      </c>
      <c r="S2122" t="n">
        <v>39.61</v>
      </c>
      <c r="T2122" t="n">
        <v>3478.46</v>
      </c>
      <c r="U2122" t="n">
        <v>0.7</v>
      </c>
      <c r="V2122" t="n">
        <v>0.75</v>
      </c>
      <c r="W2122" t="n">
        <v>2.62</v>
      </c>
      <c r="X2122" t="n">
        <v>0.2</v>
      </c>
      <c r="Y2122" t="n">
        <v>1</v>
      </c>
      <c r="Z2122" t="n">
        <v>10</v>
      </c>
    </row>
    <row r="2123">
      <c r="A2123" t="n">
        <v>106</v>
      </c>
      <c r="B2123" t="n">
        <v>130</v>
      </c>
      <c r="C2123" t="inlineStr">
        <is>
          <t xml:space="preserve">CONCLUIDO	</t>
        </is>
      </c>
      <c r="D2123" t="n">
        <v>5.3409</v>
      </c>
      <c r="E2123" t="n">
        <v>18.72</v>
      </c>
      <c r="F2123" t="n">
        <v>15.53</v>
      </c>
      <c r="G2123" t="n">
        <v>116.45</v>
      </c>
      <c r="H2123" t="n">
        <v>1.61</v>
      </c>
      <c r="I2123" t="n">
        <v>8</v>
      </c>
      <c r="J2123" t="n">
        <v>304.82</v>
      </c>
      <c r="K2123" t="n">
        <v>59.19</v>
      </c>
      <c r="L2123" t="n">
        <v>27.5</v>
      </c>
      <c r="M2123" t="n">
        <v>6</v>
      </c>
      <c r="N2123" t="n">
        <v>88.13</v>
      </c>
      <c r="O2123" t="n">
        <v>37828.81</v>
      </c>
      <c r="P2123" t="n">
        <v>237.36</v>
      </c>
      <c r="Q2123" t="n">
        <v>467.07</v>
      </c>
      <c r="R2123" t="n">
        <v>56.41</v>
      </c>
      <c r="S2123" t="n">
        <v>39.61</v>
      </c>
      <c r="T2123" t="n">
        <v>3456.05</v>
      </c>
      <c r="U2123" t="n">
        <v>0.7</v>
      </c>
      <c r="V2123" t="n">
        <v>0.75</v>
      </c>
      <c r="W2123" t="n">
        <v>2.62</v>
      </c>
      <c r="X2123" t="n">
        <v>0.19</v>
      </c>
      <c r="Y2123" t="n">
        <v>1</v>
      </c>
      <c r="Z2123" t="n">
        <v>10</v>
      </c>
    </row>
    <row r="2124">
      <c r="A2124" t="n">
        <v>107</v>
      </c>
      <c r="B2124" t="n">
        <v>130</v>
      </c>
      <c r="C2124" t="inlineStr">
        <is>
          <t xml:space="preserve">CONCLUIDO	</t>
        </is>
      </c>
      <c r="D2124" t="n">
        <v>5.3393</v>
      </c>
      <c r="E2124" t="n">
        <v>18.73</v>
      </c>
      <c r="F2124" t="n">
        <v>15.53</v>
      </c>
      <c r="G2124" t="n">
        <v>116.5</v>
      </c>
      <c r="H2124" t="n">
        <v>1.62</v>
      </c>
      <c r="I2124" t="n">
        <v>8</v>
      </c>
      <c r="J2124" t="n">
        <v>305.36</v>
      </c>
      <c r="K2124" t="n">
        <v>59.19</v>
      </c>
      <c r="L2124" t="n">
        <v>27.75</v>
      </c>
      <c r="M2124" t="n">
        <v>6</v>
      </c>
      <c r="N2124" t="n">
        <v>88.41</v>
      </c>
      <c r="O2124" t="n">
        <v>37894.82</v>
      </c>
      <c r="P2124" t="n">
        <v>236.85</v>
      </c>
      <c r="Q2124" t="n">
        <v>467.08</v>
      </c>
      <c r="R2124" t="n">
        <v>56.47</v>
      </c>
      <c r="S2124" t="n">
        <v>39.61</v>
      </c>
      <c r="T2124" t="n">
        <v>3486.27</v>
      </c>
      <c r="U2124" t="n">
        <v>0.7</v>
      </c>
      <c r="V2124" t="n">
        <v>0.75</v>
      </c>
      <c r="W2124" t="n">
        <v>2.62</v>
      </c>
      <c r="X2124" t="n">
        <v>0.2</v>
      </c>
      <c r="Y2124" t="n">
        <v>1</v>
      </c>
      <c r="Z2124" t="n">
        <v>10</v>
      </c>
    </row>
    <row r="2125">
      <c r="A2125" t="n">
        <v>108</v>
      </c>
      <c r="B2125" t="n">
        <v>130</v>
      </c>
      <c r="C2125" t="inlineStr">
        <is>
          <t xml:space="preserve">CONCLUIDO	</t>
        </is>
      </c>
      <c r="D2125" t="n">
        <v>5.3327</v>
      </c>
      <c r="E2125" t="n">
        <v>18.75</v>
      </c>
      <c r="F2125" t="n">
        <v>15.56</v>
      </c>
      <c r="G2125" t="n">
        <v>116.67</v>
      </c>
      <c r="H2125" t="n">
        <v>1.63</v>
      </c>
      <c r="I2125" t="n">
        <v>8</v>
      </c>
      <c r="J2125" t="n">
        <v>305.89</v>
      </c>
      <c r="K2125" t="n">
        <v>59.19</v>
      </c>
      <c r="L2125" t="n">
        <v>28</v>
      </c>
      <c r="M2125" t="n">
        <v>6</v>
      </c>
      <c r="N2125" t="n">
        <v>88.7</v>
      </c>
      <c r="O2125" t="n">
        <v>37960.95</v>
      </c>
      <c r="P2125" t="n">
        <v>236.24</v>
      </c>
      <c r="Q2125" t="n">
        <v>467.07</v>
      </c>
      <c r="R2125" t="n">
        <v>57.18</v>
      </c>
      <c r="S2125" t="n">
        <v>39.61</v>
      </c>
      <c r="T2125" t="n">
        <v>3842.23</v>
      </c>
      <c r="U2125" t="n">
        <v>0.6899999999999999</v>
      </c>
      <c r="V2125" t="n">
        <v>0.75</v>
      </c>
      <c r="W2125" t="n">
        <v>2.62</v>
      </c>
      <c r="X2125" t="n">
        <v>0.22</v>
      </c>
      <c r="Y2125" t="n">
        <v>1</v>
      </c>
      <c r="Z2125" t="n">
        <v>10</v>
      </c>
    </row>
    <row r="2126">
      <c r="A2126" t="n">
        <v>109</v>
      </c>
      <c r="B2126" t="n">
        <v>130</v>
      </c>
      <c r="C2126" t="inlineStr">
        <is>
          <t xml:space="preserve">CONCLUIDO	</t>
        </is>
      </c>
      <c r="D2126" t="n">
        <v>5.3594</v>
      </c>
      <c r="E2126" t="n">
        <v>18.66</v>
      </c>
      <c r="F2126" t="n">
        <v>15.51</v>
      </c>
      <c r="G2126" t="n">
        <v>132.96</v>
      </c>
      <c r="H2126" t="n">
        <v>1.64</v>
      </c>
      <c r="I2126" t="n">
        <v>7</v>
      </c>
      <c r="J2126" t="n">
        <v>306.43</v>
      </c>
      <c r="K2126" t="n">
        <v>59.19</v>
      </c>
      <c r="L2126" t="n">
        <v>28.25</v>
      </c>
      <c r="M2126" t="n">
        <v>5</v>
      </c>
      <c r="N2126" t="n">
        <v>88.98999999999999</v>
      </c>
      <c r="O2126" t="n">
        <v>38027.2</v>
      </c>
      <c r="P2126" t="n">
        <v>235.61</v>
      </c>
      <c r="Q2126" t="n">
        <v>467.07</v>
      </c>
      <c r="R2126" t="n">
        <v>55.81</v>
      </c>
      <c r="S2126" t="n">
        <v>39.61</v>
      </c>
      <c r="T2126" t="n">
        <v>3160.11</v>
      </c>
      <c r="U2126" t="n">
        <v>0.71</v>
      </c>
      <c r="V2126" t="n">
        <v>0.75</v>
      </c>
      <c r="W2126" t="n">
        <v>2.62</v>
      </c>
      <c r="X2126" t="n">
        <v>0.18</v>
      </c>
      <c r="Y2126" t="n">
        <v>1</v>
      </c>
      <c r="Z2126" t="n">
        <v>10</v>
      </c>
    </row>
    <row r="2127">
      <c r="A2127" t="n">
        <v>110</v>
      </c>
      <c r="B2127" t="n">
        <v>130</v>
      </c>
      <c r="C2127" t="inlineStr">
        <is>
          <t xml:space="preserve">CONCLUIDO	</t>
        </is>
      </c>
      <c r="D2127" t="n">
        <v>5.3582</v>
      </c>
      <c r="E2127" t="n">
        <v>18.66</v>
      </c>
      <c r="F2127" t="n">
        <v>15.52</v>
      </c>
      <c r="G2127" t="n">
        <v>132.99</v>
      </c>
      <c r="H2127" t="n">
        <v>1.65</v>
      </c>
      <c r="I2127" t="n">
        <v>7</v>
      </c>
      <c r="J2127" t="n">
        <v>306.97</v>
      </c>
      <c r="K2127" t="n">
        <v>59.19</v>
      </c>
      <c r="L2127" t="n">
        <v>28.5</v>
      </c>
      <c r="M2127" t="n">
        <v>5</v>
      </c>
      <c r="N2127" t="n">
        <v>89.27</v>
      </c>
      <c r="O2127" t="n">
        <v>38093.58</v>
      </c>
      <c r="P2127" t="n">
        <v>236</v>
      </c>
      <c r="Q2127" t="n">
        <v>467.07</v>
      </c>
      <c r="R2127" t="n">
        <v>55.89</v>
      </c>
      <c r="S2127" t="n">
        <v>39.61</v>
      </c>
      <c r="T2127" t="n">
        <v>3200.82</v>
      </c>
      <c r="U2127" t="n">
        <v>0.71</v>
      </c>
      <c r="V2127" t="n">
        <v>0.75</v>
      </c>
      <c r="W2127" t="n">
        <v>2.62</v>
      </c>
      <c r="X2127" t="n">
        <v>0.18</v>
      </c>
      <c r="Y2127" t="n">
        <v>1</v>
      </c>
      <c r="Z2127" t="n">
        <v>10</v>
      </c>
    </row>
    <row r="2128">
      <c r="A2128" t="n">
        <v>111</v>
      </c>
      <c r="B2128" t="n">
        <v>130</v>
      </c>
      <c r="C2128" t="inlineStr">
        <is>
          <t xml:space="preserve">CONCLUIDO	</t>
        </is>
      </c>
      <c r="D2128" t="n">
        <v>5.3587</v>
      </c>
      <c r="E2128" t="n">
        <v>18.66</v>
      </c>
      <c r="F2128" t="n">
        <v>15.51</v>
      </c>
      <c r="G2128" t="n">
        <v>132.98</v>
      </c>
      <c r="H2128" t="n">
        <v>1.67</v>
      </c>
      <c r="I2128" t="n">
        <v>7</v>
      </c>
      <c r="J2128" t="n">
        <v>307.51</v>
      </c>
      <c r="K2128" t="n">
        <v>59.19</v>
      </c>
      <c r="L2128" t="n">
        <v>28.75</v>
      </c>
      <c r="M2128" t="n">
        <v>5</v>
      </c>
      <c r="N2128" t="n">
        <v>89.56</v>
      </c>
      <c r="O2128" t="n">
        <v>38160.09</v>
      </c>
      <c r="P2128" t="n">
        <v>236.38</v>
      </c>
      <c r="Q2128" t="n">
        <v>467.07</v>
      </c>
      <c r="R2128" t="n">
        <v>55.98</v>
      </c>
      <c r="S2128" t="n">
        <v>39.61</v>
      </c>
      <c r="T2128" t="n">
        <v>3245.84</v>
      </c>
      <c r="U2128" t="n">
        <v>0.71</v>
      </c>
      <c r="V2128" t="n">
        <v>0.75</v>
      </c>
      <c r="W2128" t="n">
        <v>2.62</v>
      </c>
      <c r="X2128" t="n">
        <v>0.18</v>
      </c>
      <c r="Y2128" t="n">
        <v>1</v>
      </c>
      <c r="Z2128" t="n">
        <v>10</v>
      </c>
    </row>
    <row r="2129">
      <c r="A2129" t="n">
        <v>112</v>
      </c>
      <c r="B2129" t="n">
        <v>130</v>
      </c>
      <c r="C2129" t="inlineStr">
        <is>
          <t xml:space="preserve">CONCLUIDO	</t>
        </is>
      </c>
      <c r="D2129" t="n">
        <v>5.3599</v>
      </c>
      <c r="E2129" t="n">
        <v>18.66</v>
      </c>
      <c r="F2129" t="n">
        <v>15.51</v>
      </c>
      <c r="G2129" t="n">
        <v>132.94</v>
      </c>
      <c r="H2129" t="n">
        <v>1.68</v>
      </c>
      <c r="I2129" t="n">
        <v>7</v>
      </c>
      <c r="J2129" t="n">
        <v>308.05</v>
      </c>
      <c r="K2129" t="n">
        <v>59.19</v>
      </c>
      <c r="L2129" t="n">
        <v>29</v>
      </c>
      <c r="M2129" t="n">
        <v>5</v>
      </c>
      <c r="N2129" t="n">
        <v>89.84999999999999</v>
      </c>
      <c r="O2129" t="n">
        <v>38226.72</v>
      </c>
      <c r="P2129" t="n">
        <v>236.73</v>
      </c>
      <c r="Q2129" t="n">
        <v>467.07</v>
      </c>
      <c r="R2129" t="n">
        <v>55.8</v>
      </c>
      <c r="S2129" t="n">
        <v>39.61</v>
      </c>
      <c r="T2129" t="n">
        <v>3155.62</v>
      </c>
      <c r="U2129" t="n">
        <v>0.71</v>
      </c>
      <c r="V2129" t="n">
        <v>0.75</v>
      </c>
      <c r="W2129" t="n">
        <v>2.62</v>
      </c>
      <c r="X2129" t="n">
        <v>0.18</v>
      </c>
      <c r="Y2129" t="n">
        <v>1</v>
      </c>
      <c r="Z2129" t="n">
        <v>10</v>
      </c>
    </row>
    <row r="2130">
      <c r="A2130" t="n">
        <v>113</v>
      </c>
      <c r="B2130" t="n">
        <v>130</v>
      </c>
      <c r="C2130" t="inlineStr">
        <is>
          <t xml:space="preserve">CONCLUIDO	</t>
        </is>
      </c>
      <c r="D2130" t="n">
        <v>5.3598</v>
      </c>
      <c r="E2130" t="n">
        <v>18.66</v>
      </c>
      <c r="F2130" t="n">
        <v>15.51</v>
      </c>
      <c r="G2130" t="n">
        <v>132.95</v>
      </c>
      <c r="H2130" t="n">
        <v>1.69</v>
      </c>
      <c r="I2130" t="n">
        <v>7</v>
      </c>
      <c r="J2130" t="n">
        <v>308.59</v>
      </c>
      <c r="K2130" t="n">
        <v>59.19</v>
      </c>
      <c r="L2130" t="n">
        <v>29.25</v>
      </c>
      <c r="M2130" t="n">
        <v>5</v>
      </c>
      <c r="N2130" t="n">
        <v>90.14</v>
      </c>
      <c r="O2130" t="n">
        <v>38293.47</v>
      </c>
      <c r="P2130" t="n">
        <v>236.74</v>
      </c>
      <c r="Q2130" t="n">
        <v>467.07</v>
      </c>
      <c r="R2130" t="n">
        <v>55.75</v>
      </c>
      <c r="S2130" t="n">
        <v>39.61</v>
      </c>
      <c r="T2130" t="n">
        <v>3132.54</v>
      </c>
      <c r="U2130" t="n">
        <v>0.71</v>
      </c>
      <c r="V2130" t="n">
        <v>0.75</v>
      </c>
      <c r="W2130" t="n">
        <v>2.62</v>
      </c>
      <c r="X2130" t="n">
        <v>0.18</v>
      </c>
      <c r="Y2130" t="n">
        <v>1</v>
      </c>
      <c r="Z2130" t="n">
        <v>10</v>
      </c>
    </row>
    <row r="2131">
      <c r="A2131" t="n">
        <v>114</v>
      </c>
      <c r="B2131" t="n">
        <v>130</v>
      </c>
      <c r="C2131" t="inlineStr">
        <is>
          <t xml:space="preserve">CONCLUIDO	</t>
        </is>
      </c>
      <c r="D2131" t="n">
        <v>5.3588</v>
      </c>
      <c r="E2131" t="n">
        <v>18.66</v>
      </c>
      <c r="F2131" t="n">
        <v>15.51</v>
      </c>
      <c r="G2131" t="n">
        <v>132.97</v>
      </c>
      <c r="H2131" t="n">
        <v>1.7</v>
      </c>
      <c r="I2131" t="n">
        <v>7</v>
      </c>
      <c r="J2131" t="n">
        <v>309.13</v>
      </c>
      <c r="K2131" t="n">
        <v>59.19</v>
      </c>
      <c r="L2131" t="n">
        <v>29.5</v>
      </c>
      <c r="M2131" t="n">
        <v>5</v>
      </c>
      <c r="N2131" t="n">
        <v>90.44</v>
      </c>
      <c r="O2131" t="n">
        <v>38360.36</v>
      </c>
      <c r="P2131" t="n">
        <v>237.21</v>
      </c>
      <c r="Q2131" t="n">
        <v>467.07</v>
      </c>
      <c r="R2131" t="n">
        <v>55.9</v>
      </c>
      <c r="S2131" t="n">
        <v>39.61</v>
      </c>
      <c r="T2131" t="n">
        <v>3206.3</v>
      </c>
      <c r="U2131" t="n">
        <v>0.71</v>
      </c>
      <c r="V2131" t="n">
        <v>0.75</v>
      </c>
      <c r="W2131" t="n">
        <v>2.62</v>
      </c>
      <c r="X2131" t="n">
        <v>0.18</v>
      </c>
      <c r="Y2131" t="n">
        <v>1</v>
      </c>
      <c r="Z2131" t="n">
        <v>10</v>
      </c>
    </row>
    <row r="2132">
      <c r="A2132" t="n">
        <v>115</v>
      </c>
      <c r="B2132" t="n">
        <v>130</v>
      </c>
      <c r="C2132" t="inlineStr">
        <is>
          <t xml:space="preserve">CONCLUIDO	</t>
        </is>
      </c>
      <c r="D2132" t="n">
        <v>5.3594</v>
      </c>
      <c r="E2132" t="n">
        <v>18.66</v>
      </c>
      <c r="F2132" t="n">
        <v>15.51</v>
      </c>
      <c r="G2132" t="n">
        <v>132.96</v>
      </c>
      <c r="H2132" t="n">
        <v>1.71</v>
      </c>
      <c r="I2132" t="n">
        <v>7</v>
      </c>
      <c r="J2132" t="n">
        <v>309.67</v>
      </c>
      <c r="K2132" t="n">
        <v>59.19</v>
      </c>
      <c r="L2132" t="n">
        <v>29.75</v>
      </c>
      <c r="M2132" t="n">
        <v>5</v>
      </c>
      <c r="N2132" t="n">
        <v>90.73</v>
      </c>
      <c r="O2132" t="n">
        <v>38427.37</v>
      </c>
      <c r="P2132" t="n">
        <v>237.41</v>
      </c>
      <c r="Q2132" t="n">
        <v>467.07</v>
      </c>
      <c r="R2132" t="n">
        <v>55.79</v>
      </c>
      <c r="S2132" t="n">
        <v>39.61</v>
      </c>
      <c r="T2132" t="n">
        <v>3153.25</v>
      </c>
      <c r="U2132" t="n">
        <v>0.71</v>
      </c>
      <c r="V2132" t="n">
        <v>0.75</v>
      </c>
      <c r="W2132" t="n">
        <v>2.62</v>
      </c>
      <c r="X2132" t="n">
        <v>0.18</v>
      </c>
      <c r="Y2132" t="n">
        <v>1</v>
      </c>
      <c r="Z2132" t="n">
        <v>10</v>
      </c>
    </row>
    <row r="2133">
      <c r="A2133" t="n">
        <v>116</v>
      </c>
      <c r="B2133" t="n">
        <v>130</v>
      </c>
      <c r="C2133" t="inlineStr">
        <is>
          <t xml:space="preserve">CONCLUIDO	</t>
        </is>
      </c>
      <c r="D2133" t="n">
        <v>5.3601</v>
      </c>
      <c r="E2133" t="n">
        <v>18.66</v>
      </c>
      <c r="F2133" t="n">
        <v>15.51</v>
      </c>
      <c r="G2133" t="n">
        <v>132.94</v>
      </c>
      <c r="H2133" t="n">
        <v>1.72</v>
      </c>
      <c r="I2133" t="n">
        <v>7</v>
      </c>
      <c r="J2133" t="n">
        <v>310.22</v>
      </c>
      <c r="K2133" t="n">
        <v>59.19</v>
      </c>
      <c r="L2133" t="n">
        <v>30</v>
      </c>
      <c r="M2133" t="n">
        <v>5</v>
      </c>
      <c r="N2133" t="n">
        <v>91.02</v>
      </c>
      <c r="O2133" t="n">
        <v>38494.52</v>
      </c>
      <c r="P2133" t="n">
        <v>237.45</v>
      </c>
      <c r="Q2133" t="n">
        <v>467.07</v>
      </c>
      <c r="R2133" t="n">
        <v>55.68</v>
      </c>
      <c r="S2133" t="n">
        <v>39.61</v>
      </c>
      <c r="T2133" t="n">
        <v>3096.82</v>
      </c>
      <c r="U2133" t="n">
        <v>0.71</v>
      </c>
      <c r="V2133" t="n">
        <v>0.75</v>
      </c>
      <c r="W2133" t="n">
        <v>2.62</v>
      </c>
      <c r="X2133" t="n">
        <v>0.18</v>
      </c>
      <c r="Y2133" t="n">
        <v>1</v>
      </c>
      <c r="Z2133" t="n">
        <v>10</v>
      </c>
    </row>
    <row r="2134">
      <c r="A2134" t="n">
        <v>117</v>
      </c>
      <c r="B2134" t="n">
        <v>130</v>
      </c>
      <c r="C2134" t="inlineStr">
        <is>
          <t xml:space="preserve">CONCLUIDO	</t>
        </is>
      </c>
      <c r="D2134" t="n">
        <v>5.3583</v>
      </c>
      <c r="E2134" t="n">
        <v>18.66</v>
      </c>
      <c r="F2134" t="n">
        <v>15.52</v>
      </c>
      <c r="G2134" t="n">
        <v>132.99</v>
      </c>
      <c r="H2134" t="n">
        <v>1.73</v>
      </c>
      <c r="I2134" t="n">
        <v>7</v>
      </c>
      <c r="J2134" t="n">
        <v>310.76</v>
      </c>
      <c r="K2134" t="n">
        <v>59.19</v>
      </c>
      <c r="L2134" t="n">
        <v>30.25</v>
      </c>
      <c r="M2134" t="n">
        <v>5</v>
      </c>
      <c r="N2134" t="n">
        <v>91.31999999999999</v>
      </c>
      <c r="O2134" t="n">
        <v>38561.79</v>
      </c>
      <c r="P2134" t="n">
        <v>237.16</v>
      </c>
      <c r="Q2134" t="n">
        <v>467.07</v>
      </c>
      <c r="R2134" t="n">
        <v>55.9</v>
      </c>
      <c r="S2134" t="n">
        <v>39.61</v>
      </c>
      <c r="T2134" t="n">
        <v>3206.64</v>
      </c>
      <c r="U2134" t="n">
        <v>0.71</v>
      </c>
      <c r="V2134" t="n">
        <v>0.75</v>
      </c>
      <c r="W2134" t="n">
        <v>2.62</v>
      </c>
      <c r="X2134" t="n">
        <v>0.18</v>
      </c>
      <c r="Y2134" t="n">
        <v>1</v>
      </c>
      <c r="Z2134" t="n">
        <v>10</v>
      </c>
    </row>
    <row r="2135">
      <c r="A2135" t="n">
        <v>118</v>
      </c>
      <c r="B2135" t="n">
        <v>130</v>
      </c>
      <c r="C2135" t="inlineStr">
        <is>
          <t xml:space="preserve">CONCLUIDO	</t>
        </is>
      </c>
      <c r="D2135" t="n">
        <v>5.3619</v>
      </c>
      <c r="E2135" t="n">
        <v>18.65</v>
      </c>
      <c r="F2135" t="n">
        <v>15.5</v>
      </c>
      <c r="G2135" t="n">
        <v>132.88</v>
      </c>
      <c r="H2135" t="n">
        <v>1.75</v>
      </c>
      <c r="I2135" t="n">
        <v>7</v>
      </c>
      <c r="J2135" t="n">
        <v>311.31</v>
      </c>
      <c r="K2135" t="n">
        <v>59.19</v>
      </c>
      <c r="L2135" t="n">
        <v>30.5</v>
      </c>
      <c r="M2135" t="n">
        <v>5</v>
      </c>
      <c r="N2135" t="n">
        <v>91.62</v>
      </c>
      <c r="O2135" t="n">
        <v>38629.19</v>
      </c>
      <c r="P2135" t="n">
        <v>236.53</v>
      </c>
      <c r="Q2135" t="n">
        <v>467.07</v>
      </c>
      <c r="R2135" t="n">
        <v>55.5</v>
      </c>
      <c r="S2135" t="n">
        <v>39.61</v>
      </c>
      <c r="T2135" t="n">
        <v>3005.14</v>
      </c>
      <c r="U2135" t="n">
        <v>0.71</v>
      </c>
      <c r="V2135" t="n">
        <v>0.75</v>
      </c>
      <c r="W2135" t="n">
        <v>2.62</v>
      </c>
      <c r="X2135" t="n">
        <v>0.17</v>
      </c>
      <c r="Y2135" t="n">
        <v>1</v>
      </c>
      <c r="Z2135" t="n">
        <v>10</v>
      </c>
    </row>
    <row r="2136">
      <c r="A2136" t="n">
        <v>119</v>
      </c>
      <c r="B2136" t="n">
        <v>130</v>
      </c>
      <c r="C2136" t="inlineStr">
        <is>
          <t xml:space="preserve">CONCLUIDO	</t>
        </is>
      </c>
      <c r="D2136" t="n">
        <v>5.3634</v>
      </c>
      <c r="E2136" t="n">
        <v>18.64</v>
      </c>
      <c r="F2136" t="n">
        <v>15.5</v>
      </c>
      <c r="G2136" t="n">
        <v>132.84</v>
      </c>
      <c r="H2136" t="n">
        <v>1.76</v>
      </c>
      <c r="I2136" t="n">
        <v>7</v>
      </c>
      <c r="J2136" t="n">
        <v>311.86</v>
      </c>
      <c r="K2136" t="n">
        <v>59.19</v>
      </c>
      <c r="L2136" t="n">
        <v>30.75</v>
      </c>
      <c r="M2136" t="n">
        <v>5</v>
      </c>
      <c r="N2136" t="n">
        <v>91.91</v>
      </c>
      <c r="O2136" t="n">
        <v>38696.85</v>
      </c>
      <c r="P2136" t="n">
        <v>236.22</v>
      </c>
      <c r="Q2136" t="n">
        <v>467.07</v>
      </c>
      <c r="R2136" t="n">
        <v>55.33</v>
      </c>
      <c r="S2136" t="n">
        <v>39.61</v>
      </c>
      <c r="T2136" t="n">
        <v>2920.4</v>
      </c>
      <c r="U2136" t="n">
        <v>0.72</v>
      </c>
      <c r="V2136" t="n">
        <v>0.75</v>
      </c>
      <c r="W2136" t="n">
        <v>2.62</v>
      </c>
      <c r="X2136" t="n">
        <v>0.16</v>
      </c>
      <c r="Y2136" t="n">
        <v>1</v>
      </c>
      <c r="Z2136" t="n">
        <v>10</v>
      </c>
    </row>
    <row r="2137">
      <c r="A2137" t="n">
        <v>120</v>
      </c>
      <c r="B2137" t="n">
        <v>130</v>
      </c>
      <c r="C2137" t="inlineStr">
        <is>
          <t xml:space="preserve">CONCLUIDO	</t>
        </is>
      </c>
      <c r="D2137" t="n">
        <v>5.3636</v>
      </c>
      <c r="E2137" t="n">
        <v>18.64</v>
      </c>
      <c r="F2137" t="n">
        <v>15.5</v>
      </c>
      <c r="G2137" t="n">
        <v>132.83</v>
      </c>
      <c r="H2137" t="n">
        <v>1.77</v>
      </c>
      <c r="I2137" t="n">
        <v>7</v>
      </c>
      <c r="J2137" t="n">
        <v>312.41</v>
      </c>
      <c r="K2137" t="n">
        <v>59.19</v>
      </c>
      <c r="L2137" t="n">
        <v>31</v>
      </c>
      <c r="M2137" t="n">
        <v>5</v>
      </c>
      <c r="N2137" t="n">
        <v>92.20999999999999</v>
      </c>
      <c r="O2137" t="n">
        <v>38764.53</v>
      </c>
      <c r="P2137" t="n">
        <v>236.23</v>
      </c>
      <c r="Q2137" t="n">
        <v>467.07</v>
      </c>
      <c r="R2137" t="n">
        <v>55.32</v>
      </c>
      <c r="S2137" t="n">
        <v>39.61</v>
      </c>
      <c r="T2137" t="n">
        <v>2913.93</v>
      </c>
      <c r="U2137" t="n">
        <v>0.72</v>
      </c>
      <c r="V2137" t="n">
        <v>0.75</v>
      </c>
      <c r="W2137" t="n">
        <v>2.62</v>
      </c>
      <c r="X2137" t="n">
        <v>0.16</v>
      </c>
      <c r="Y2137" t="n">
        <v>1</v>
      </c>
      <c r="Z2137" t="n">
        <v>10</v>
      </c>
    </row>
    <row r="2138">
      <c r="A2138" t="n">
        <v>121</v>
      </c>
      <c r="B2138" t="n">
        <v>130</v>
      </c>
      <c r="C2138" t="inlineStr">
        <is>
          <t xml:space="preserve">CONCLUIDO	</t>
        </is>
      </c>
      <c r="D2138" t="n">
        <v>5.3618</v>
      </c>
      <c r="E2138" t="n">
        <v>18.65</v>
      </c>
      <c r="F2138" t="n">
        <v>15.5</v>
      </c>
      <c r="G2138" t="n">
        <v>132.89</v>
      </c>
      <c r="H2138" t="n">
        <v>1.78</v>
      </c>
      <c r="I2138" t="n">
        <v>7</v>
      </c>
      <c r="J2138" t="n">
        <v>312.96</v>
      </c>
      <c r="K2138" t="n">
        <v>59.19</v>
      </c>
      <c r="L2138" t="n">
        <v>31.25</v>
      </c>
      <c r="M2138" t="n">
        <v>5</v>
      </c>
      <c r="N2138" t="n">
        <v>92.51000000000001</v>
      </c>
      <c r="O2138" t="n">
        <v>38832.33</v>
      </c>
      <c r="P2138" t="n">
        <v>236.1</v>
      </c>
      <c r="Q2138" t="n">
        <v>467.07</v>
      </c>
      <c r="R2138" t="n">
        <v>55.43</v>
      </c>
      <c r="S2138" t="n">
        <v>39.61</v>
      </c>
      <c r="T2138" t="n">
        <v>2972.53</v>
      </c>
      <c r="U2138" t="n">
        <v>0.71</v>
      </c>
      <c r="V2138" t="n">
        <v>0.75</v>
      </c>
      <c r="W2138" t="n">
        <v>2.62</v>
      </c>
      <c r="X2138" t="n">
        <v>0.17</v>
      </c>
      <c r="Y2138" t="n">
        <v>1</v>
      </c>
      <c r="Z2138" t="n">
        <v>10</v>
      </c>
    </row>
    <row r="2139">
      <c r="A2139" t="n">
        <v>122</v>
      </c>
      <c r="B2139" t="n">
        <v>130</v>
      </c>
      <c r="C2139" t="inlineStr">
        <is>
          <t xml:space="preserve">CONCLUIDO	</t>
        </is>
      </c>
      <c r="D2139" t="n">
        <v>5.3632</v>
      </c>
      <c r="E2139" t="n">
        <v>18.65</v>
      </c>
      <c r="F2139" t="n">
        <v>15.5</v>
      </c>
      <c r="G2139" t="n">
        <v>132.84</v>
      </c>
      <c r="H2139" t="n">
        <v>1.79</v>
      </c>
      <c r="I2139" t="n">
        <v>7</v>
      </c>
      <c r="J2139" t="n">
        <v>313.51</v>
      </c>
      <c r="K2139" t="n">
        <v>59.19</v>
      </c>
      <c r="L2139" t="n">
        <v>31.5</v>
      </c>
      <c r="M2139" t="n">
        <v>5</v>
      </c>
      <c r="N2139" t="n">
        <v>92.81</v>
      </c>
      <c r="O2139" t="n">
        <v>38900.27</v>
      </c>
      <c r="P2139" t="n">
        <v>235.76</v>
      </c>
      <c r="Q2139" t="n">
        <v>467.07</v>
      </c>
      <c r="R2139" t="n">
        <v>55.33</v>
      </c>
      <c r="S2139" t="n">
        <v>39.61</v>
      </c>
      <c r="T2139" t="n">
        <v>2918.6</v>
      </c>
      <c r="U2139" t="n">
        <v>0.72</v>
      </c>
      <c r="V2139" t="n">
        <v>0.75</v>
      </c>
      <c r="W2139" t="n">
        <v>2.62</v>
      </c>
      <c r="X2139" t="n">
        <v>0.17</v>
      </c>
      <c r="Y2139" t="n">
        <v>1</v>
      </c>
      <c r="Z2139" t="n">
        <v>10</v>
      </c>
    </row>
    <row r="2140">
      <c r="A2140" t="n">
        <v>123</v>
      </c>
      <c r="B2140" t="n">
        <v>130</v>
      </c>
      <c r="C2140" t="inlineStr">
        <is>
          <t xml:space="preserve">CONCLUIDO	</t>
        </is>
      </c>
      <c r="D2140" t="n">
        <v>5.3654</v>
      </c>
      <c r="E2140" t="n">
        <v>18.64</v>
      </c>
      <c r="F2140" t="n">
        <v>15.49</v>
      </c>
      <c r="G2140" t="n">
        <v>132.78</v>
      </c>
      <c r="H2140" t="n">
        <v>1.8</v>
      </c>
      <c r="I2140" t="n">
        <v>7</v>
      </c>
      <c r="J2140" t="n">
        <v>314.06</v>
      </c>
      <c r="K2140" t="n">
        <v>59.19</v>
      </c>
      <c r="L2140" t="n">
        <v>31.75</v>
      </c>
      <c r="M2140" t="n">
        <v>5</v>
      </c>
      <c r="N2140" t="n">
        <v>93.12</v>
      </c>
      <c r="O2140" t="n">
        <v>38968.34</v>
      </c>
      <c r="P2140" t="n">
        <v>235.32</v>
      </c>
      <c r="Q2140" t="n">
        <v>467.08</v>
      </c>
      <c r="R2140" t="n">
        <v>55.08</v>
      </c>
      <c r="S2140" t="n">
        <v>39.61</v>
      </c>
      <c r="T2140" t="n">
        <v>2796.88</v>
      </c>
      <c r="U2140" t="n">
        <v>0.72</v>
      </c>
      <c r="V2140" t="n">
        <v>0.75</v>
      </c>
      <c r="W2140" t="n">
        <v>2.62</v>
      </c>
      <c r="X2140" t="n">
        <v>0.16</v>
      </c>
      <c r="Y2140" t="n">
        <v>1</v>
      </c>
      <c r="Z2140" t="n">
        <v>10</v>
      </c>
    </row>
    <row r="2141">
      <c r="A2141" t="n">
        <v>124</v>
      </c>
      <c r="B2141" t="n">
        <v>130</v>
      </c>
      <c r="C2141" t="inlineStr">
        <is>
          <t xml:space="preserve">CONCLUIDO	</t>
        </is>
      </c>
      <c r="D2141" t="n">
        <v>5.3648</v>
      </c>
      <c r="E2141" t="n">
        <v>18.64</v>
      </c>
      <c r="F2141" t="n">
        <v>15.49</v>
      </c>
      <c r="G2141" t="n">
        <v>132.8</v>
      </c>
      <c r="H2141" t="n">
        <v>1.81</v>
      </c>
      <c r="I2141" t="n">
        <v>7</v>
      </c>
      <c r="J2141" t="n">
        <v>314.61</v>
      </c>
      <c r="K2141" t="n">
        <v>59.19</v>
      </c>
      <c r="L2141" t="n">
        <v>32</v>
      </c>
      <c r="M2141" t="n">
        <v>5</v>
      </c>
      <c r="N2141" t="n">
        <v>93.42</v>
      </c>
      <c r="O2141" t="n">
        <v>39036.55</v>
      </c>
      <c r="P2141" t="n">
        <v>235.16</v>
      </c>
      <c r="Q2141" t="n">
        <v>467.09</v>
      </c>
      <c r="R2141" t="n">
        <v>55.12</v>
      </c>
      <c r="S2141" t="n">
        <v>39.61</v>
      </c>
      <c r="T2141" t="n">
        <v>2814.1</v>
      </c>
      <c r="U2141" t="n">
        <v>0.72</v>
      </c>
      <c r="V2141" t="n">
        <v>0.75</v>
      </c>
      <c r="W2141" t="n">
        <v>2.62</v>
      </c>
      <c r="X2141" t="n">
        <v>0.16</v>
      </c>
      <c r="Y2141" t="n">
        <v>1</v>
      </c>
      <c r="Z2141" t="n">
        <v>10</v>
      </c>
    </row>
    <row r="2142">
      <c r="A2142" t="n">
        <v>125</v>
      </c>
      <c r="B2142" t="n">
        <v>130</v>
      </c>
      <c r="C2142" t="inlineStr">
        <is>
          <t xml:space="preserve">CONCLUIDO	</t>
        </is>
      </c>
      <c r="D2142" t="n">
        <v>5.3631</v>
      </c>
      <c r="E2142" t="n">
        <v>18.65</v>
      </c>
      <c r="F2142" t="n">
        <v>15.5</v>
      </c>
      <c r="G2142" t="n">
        <v>132.85</v>
      </c>
      <c r="H2142" t="n">
        <v>1.82</v>
      </c>
      <c r="I2142" t="n">
        <v>7</v>
      </c>
      <c r="J2142" t="n">
        <v>315.17</v>
      </c>
      <c r="K2142" t="n">
        <v>59.19</v>
      </c>
      <c r="L2142" t="n">
        <v>32.25</v>
      </c>
      <c r="M2142" t="n">
        <v>5</v>
      </c>
      <c r="N2142" t="n">
        <v>93.72</v>
      </c>
      <c r="O2142" t="n">
        <v>39104.89</v>
      </c>
      <c r="P2142" t="n">
        <v>235.07</v>
      </c>
      <c r="Q2142" t="n">
        <v>467.07</v>
      </c>
      <c r="R2142" t="n">
        <v>55.42</v>
      </c>
      <c r="S2142" t="n">
        <v>39.61</v>
      </c>
      <c r="T2142" t="n">
        <v>2966.54</v>
      </c>
      <c r="U2142" t="n">
        <v>0.71</v>
      </c>
      <c r="V2142" t="n">
        <v>0.75</v>
      </c>
      <c r="W2142" t="n">
        <v>2.62</v>
      </c>
      <c r="X2142" t="n">
        <v>0.17</v>
      </c>
      <c r="Y2142" t="n">
        <v>1</v>
      </c>
      <c r="Z2142" t="n">
        <v>10</v>
      </c>
    </row>
    <row r="2143">
      <c r="A2143" t="n">
        <v>126</v>
      </c>
      <c r="B2143" t="n">
        <v>130</v>
      </c>
      <c r="C2143" t="inlineStr">
        <is>
          <t xml:space="preserve">CONCLUIDO	</t>
        </is>
      </c>
      <c r="D2143" t="n">
        <v>5.3607</v>
      </c>
      <c r="E2143" t="n">
        <v>18.65</v>
      </c>
      <c r="F2143" t="n">
        <v>15.51</v>
      </c>
      <c r="G2143" t="n">
        <v>132.92</v>
      </c>
      <c r="H2143" t="n">
        <v>1.83</v>
      </c>
      <c r="I2143" t="n">
        <v>7</v>
      </c>
      <c r="J2143" t="n">
        <v>315.72</v>
      </c>
      <c r="K2143" t="n">
        <v>59.19</v>
      </c>
      <c r="L2143" t="n">
        <v>32.5</v>
      </c>
      <c r="M2143" t="n">
        <v>5</v>
      </c>
      <c r="N2143" t="n">
        <v>94.03</v>
      </c>
      <c r="O2143" t="n">
        <v>39173.37</v>
      </c>
      <c r="P2143" t="n">
        <v>234.9</v>
      </c>
      <c r="Q2143" t="n">
        <v>467.07</v>
      </c>
      <c r="R2143" t="n">
        <v>55.56</v>
      </c>
      <c r="S2143" t="n">
        <v>39.61</v>
      </c>
      <c r="T2143" t="n">
        <v>3034.12</v>
      </c>
      <c r="U2143" t="n">
        <v>0.71</v>
      </c>
      <c r="V2143" t="n">
        <v>0.75</v>
      </c>
      <c r="W2143" t="n">
        <v>2.62</v>
      </c>
      <c r="X2143" t="n">
        <v>0.17</v>
      </c>
      <c r="Y2143" t="n">
        <v>1</v>
      </c>
      <c r="Z2143" t="n">
        <v>10</v>
      </c>
    </row>
    <row r="2144">
      <c r="A2144" t="n">
        <v>127</v>
      </c>
      <c r="B2144" t="n">
        <v>130</v>
      </c>
      <c r="C2144" t="inlineStr">
        <is>
          <t xml:space="preserve">CONCLUIDO	</t>
        </is>
      </c>
      <c r="D2144" t="n">
        <v>5.3616</v>
      </c>
      <c r="E2144" t="n">
        <v>18.65</v>
      </c>
      <c r="F2144" t="n">
        <v>15.5</v>
      </c>
      <c r="G2144" t="n">
        <v>132.89</v>
      </c>
      <c r="H2144" t="n">
        <v>1.84</v>
      </c>
      <c r="I2144" t="n">
        <v>7</v>
      </c>
      <c r="J2144" t="n">
        <v>316.28</v>
      </c>
      <c r="K2144" t="n">
        <v>59.19</v>
      </c>
      <c r="L2144" t="n">
        <v>32.75</v>
      </c>
      <c r="M2144" t="n">
        <v>5</v>
      </c>
      <c r="N2144" t="n">
        <v>94.33</v>
      </c>
      <c r="O2144" t="n">
        <v>39241.99</v>
      </c>
      <c r="P2144" t="n">
        <v>234.62</v>
      </c>
      <c r="Q2144" t="n">
        <v>467.07</v>
      </c>
      <c r="R2144" t="n">
        <v>55.45</v>
      </c>
      <c r="S2144" t="n">
        <v>39.61</v>
      </c>
      <c r="T2144" t="n">
        <v>2981.07</v>
      </c>
      <c r="U2144" t="n">
        <v>0.71</v>
      </c>
      <c r="V2144" t="n">
        <v>0.75</v>
      </c>
      <c r="W2144" t="n">
        <v>2.62</v>
      </c>
      <c r="X2144" t="n">
        <v>0.17</v>
      </c>
      <c r="Y2144" t="n">
        <v>1</v>
      </c>
      <c r="Z2144" t="n">
        <v>10</v>
      </c>
    </row>
    <row r="2145">
      <c r="A2145" t="n">
        <v>128</v>
      </c>
      <c r="B2145" t="n">
        <v>130</v>
      </c>
      <c r="C2145" t="inlineStr">
        <is>
          <t xml:space="preserve">CONCLUIDO	</t>
        </is>
      </c>
      <c r="D2145" t="n">
        <v>5.3634</v>
      </c>
      <c r="E2145" t="n">
        <v>18.64</v>
      </c>
      <c r="F2145" t="n">
        <v>15.5</v>
      </c>
      <c r="G2145" t="n">
        <v>132.84</v>
      </c>
      <c r="H2145" t="n">
        <v>1.86</v>
      </c>
      <c r="I2145" t="n">
        <v>7</v>
      </c>
      <c r="J2145" t="n">
        <v>316.84</v>
      </c>
      <c r="K2145" t="n">
        <v>59.19</v>
      </c>
      <c r="L2145" t="n">
        <v>33</v>
      </c>
      <c r="M2145" t="n">
        <v>5</v>
      </c>
      <c r="N2145" t="n">
        <v>94.64</v>
      </c>
      <c r="O2145" t="n">
        <v>39310.75</v>
      </c>
      <c r="P2145" t="n">
        <v>234.27</v>
      </c>
      <c r="Q2145" t="n">
        <v>467.07</v>
      </c>
      <c r="R2145" t="n">
        <v>55.37</v>
      </c>
      <c r="S2145" t="n">
        <v>39.61</v>
      </c>
      <c r="T2145" t="n">
        <v>2942.51</v>
      </c>
      <c r="U2145" t="n">
        <v>0.72</v>
      </c>
      <c r="V2145" t="n">
        <v>0.75</v>
      </c>
      <c r="W2145" t="n">
        <v>2.62</v>
      </c>
      <c r="X2145" t="n">
        <v>0.16</v>
      </c>
      <c r="Y2145" t="n">
        <v>1</v>
      </c>
      <c r="Z2145" t="n">
        <v>10</v>
      </c>
    </row>
    <row r="2146">
      <c r="A2146" t="n">
        <v>129</v>
      </c>
      <c r="B2146" t="n">
        <v>130</v>
      </c>
      <c r="C2146" t="inlineStr">
        <is>
          <t xml:space="preserve">CONCLUIDO	</t>
        </is>
      </c>
      <c r="D2146" t="n">
        <v>5.3862</v>
      </c>
      <c r="E2146" t="n">
        <v>18.57</v>
      </c>
      <c r="F2146" t="n">
        <v>15.47</v>
      </c>
      <c r="G2146" t="n">
        <v>154.68</v>
      </c>
      <c r="H2146" t="n">
        <v>1.87</v>
      </c>
      <c r="I2146" t="n">
        <v>6</v>
      </c>
      <c r="J2146" t="n">
        <v>317.39</v>
      </c>
      <c r="K2146" t="n">
        <v>59.19</v>
      </c>
      <c r="L2146" t="n">
        <v>33.25</v>
      </c>
      <c r="M2146" t="n">
        <v>4</v>
      </c>
      <c r="N2146" t="n">
        <v>94.95</v>
      </c>
      <c r="O2146" t="n">
        <v>39379.65</v>
      </c>
      <c r="P2146" t="n">
        <v>232.46</v>
      </c>
      <c r="Q2146" t="n">
        <v>467.07</v>
      </c>
      <c r="R2146" t="n">
        <v>54.35</v>
      </c>
      <c r="S2146" t="n">
        <v>39.61</v>
      </c>
      <c r="T2146" t="n">
        <v>2435</v>
      </c>
      <c r="U2146" t="n">
        <v>0.73</v>
      </c>
      <c r="V2146" t="n">
        <v>0.75</v>
      </c>
      <c r="W2146" t="n">
        <v>2.62</v>
      </c>
      <c r="X2146" t="n">
        <v>0.13</v>
      </c>
      <c r="Y2146" t="n">
        <v>1</v>
      </c>
      <c r="Z2146" t="n">
        <v>10</v>
      </c>
    </row>
    <row r="2147">
      <c r="A2147" t="n">
        <v>130</v>
      </c>
      <c r="B2147" t="n">
        <v>130</v>
      </c>
      <c r="C2147" t="inlineStr">
        <is>
          <t xml:space="preserve">CONCLUIDO	</t>
        </is>
      </c>
      <c r="D2147" t="n">
        <v>5.3863</v>
      </c>
      <c r="E2147" t="n">
        <v>18.57</v>
      </c>
      <c r="F2147" t="n">
        <v>15.47</v>
      </c>
      <c r="G2147" t="n">
        <v>154.67</v>
      </c>
      <c r="H2147" t="n">
        <v>1.88</v>
      </c>
      <c r="I2147" t="n">
        <v>6</v>
      </c>
      <c r="J2147" t="n">
        <v>317.95</v>
      </c>
      <c r="K2147" t="n">
        <v>59.19</v>
      </c>
      <c r="L2147" t="n">
        <v>33.5</v>
      </c>
      <c r="M2147" t="n">
        <v>4</v>
      </c>
      <c r="N2147" t="n">
        <v>95.26000000000001</v>
      </c>
      <c r="O2147" t="n">
        <v>39448.69</v>
      </c>
      <c r="P2147" t="n">
        <v>232.6</v>
      </c>
      <c r="Q2147" t="n">
        <v>467.07</v>
      </c>
      <c r="R2147" t="n">
        <v>54.28</v>
      </c>
      <c r="S2147" t="n">
        <v>39.61</v>
      </c>
      <c r="T2147" t="n">
        <v>2403.31</v>
      </c>
      <c r="U2147" t="n">
        <v>0.73</v>
      </c>
      <c r="V2147" t="n">
        <v>0.75</v>
      </c>
      <c r="W2147" t="n">
        <v>2.62</v>
      </c>
      <c r="X2147" t="n">
        <v>0.13</v>
      </c>
      <c r="Y2147" t="n">
        <v>1</v>
      </c>
      <c r="Z2147" t="n">
        <v>10</v>
      </c>
    </row>
    <row r="2148">
      <c r="A2148" t="n">
        <v>131</v>
      </c>
      <c r="B2148" t="n">
        <v>130</v>
      </c>
      <c r="C2148" t="inlineStr">
        <is>
          <t xml:space="preserve">CONCLUIDO	</t>
        </is>
      </c>
      <c r="D2148" t="n">
        <v>5.3861</v>
      </c>
      <c r="E2148" t="n">
        <v>18.57</v>
      </c>
      <c r="F2148" t="n">
        <v>15.47</v>
      </c>
      <c r="G2148" t="n">
        <v>154.68</v>
      </c>
      <c r="H2148" t="n">
        <v>1.89</v>
      </c>
      <c r="I2148" t="n">
        <v>6</v>
      </c>
      <c r="J2148" t="n">
        <v>318.52</v>
      </c>
      <c r="K2148" t="n">
        <v>59.19</v>
      </c>
      <c r="L2148" t="n">
        <v>33.75</v>
      </c>
      <c r="M2148" t="n">
        <v>4</v>
      </c>
      <c r="N2148" t="n">
        <v>95.56999999999999</v>
      </c>
      <c r="O2148" t="n">
        <v>39517.87</v>
      </c>
      <c r="P2148" t="n">
        <v>232.64</v>
      </c>
      <c r="Q2148" t="n">
        <v>467.07</v>
      </c>
      <c r="R2148" t="n">
        <v>54.34</v>
      </c>
      <c r="S2148" t="n">
        <v>39.61</v>
      </c>
      <c r="T2148" t="n">
        <v>2430.05</v>
      </c>
      <c r="U2148" t="n">
        <v>0.73</v>
      </c>
      <c r="V2148" t="n">
        <v>0.75</v>
      </c>
      <c r="W2148" t="n">
        <v>2.62</v>
      </c>
      <c r="X2148" t="n">
        <v>0.14</v>
      </c>
      <c r="Y2148" t="n">
        <v>1</v>
      </c>
      <c r="Z2148" t="n">
        <v>10</v>
      </c>
    </row>
    <row r="2149">
      <c r="A2149" t="n">
        <v>132</v>
      </c>
      <c r="B2149" t="n">
        <v>130</v>
      </c>
      <c r="C2149" t="inlineStr">
        <is>
          <t xml:space="preserve">CONCLUIDO	</t>
        </is>
      </c>
      <c r="D2149" t="n">
        <v>5.3854</v>
      </c>
      <c r="E2149" t="n">
        <v>18.57</v>
      </c>
      <c r="F2149" t="n">
        <v>15.47</v>
      </c>
      <c r="G2149" t="n">
        <v>154.7</v>
      </c>
      <c r="H2149" t="n">
        <v>1.9</v>
      </c>
      <c r="I2149" t="n">
        <v>6</v>
      </c>
      <c r="J2149" t="n">
        <v>319.08</v>
      </c>
      <c r="K2149" t="n">
        <v>59.19</v>
      </c>
      <c r="L2149" t="n">
        <v>34</v>
      </c>
      <c r="M2149" t="n">
        <v>4</v>
      </c>
      <c r="N2149" t="n">
        <v>95.88</v>
      </c>
      <c r="O2149" t="n">
        <v>39587.19</v>
      </c>
      <c r="P2149" t="n">
        <v>233.09</v>
      </c>
      <c r="Q2149" t="n">
        <v>467.07</v>
      </c>
      <c r="R2149" t="n">
        <v>54.39</v>
      </c>
      <c r="S2149" t="n">
        <v>39.61</v>
      </c>
      <c r="T2149" t="n">
        <v>2455.99</v>
      </c>
      <c r="U2149" t="n">
        <v>0.73</v>
      </c>
      <c r="V2149" t="n">
        <v>0.75</v>
      </c>
      <c r="W2149" t="n">
        <v>2.62</v>
      </c>
      <c r="X2149" t="n">
        <v>0.14</v>
      </c>
      <c r="Y2149" t="n">
        <v>1</v>
      </c>
      <c r="Z2149" t="n">
        <v>10</v>
      </c>
    </row>
    <row r="2150">
      <c r="A2150" t="n">
        <v>133</v>
      </c>
      <c r="B2150" t="n">
        <v>130</v>
      </c>
      <c r="C2150" t="inlineStr">
        <is>
          <t xml:space="preserve">CONCLUIDO	</t>
        </is>
      </c>
      <c r="D2150" t="n">
        <v>5.3837</v>
      </c>
      <c r="E2150" t="n">
        <v>18.57</v>
      </c>
      <c r="F2150" t="n">
        <v>15.48</v>
      </c>
      <c r="G2150" t="n">
        <v>154.76</v>
      </c>
      <c r="H2150" t="n">
        <v>1.91</v>
      </c>
      <c r="I2150" t="n">
        <v>6</v>
      </c>
      <c r="J2150" t="n">
        <v>319.64</v>
      </c>
      <c r="K2150" t="n">
        <v>59.19</v>
      </c>
      <c r="L2150" t="n">
        <v>34.25</v>
      </c>
      <c r="M2150" t="n">
        <v>4</v>
      </c>
      <c r="N2150" t="n">
        <v>96.2</v>
      </c>
      <c r="O2150" t="n">
        <v>39656.65</v>
      </c>
      <c r="P2150" t="n">
        <v>233.28</v>
      </c>
      <c r="Q2150" t="n">
        <v>467.07</v>
      </c>
      <c r="R2150" t="n">
        <v>54.61</v>
      </c>
      <c r="S2150" t="n">
        <v>39.61</v>
      </c>
      <c r="T2150" t="n">
        <v>2564.3</v>
      </c>
      <c r="U2150" t="n">
        <v>0.73</v>
      </c>
      <c r="V2150" t="n">
        <v>0.75</v>
      </c>
      <c r="W2150" t="n">
        <v>2.62</v>
      </c>
      <c r="X2150" t="n">
        <v>0.14</v>
      </c>
      <c r="Y2150" t="n">
        <v>1</v>
      </c>
      <c r="Z2150" t="n">
        <v>10</v>
      </c>
    </row>
    <row r="2151">
      <c r="A2151" t="n">
        <v>134</v>
      </c>
      <c r="B2151" t="n">
        <v>130</v>
      </c>
      <c r="C2151" t="inlineStr">
        <is>
          <t xml:space="preserve">CONCLUIDO	</t>
        </is>
      </c>
      <c r="D2151" t="n">
        <v>5.382</v>
      </c>
      <c r="E2151" t="n">
        <v>18.58</v>
      </c>
      <c r="F2151" t="n">
        <v>15.48</v>
      </c>
      <c r="G2151" t="n">
        <v>154.82</v>
      </c>
      <c r="H2151" t="n">
        <v>1.92</v>
      </c>
      <c r="I2151" t="n">
        <v>6</v>
      </c>
      <c r="J2151" t="n">
        <v>320.21</v>
      </c>
      <c r="K2151" t="n">
        <v>59.19</v>
      </c>
      <c r="L2151" t="n">
        <v>34.5</v>
      </c>
      <c r="M2151" t="n">
        <v>4</v>
      </c>
      <c r="N2151" t="n">
        <v>96.51000000000001</v>
      </c>
      <c r="O2151" t="n">
        <v>39726.26</v>
      </c>
      <c r="P2151" t="n">
        <v>233.44</v>
      </c>
      <c r="Q2151" t="n">
        <v>467.07</v>
      </c>
      <c r="R2151" t="n">
        <v>54.82</v>
      </c>
      <c r="S2151" t="n">
        <v>39.61</v>
      </c>
      <c r="T2151" t="n">
        <v>2670.88</v>
      </c>
      <c r="U2151" t="n">
        <v>0.72</v>
      </c>
      <c r="V2151" t="n">
        <v>0.75</v>
      </c>
      <c r="W2151" t="n">
        <v>2.62</v>
      </c>
      <c r="X2151" t="n">
        <v>0.15</v>
      </c>
      <c r="Y2151" t="n">
        <v>1</v>
      </c>
      <c r="Z2151" t="n">
        <v>10</v>
      </c>
    </row>
    <row r="2152">
      <c r="A2152" t="n">
        <v>135</v>
      </c>
      <c r="B2152" t="n">
        <v>130</v>
      </c>
      <c r="C2152" t="inlineStr">
        <is>
          <t xml:space="preserve">CONCLUIDO	</t>
        </is>
      </c>
      <c r="D2152" t="n">
        <v>5.3826</v>
      </c>
      <c r="E2152" t="n">
        <v>18.58</v>
      </c>
      <c r="F2152" t="n">
        <v>15.48</v>
      </c>
      <c r="G2152" t="n">
        <v>154.8</v>
      </c>
      <c r="H2152" t="n">
        <v>1.93</v>
      </c>
      <c r="I2152" t="n">
        <v>6</v>
      </c>
      <c r="J2152" t="n">
        <v>320.77</v>
      </c>
      <c r="K2152" t="n">
        <v>59.19</v>
      </c>
      <c r="L2152" t="n">
        <v>34.75</v>
      </c>
      <c r="M2152" t="n">
        <v>4</v>
      </c>
      <c r="N2152" t="n">
        <v>96.83</v>
      </c>
      <c r="O2152" t="n">
        <v>39796.01</v>
      </c>
      <c r="P2152" t="n">
        <v>233.37</v>
      </c>
      <c r="Q2152" t="n">
        <v>467.07</v>
      </c>
      <c r="R2152" t="n">
        <v>54.71</v>
      </c>
      <c r="S2152" t="n">
        <v>39.61</v>
      </c>
      <c r="T2152" t="n">
        <v>2615.1</v>
      </c>
      <c r="U2152" t="n">
        <v>0.72</v>
      </c>
      <c r="V2152" t="n">
        <v>0.75</v>
      </c>
      <c r="W2152" t="n">
        <v>2.62</v>
      </c>
      <c r="X2152" t="n">
        <v>0.15</v>
      </c>
      <c r="Y2152" t="n">
        <v>1</v>
      </c>
      <c r="Z2152" t="n">
        <v>10</v>
      </c>
    </row>
    <row r="2153">
      <c r="A2153" t="n">
        <v>136</v>
      </c>
      <c r="B2153" t="n">
        <v>130</v>
      </c>
      <c r="C2153" t="inlineStr">
        <is>
          <t xml:space="preserve">CONCLUIDO	</t>
        </is>
      </c>
      <c r="D2153" t="n">
        <v>5.3828</v>
      </c>
      <c r="E2153" t="n">
        <v>18.58</v>
      </c>
      <c r="F2153" t="n">
        <v>15.48</v>
      </c>
      <c r="G2153" t="n">
        <v>154.79</v>
      </c>
      <c r="H2153" t="n">
        <v>1.94</v>
      </c>
      <c r="I2153" t="n">
        <v>6</v>
      </c>
      <c r="J2153" t="n">
        <v>321.34</v>
      </c>
      <c r="K2153" t="n">
        <v>59.19</v>
      </c>
      <c r="L2153" t="n">
        <v>35</v>
      </c>
      <c r="M2153" t="n">
        <v>4</v>
      </c>
      <c r="N2153" t="n">
        <v>97.14</v>
      </c>
      <c r="O2153" t="n">
        <v>39865.91</v>
      </c>
      <c r="P2153" t="n">
        <v>233.24</v>
      </c>
      <c r="Q2153" t="n">
        <v>467.07</v>
      </c>
      <c r="R2153" t="n">
        <v>54.71</v>
      </c>
      <c r="S2153" t="n">
        <v>39.61</v>
      </c>
      <c r="T2153" t="n">
        <v>2618.26</v>
      </c>
      <c r="U2153" t="n">
        <v>0.72</v>
      </c>
      <c r="V2153" t="n">
        <v>0.75</v>
      </c>
      <c r="W2153" t="n">
        <v>2.62</v>
      </c>
      <c r="X2153" t="n">
        <v>0.15</v>
      </c>
      <c r="Y2153" t="n">
        <v>1</v>
      </c>
      <c r="Z2153" t="n">
        <v>10</v>
      </c>
    </row>
    <row r="2154">
      <c r="A2154" t="n">
        <v>137</v>
      </c>
      <c r="B2154" t="n">
        <v>130</v>
      </c>
      <c r="C2154" t="inlineStr">
        <is>
          <t xml:space="preserve">CONCLUIDO	</t>
        </is>
      </c>
      <c r="D2154" t="n">
        <v>5.387</v>
      </c>
      <c r="E2154" t="n">
        <v>18.56</v>
      </c>
      <c r="F2154" t="n">
        <v>15.46</v>
      </c>
      <c r="G2154" t="n">
        <v>154.65</v>
      </c>
      <c r="H2154" t="n">
        <v>1.95</v>
      </c>
      <c r="I2154" t="n">
        <v>6</v>
      </c>
      <c r="J2154" t="n">
        <v>321.91</v>
      </c>
      <c r="K2154" t="n">
        <v>59.19</v>
      </c>
      <c r="L2154" t="n">
        <v>35.25</v>
      </c>
      <c r="M2154" t="n">
        <v>4</v>
      </c>
      <c r="N2154" t="n">
        <v>97.45999999999999</v>
      </c>
      <c r="O2154" t="n">
        <v>39935.96</v>
      </c>
      <c r="P2154" t="n">
        <v>233.09</v>
      </c>
      <c r="Q2154" t="n">
        <v>467.07</v>
      </c>
      <c r="R2154" t="n">
        <v>54.29</v>
      </c>
      <c r="S2154" t="n">
        <v>39.61</v>
      </c>
      <c r="T2154" t="n">
        <v>2407.65</v>
      </c>
      <c r="U2154" t="n">
        <v>0.73</v>
      </c>
      <c r="V2154" t="n">
        <v>0.75</v>
      </c>
      <c r="W2154" t="n">
        <v>2.62</v>
      </c>
      <c r="X2154" t="n">
        <v>0.13</v>
      </c>
      <c r="Y2154" t="n">
        <v>1</v>
      </c>
      <c r="Z2154" t="n">
        <v>10</v>
      </c>
    </row>
    <row r="2155">
      <c r="A2155" t="n">
        <v>138</v>
      </c>
      <c r="B2155" t="n">
        <v>130</v>
      </c>
      <c r="C2155" t="inlineStr">
        <is>
          <t xml:space="preserve">CONCLUIDO	</t>
        </is>
      </c>
      <c r="D2155" t="n">
        <v>5.3883</v>
      </c>
      <c r="E2155" t="n">
        <v>18.56</v>
      </c>
      <c r="F2155" t="n">
        <v>15.46</v>
      </c>
      <c r="G2155" t="n">
        <v>154.6</v>
      </c>
      <c r="H2155" t="n">
        <v>1.96</v>
      </c>
      <c r="I2155" t="n">
        <v>6</v>
      </c>
      <c r="J2155" t="n">
        <v>322.47</v>
      </c>
      <c r="K2155" t="n">
        <v>59.19</v>
      </c>
      <c r="L2155" t="n">
        <v>35.5</v>
      </c>
      <c r="M2155" t="n">
        <v>4</v>
      </c>
      <c r="N2155" t="n">
        <v>97.78</v>
      </c>
      <c r="O2155" t="n">
        <v>40006.15</v>
      </c>
      <c r="P2155" t="n">
        <v>233.25</v>
      </c>
      <c r="Q2155" t="n">
        <v>467.07</v>
      </c>
      <c r="R2155" t="n">
        <v>54.08</v>
      </c>
      <c r="S2155" t="n">
        <v>39.61</v>
      </c>
      <c r="T2155" t="n">
        <v>2299.26</v>
      </c>
      <c r="U2155" t="n">
        <v>0.73</v>
      </c>
      <c r="V2155" t="n">
        <v>0.75</v>
      </c>
      <c r="W2155" t="n">
        <v>2.62</v>
      </c>
      <c r="X2155" t="n">
        <v>0.13</v>
      </c>
      <c r="Y2155" t="n">
        <v>1</v>
      </c>
      <c r="Z2155" t="n">
        <v>10</v>
      </c>
    </row>
    <row r="2156">
      <c r="A2156" t="n">
        <v>139</v>
      </c>
      <c r="B2156" t="n">
        <v>130</v>
      </c>
      <c r="C2156" t="inlineStr">
        <is>
          <t xml:space="preserve">CONCLUIDO	</t>
        </is>
      </c>
      <c r="D2156" t="n">
        <v>5.3873</v>
      </c>
      <c r="E2156" t="n">
        <v>18.56</v>
      </c>
      <c r="F2156" t="n">
        <v>15.46</v>
      </c>
      <c r="G2156" t="n">
        <v>154.64</v>
      </c>
      <c r="H2156" t="n">
        <v>1.97</v>
      </c>
      <c r="I2156" t="n">
        <v>6</v>
      </c>
      <c r="J2156" t="n">
        <v>323.04</v>
      </c>
      <c r="K2156" t="n">
        <v>59.19</v>
      </c>
      <c r="L2156" t="n">
        <v>35.75</v>
      </c>
      <c r="M2156" t="n">
        <v>4</v>
      </c>
      <c r="N2156" t="n">
        <v>98.09999999999999</v>
      </c>
      <c r="O2156" t="n">
        <v>40076.49</v>
      </c>
      <c r="P2156" t="n">
        <v>232.93</v>
      </c>
      <c r="Q2156" t="n">
        <v>467.07</v>
      </c>
      <c r="R2156" t="n">
        <v>54.23</v>
      </c>
      <c r="S2156" t="n">
        <v>39.61</v>
      </c>
      <c r="T2156" t="n">
        <v>2376.65</v>
      </c>
      <c r="U2156" t="n">
        <v>0.73</v>
      </c>
      <c r="V2156" t="n">
        <v>0.75</v>
      </c>
      <c r="W2156" t="n">
        <v>2.62</v>
      </c>
      <c r="X2156" t="n">
        <v>0.13</v>
      </c>
      <c r="Y2156" t="n">
        <v>1</v>
      </c>
      <c r="Z2156" t="n">
        <v>10</v>
      </c>
    </row>
    <row r="2157">
      <c r="A2157" t="n">
        <v>140</v>
      </c>
      <c r="B2157" t="n">
        <v>130</v>
      </c>
      <c r="C2157" t="inlineStr">
        <is>
          <t xml:space="preserve">CONCLUIDO	</t>
        </is>
      </c>
      <c r="D2157" t="n">
        <v>5.3866</v>
      </c>
      <c r="E2157" t="n">
        <v>18.56</v>
      </c>
      <c r="F2157" t="n">
        <v>15.47</v>
      </c>
      <c r="G2157" t="n">
        <v>154.66</v>
      </c>
      <c r="H2157" t="n">
        <v>1.98</v>
      </c>
      <c r="I2157" t="n">
        <v>6</v>
      </c>
      <c r="J2157" t="n">
        <v>323.62</v>
      </c>
      <c r="K2157" t="n">
        <v>59.19</v>
      </c>
      <c r="L2157" t="n">
        <v>36</v>
      </c>
      <c r="M2157" t="n">
        <v>4</v>
      </c>
      <c r="N2157" t="n">
        <v>98.42</v>
      </c>
      <c r="O2157" t="n">
        <v>40147.11</v>
      </c>
      <c r="P2157" t="n">
        <v>233.07</v>
      </c>
      <c r="Q2157" t="n">
        <v>467.07</v>
      </c>
      <c r="R2157" t="n">
        <v>54.36</v>
      </c>
      <c r="S2157" t="n">
        <v>39.61</v>
      </c>
      <c r="T2157" t="n">
        <v>2441.25</v>
      </c>
      <c r="U2157" t="n">
        <v>0.73</v>
      </c>
      <c r="V2157" t="n">
        <v>0.75</v>
      </c>
      <c r="W2157" t="n">
        <v>2.62</v>
      </c>
      <c r="X2157" t="n">
        <v>0.13</v>
      </c>
      <c r="Y2157" t="n">
        <v>1</v>
      </c>
      <c r="Z2157" t="n">
        <v>10</v>
      </c>
    </row>
    <row r="2158">
      <c r="A2158" t="n">
        <v>141</v>
      </c>
      <c r="B2158" t="n">
        <v>130</v>
      </c>
      <c r="C2158" t="inlineStr">
        <is>
          <t xml:space="preserve">CONCLUIDO	</t>
        </is>
      </c>
      <c r="D2158" t="n">
        <v>5.3843</v>
      </c>
      <c r="E2158" t="n">
        <v>18.57</v>
      </c>
      <c r="F2158" t="n">
        <v>15.47</v>
      </c>
      <c r="G2158" t="n">
        <v>154.74</v>
      </c>
      <c r="H2158" t="n">
        <v>1.99</v>
      </c>
      <c r="I2158" t="n">
        <v>6</v>
      </c>
      <c r="J2158" t="n">
        <v>324.19</v>
      </c>
      <c r="K2158" t="n">
        <v>59.19</v>
      </c>
      <c r="L2158" t="n">
        <v>36.25</v>
      </c>
      <c r="M2158" t="n">
        <v>4</v>
      </c>
      <c r="N2158" t="n">
        <v>98.75</v>
      </c>
      <c r="O2158" t="n">
        <v>40217.75</v>
      </c>
      <c r="P2158" t="n">
        <v>232.89</v>
      </c>
      <c r="Q2158" t="n">
        <v>467.07</v>
      </c>
      <c r="R2158" t="n">
        <v>54.58</v>
      </c>
      <c r="S2158" t="n">
        <v>39.61</v>
      </c>
      <c r="T2158" t="n">
        <v>2551.98</v>
      </c>
      <c r="U2158" t="n">
        <v>0.73</v>
      </c>
      <c r="V2158" t="n">
        <v>0.75</v>
      </c>
      <c r="W2158" t="n">
        <v>2.62</v>
      </c>
      <c r="X2158" t="n">
        <v>0.14</v>
      </c>
      <c r="Y2158" t="n">
        <v>1</v>
      </c>
      <c r="Z2158" t="n">
        <v>10</v>
      </c>
    </row>
    <row r="2159">
      <c r="A2159" t="n">
        <v>142</v>
      </c>
      <c r="B2159" t="n">
        <v>130</v>
      </c>
      <c r="C2159" t="inlineStr">
        <is>
          <t xml:space="preserve">CONCLUIDO	</t>
        </is>
      </c>
      <c r="D2159" t="n">
        <v>5.3852</v>
      </c>
      <c r="E2159" t="n">
        <v>18.57</v>
      </c>
      <c r="F2159" t="n">
        <v>15.47</v>
      </c>
      <c r="G2159" t="n">
        <v>154.71</v>
      </c>
      <c r="H2159" t="n">
        <v>2</v>
      </c>
      <c r="I2159" t="n">
        <v>6</v>
      </c>
      <c r="J2159" t="n">
        <v>324.76</v>
      </c>
      <c r="K2159" t="n">
        <v>59.19</v>
      </c>
      <c r="L2159" t="n">
        <v>36.5</v>
      </c>
      <c r="M2159" t="n">
        <v>4</v>
      </c>
      <c r="N2159" t="n">
        <v>99.06999999999999</v>
      </c>
      <c r="O2159" t="n">
        <v>40288.55</v>
      </c>
      <c r="P2159" t="n">
        <v>232.48</v>
      </c>
      <c r="Q2159" t="n">
        <v>467.07</v>
      </c>
      <c r="R2159" t="n">
        <v>54.5</v>
      </c>
      <c r="S2159" t="n">
        <v>39.61</v>
      </c>
      <c r="T2159" t="n">
        <v>2509.51</v>
      </c>
      <c r="U2159" t="n">
        <v>0.73</v>
      </c>
      <c r="V2159" t="n">
        <v>0.75</v>
      </c>
      <c r="W2159" t="n">
        <v>2.62</v>
      </c>
      <c r="X2159" t="n">
        <v>0.14</v>
      </c>
      <c r="Y2159" t="n">
        <v>1</v>
      </c>
      <c r="Z2159" t="n">
        <v>10</v>
      </c>
    </row>
    <row r="2160">
      <c r="A2160" t="n">
        <v>143</v>
      </c>
      <c r="B2160" t="n">
        <v>130</v>
      </c>
      <c r="C2160" t="inlineStr">
        <is>
          <t xml:space="preserve">CONCLUIDO	</t>
        </is>
      </c>
      <c r="D2160" t="n">
        <v>5.3833</v>
      </c>
      <c r="E2160" t="n">
        <v>18.58</v>
      </c>
      <c r="F2160" t="n">
        <v>15.48</v>
      </c>
      <c r="G2160" t="n">
        <v>154.78</v>
      </c>
      <c r="H2160" t="n">
        <v>2.01</v>
      </c>
      <c r="I2160" t="n">
        <v>6</v>
      </c>
      <c r="J2160" t="n">
        <v>325.34</v>
      </c>
      <c r="K2160" t="n">
        <v>59.19</v>
      </c>
      <c r="L2160" t="n">
        <v>36.75</v>
      </c>
      <c r="M2160" t="n">
        <v>4</v>
      </c>
      <c r="N2160" t="n">
        <v>99.40000000000001</v>
      </c>
      <c r="O2160" t="n">
        <v>40359.5</v>
      </c>
      <c r="P2160" t="n">
        <v>232.24</v>
      </c>
      <c r="Q2160" t="n">
        <v>467.07</v>
      </c>
      <c r="R2160" t="n">
        <v>54.66</v>
      </c>
      <c r="S2160" t="n">
        <v>39.61</v>
      </c>
      <c r="T2160" t="n">
        <v>2590.42</v>
      </c>
      <c r="U2160" t="n">
        <v>0.72</v>
      </c>
      <c r="V2160" t="n">
        <v>0.75</v>
      </c>
      <c r="W2160" t="n">
        <v>2.62</v>
      </c>
      <c r="X2160" t="n">
        <v>0.14</v>
      </c>
      <c r="Y2160" t="n">
        <v>1</v>
      </c>
      <c r="Z2160" t="n">
        <v>10</v>
      </c>
    </row>
    <row r="2161">
      <c r="A2161" t="n">
        <v>144</v>
      </c>
      <c r="B2161" t="n">
        <v>130</v>
      </c>
      <c r="C2161" t="inlineStr">
        <is>
          <t xml:space="preserve">CONCLUIDO	</t>
        </is>
      </c>
      <c r="D2161" t="n">
        <v>5.3847</v>
      </c>
      <c r="E2161" t="n">
        <v>18.57</v>
      </c>
      <c r="F2161" t="n">
        <v>15.47</v>
      </c>
      <c r="G2161" t="n">
        <v>154.73</v>
      </c>
      <c r="H2161" t="n">
        <v>2.02</v>
      </c>
      <c r="I2161" t="n">
        <v>6</v>
      </c>
      <c r="J2161" t="n">
        <v>325.92</v>
      </c>
      <c r="K2161" t="n">
        <v>59.19</v>
      </c>
      <c r="L2161" t="n">
        <v>37</v>
      </c>
      <c r="M2161" t="n">
        <v>4</v>
      </c>
      <c r="N2161" t="n">
        <v>99.72</v>
      </c>
      <c r="O2161" t="n">
        <v>40430.6</v>
      </c>
      <c r="P2161" t="n">
        <v>231.76</v>
      </c>
      <c r="Q2161" t="n">
        <v>467.07</v>
      </c>
      <c r="R2161" t="n">
        <v>54.49</v>
      </c>
      <c r="S2161" t="n">
        <v>39.61</v>
      </c>
      <c r="T2161" t="n">
        <v>2505.24</v>
      </c>
      <c r="U2161" t="n">
        <v>0.73</v>
      </c>
      <c r="V2161" t="n">
        <v>0.75</v>
      </c>
      <c r="W2161" t="n">
        <v>2.62</v>
      </c>
      <c r="X2161" t="n">
        <v>0.14</v>
      </c>
      <c r="Y2161" t="n">
        <v>1</v>
      </c>
      <c r="Z2161" t="n">
        <v>10</v>
      </c>
    </row>
    <row r="2162">
      <c r="A2162" t="n">
        <v>145</v>
      </c>
      <c r="B2162" t="n">
        <v>130</v>
      </c>
      <c r="C2162" t="inlineStr">
        <is>
          <t xml:space="preserve">CONCLUIDO	</t>
        </is>
      </c>
      <c r="D2162" t="n">
        <v>5.3834</v>
      </c>
      <c r="E2162" t="n">
        <v>18.58</v>
      </c>
      <c r="F2162" t="n">
        <v>15.48</v>
      </c>
      <c r="G2162" t="n">
        <v>154.77</v>
      </c>
      <c r="H2162" t="n">
        <v>2.03</v>
      </c>
      <c r="I2162" t="n">
        <v>6</v>
      </c>
      <c r="J2162" t="n">
        <v>326.49</v>
      </c>
      <c r="K2162" t="n">
        <v>59.19</v>
      </c>
      <c r="L2162" t="n">
        <v>37.25</v>
      </c>
      <c r="M2162" t="n">
        <v>4</v>
      </c>
      <c r="N2162" t="n">
        <v>100.05</v>
      </c>
      <c r="O2162" t="n">
        <v>40501.85</v>
      </c>
      <c r="P2162" t="n">
        <v>232.14</v>
      </c>
      <c r="Q2162" t="n">
        <v>467.07</v>
      </c>
      <c r="R2162" t="n">
        <v>54.72</v>
      </c>
      <c r="S2162" t="n">
        <v>39.61</v>
      </c>
      <c r="T2162" t="n">
        <v>2622.43</v>
      </c>
      <c r="U2162" t="n">
        <v>0.72</v>
      </c>
      <c r="V2162" t="n">
        <v>0.75</v>
      </c>
      <c r="W2162" t="n">
        <v>2.62</v>
      </c>
      <c r="X2162" t="n">
        <v>0.14</v>
      </c>
      <c r="Y2162" t="n">
        <v>1</v>
      </c>
      <c r="Z2162" t="n">
        <v>10</v>
      </c>
    </row>
    <row r="2163">
      <c r="A2163" t="n">
        <v>146</v>
      </c>
      <c r="B2163" t="n">
        <v>130</v>
      </c>
      <c r="C2163" t="inlineStr">
        <is>
          <t xml:space="preserve">CONCLUIDO	</t>
        </is>
      </c>
      <c r="D2163" t="n">
        <v>5.3833</v>
      </c>
      <c r="E2163" t="n">
        <v>18.58</v>
      </c>
      <c r="F2163" t="n">
        <v>15.48</v>
      </c>
      <c r="G2163" t="n">
        <v>154.78</v>
      </c>
      <c r="H2163" t="n">
        <v>2.04</v>
      </c>
      <c r="I2163" t="n">
        <v>6</v>
      </c>
      <c r="J2163" t="n">
        <v>327.07</v>
      </c>
      <c r="K2163" t="n">
        <v>59.19</v>
      </c>
      <c r="L2163" t="n">
        <v>37.5</v>
      </c>
      <c r="M2163" t="n">
        <v>4</v>
      </c>
      <c r="N2163" t="n">
        <v>100.38</v>
      </c>
      <c r="O2163" t="n">
        <v>40573.27</v>
      </c>
      <c r="P2163" t="n">
        <v>232.01</v>
      </c>
      <c r="Q2163" t="n">
        <v>467.07</v>
      </c>
      <c r="R2163" t="n">
        <v>54.61</v>
      </c>
      <c r="S2163" t="n">
        <v>39.61</v>
      </c>
      <c r="T2163" t="n">
        <v>2565.53</v>
      </c>
      <c r="U2163" t="n">
        <v>0.73</v>
      </c>
      <c r="V2163" t="n">
        <v>0.75</v>
      </c>
      <c r="W2163" t="n">
        <v>2.62</v>
      </c>
      <c r="X2163" t="n">
        <v>0.14</v>
      </c>
      <c r="Y2163" t="n">
        <v>1</v>
      </c>
      <c r="Z2163" t="n">
        <v>10</v>
      </c>
    </row>
    <row r="2164">
      <c r="A2164" t="n">
        <v>147</v>
      </c>
      <c r="B2164" t="n">
        <v>130</v>
      </c>
      <c r="C2164" t="inlineStr">
        <is>
          <t xml:space="preserve">CONCLUIDO	</t>
        </is>
      </c>
      <c r="D2164" t="n">
        <v>5.3845</v>
      </c>
      <c r="E2164" t="n">
        <v>18.57</v>
      </c>
      <c r="F2164" t="n">
        <v>15.47</v>
      </c>
      <c r="G2164" t="n">
        <v>154.73</v>
      </c>
      <c r="H2164" t="n">
        <v>2.05</v>
      </c>
      <c r="I2164" t="n">
        <v>6</v>
      </c>
      <c r="J2164" t="n">
        <v>327.65</v>
      </c>
      <c r="K2164" t="n">
        <v>59.19</v>
      </c>
      <c r="L2164" t="n">
        <v>37.75</v>
      </c>
      <c r="M2164" t="n">
        <v>4</v>
      </c>
      <c r="N2164" t="n">
        <v>100.71</v>
      </c>
      <c r="O2164" t="n">
        <v>40644.83</v>
      </c>
      <c r="P2164" t="n">
        <v>231.02</v>
      </c>
      <c r="Q2164" t="n">
        <v>467.07</v>
      </c>
      <c r="R2164" t="n">
        <v>54.61</v>
      </c>
      <c r="S2164" t="n">
        <v>39.61</v>
      </c>
      <c r="T2164" t="n">
        <v>2564.44</v>
      </c>
      <c r="U2164" t="n">
        <v>0.73</v>
      </c>
      <c r="V2164" t="n">
        <v>0.75</v>
      </c>
      <c r="W2164" t="n">
        <v>2.62</v>
      </c>
      <c r="X2164" t="n">
        <v>0.14</v>
      </c>
      <c r="Y2164" t="n">
        <v>1</v>
      </c>
      <c r="Z2164" t="n">
        <v>10</v>
      </c>
    </row>
    <row r="2165">
      <c r="A2165" t="n">
        <v>148</v>
      </c>
      <c r="B2165" t="n">
        <v>130</v>
      </c>
      <c r="C2165" t="inlineStr">
        <is>
          <t xml:space="preserve">CONCLUIDO	</t>
        </is>
      </c>
      <c r="D2165" t="n">
        <v>5.3821</v>
      </c>
      <c r="E2165" t="n">
        <v>18.58</v>
      </c>
      <c r="F2165" t="n">
        <v>15.48</v>
      </c>
      <c r="G2165" t="n">
        <v>154.82</v>
      </c>
      <c r="H2165" t="n">
        <v>2.06</v>
      </c>
      <c r="I2165" t="n">
        <v>6</v>
      </c>
      <c r="J2165" t="n">
        <v>328.23</v>
      </c>
      <c r="K2165" t="n">
        <v>59.19</v>
      </c>
      <c r="L2165" t="n">
        <v>38</v>
      </c>
      <c r="M2165" t="n">
        <v>4</v>
      </c>
      <c r="N2165" t="n">
        <v>101.04</v>
      </c>
      <c r="O2165" t="n">
        <v>40716.56</v>
      </c>
      <c r="P2165" t="n">
        <v>231.35</v>
      </c>
      <c r="Q2165" t="n">
        <v>467.07</v>
      </c>
      <c r="R2165" t="n">
        <v>54.73</v>
      </c>
      <c r="S2165" t="n">
        <v>39.61</v>
      </c>
      <c r="T2165" t="n">
        <v>2628.37</v>
      </c>
      <c r="U2165" t="n">
        <v>0.72</v>
      </c>
      <c r="V2165" t="n">
        <v>0.75</v>
      </c>
      <c r="W2165" t="n">
        <v>2.62</v>
      </c>
      <c r="X2165" t="n">
        <v>0.15</v>
      </c>
      <c r="Y2165" t="n">
        <v>1</v>
      </c>
      <c r="Z2165" t="n">
        <v>10</v>
      </c>
    </row>
    <row r="2166">
      <c r="A2166" t="n">
        <v>149</v>
      </c>
      <c r="B2166" t="n">
        <v>130</v>
      </c>
      <c r="C2166" t="inlineStr">
        <is>
          <t xml:space="preserve">CONCLUIDO	</t>
        </is>
      </c>
      <c r="D2166" t="n">
        <v>5.3829</v>
      </c>
      <c r="E2166" t="n">
        <v>18.58</v>
      </c>
      <c r="F2166" t="n">
        <v>15.48</v>
      </c>
      <c r="G2166" t="n">
        <v>154.79</v>
      </c>
      <c r="H2166" t="n">
        <v>2.07</v>
      </c>
      <c r="I2166" t="n">
        <v>6</v>
      </c>
      <c r="J2166" t="n">
        <v>328.82</v>
      </c>
      <c r="K2166" t="n">
        <v>59.19</v>
      </c>
      <c r="L2166" t="n">
        <v>38.25</v>
      </c>
      <c r="M2166" t="n">
        <v>4</v>
      </c>
      <c r="N2166" t="n">
        <v>101.37</v>
      </c>
      <c r="O2166" t="n">
        <v>40788.44</v>
      </c>
      <c r="P2166" t="n">
        <v>231.01</v>
      </c>
      <c r="Q2166" t="n">
        <v>467.07</v>
      </c>
      <c r="R2166" t="n">
        <v>54.81</v>
      </c>
      <c r="S2166" t="n">
        <v>39.61</v>
      </c>
      <c r="T2166" t="n">
        <v>2668.02</v>
      </c>
      <c r="U2166" t="n">
        <v>0.72</v>
      </c>
      <c r="V2166" t="n">
        <v>0.75</v>
      </c>
      <c r="W2166" t="n">
        <v>2.62</v>
      </c>
      <c r="X2166" t="n">
        <v>0.15</v>
      </c>
      <c r="Y2166" t="n">
        <v>1</v>
      </c>
      <c r="Z2166" t="n">
        <v>10</v>
      </c>
    </row>
    <row r="2167">
      <c r="A2167" t="n">
        <v>150</v>
      </c>
      <c r="B2167" t="n">
        <v>130</v>
      </c>
      <c r="C2167" t="inlineStr">
        <is>
          <t xml:space="preserve">CONCLUIDO	</t>
        </is>
      </c>
      <c r="D2167" t="n">
        <v>5.3838</v>
      </c>
      <c r="E2167" t="n">
        <v>18.57</v>
      </c>
      <c r="F2167" t="n">
        <v>15.48</v>
      </c>
      <c r="G2167" t="n">
        <v>154.76</v>
      </c>
      <c r="H2167" t="n">
        <v>2.08</v>
      </c>
      <c r="I2167" t="n">
        <v>6</v>
      </c>
      <c r="J2167" t="n">
        <v>329.4</v>
      </c>
      <c r="K2167" t="n">
        <v>59.19</v>
      </c>
      <c r="L2167" t="n">
        <v>38.5</v>
      </c>
      <c r="M2167" t="n">
        <v>4</v>
      </c>
      <c r="N2167" t="n">
        <v>101.71</v>
      </c>
      <c r="O2167" t="n">
        <v>40860.49</v>
      </c>
      <c r="P2167" t="n">
        <v>230.39</v>
      </c>
      <c r="Q2167" t="n">
        <v>467.07</v>
      </c>
      <c r="R2167" t="n">
        <v>54.6</v>
      </c>
      <c r="S2167" t="n">
        <v>39.61</v>
      </c>
      <c r="T2167" t="n">
        <v>2558.86</v>
      </c>
      <c r="U2167" t="n">
        <v>0.73</v>
      </c>
      <c r="V2167" t="n">
        <v>0.75</v>
      </c>
      <c r="W2167" t="n">
        <v>2.62</v>
      </c>
      <c r="X2167" t="n">
        <v>0.14</v>
      </c>
      <c r="Y2167" t="n">
        <v>1</v>
      </c>
      <c r="Z2167" t="n">
        <v>10</v>
      </c>
    </row>
    <row r="2168">
      <c r="A2168" t="n">
        <v>151</v>
      </c>
      <c r="B2168" t="n">
        <v>130</v>
      </c>
      <c r="C2168" t="inlineStr">
        <is>
          <t xml:space="preserve">CONCLUIDO	</t>
        </is>
      </c>
      <c r="D2168" t="n">
        <v>5.3847</v>
      </c>
      <c r="E2168" t="n">
        <v>18.57</v>
      </c>
      <c r="F2168" t="n">
        <v>15.47</v>
      </c>
      <c r="G2168" t="n">
        <v>154.73</v>
      </c>
      <c r="H2168" t="n">
        <v>2.09</v>
      </c>
      <c r="I2168" t="n">
        <v>6</v>
      </c>
      <c r="J2168" t="n">
        <v>329.99</v>
      </c>
      <c r="K2168" t="n">
        <v>59.19</v>
      </c>
      <c r="L2168" t="n">
        <v>38.75</v>
      </c>
      <c r="M2168" t="n">
        <v>4</v>
      </c>
      <c r="N2168" t="n">
        <v>102.04</v>
      </c>
      <c r="O2168" t="n">
        <v>40932.69</v>
      </c>
      <c r="P2168" t="n">
        <v>229.54</v>
      </c>
      <c r="Q2168" t="n">
        <v>467.08</v>
      </c>
      <c r="R2168" t="n">
        <v>54.55</v>
      </c>
      <c r="S2168" t="n">
        <v>39.61</v>
      </c>
      <c r="T2168" t="n">
        <v>2534.62</v>
      </c>
      <c r="U2168" t="n">
        <v>0.73</v>
      </c>
      <c r="V2168" t="n">
        <v>0.75</v>
      </c>
      <c r="W2168" t="n">
        <v>2.62</v>
      </c>
      <c r="X2168" t="n">
        <v>0.14</v>
      </c>
      <c r="Y2168" t="n">
        <v>1</v>
      </c>
      <c r="Z2168" t="n">
        <v>10</v>
      </c>
    </row>
    <row r="2169">
      <c r="A2169" t="n">
        <v>152</v>
      </c>
      <c r="B2169" t="n">
        <v>130</v>
      </c>
      <c r="C2169" t="inlineStr">
        <is>
          <t xml:space="preserve">CONCLUIDO	</t>
        </is>
      </c>
      <c r="D2169" t="n">
        <v>5.3856</v>
      </c>
      <c r="E2169" t="n">
        <v>18.57</v>
      </c>
      <c r="F2169" t="n">
        <v>15.47</v>
      </c>
      <c r="G2169" t="n">
        <v>154.7</v>
      </c>
      <c r="H2169" t="n">
        <v>2.1</v>
      </c>
      <c r="I2169" t="n">
        <v>6</v>
      </c>
      <c r="J2169" t="n">
        <v>330.57</v>
      </c>
      <c r="K2169" t="n">
        <v>59.19</v>
      </c>
      <c r="L2169" t="n">
        <v>39</v>
      </c>
      <c r="M2169" t="n">
        <v>4</v>
      </c>
      <c r="N2169" t="n">
        <v>102.38</v>
      </c>
      <c r="O2169" t="n">
        <v>41005.06</v>
      </c>
      <c r="P2169" t="n">
        <v>228.84</v>
      </c>
      <c r="Q2169" t="n">
        <v>467.1</v>
      </c>
      <c r="R2169" t="n">
        <v>54.47</v>
      </c>
      <c r="S2169" t="n">
        <v>39.61</v>
      </c>
      <c r="T2169" t="n">
        <v>2497.08</v>
      </c>
      <c r="U2169" t="n">
        <v>0.73</v>
      </c>
      <c r="V2169" t="n">
        <v>0.75</v>
      </c>
      <c r="W2169" t="n">
        <v>2.62</v>
      </c>
      <c r="X2169" t="n">
        <v>0.14</v>
      </c>
      <c r="Y2169" t="n">
        <v>1</v>
      </c>
      <c r="Z2169" t="n">
        <v>10</v>
      </c>
    </row>
    <row r="2170">
      <c r="A2170" t="n">
        <v>153</v>
      </c>
      <c r="B2170" t="n">
        <v>130</v>
      </c>
      <c r="C2170" t="inlineStr">
        <is>
          <t xml:space="preserve">CONCLUIDO	</t>
        </is>
      </c>
      <c r="D2170" t="n">
        <v>5.3856</v>
      </c>
      <c r="E2170" t="n">
        <v>18.57</v>
      </c>
      <c r="F2170" t="n">
        <v>15.47</v>
      </c>
      <c r="G2170" t="n">
        <v>154.7</v>
      </c>
      <c r="H2170" t="n">
        <v>2.11</v>
      </c>
      <c r="I2170" t="n">
        <v>6</v>
      </c>
      <c r="J2170" t="n">
        <v>331.16</v>
      </c>
      <c r="K2170" t="n">
        <v>59.19</v>
      </c>
      <c r="L2170" t="n">
        <v>39.25</v>
      </c>
      <c r="M2170" t="n">
        <v>4</v>
      </c>
      <c r="N2170" t="n">
        <v>102.72</v>
      </c>
      <c r="O2170" t="n">
        <v>41077.58</v>
      </c>
      <c r="P2170" t="n">
        <v>228.09</v>
      </c>
      <c r="Q2170" t="n">
        <v>467.07</v>
      </c>
      <c r="R2170" t="n">
        <v>54.39</v>
      </c>
      <c r="S2170" t="n">
        <v>39.61</v>
      </c>
      <c r="T2170" t="n">
        <v>2457.75</v>
      </c>
      <c r="U2170" t="n">
        <v>0.73</v>
      </c>
      <c r="V2170" t="n">
        <v>0.75</v>
      </c>
      <c r="W2170" t="n">
        <v>2.62</v>
      </c>
      <c r="X2170" t="n">
        <v>0.14</v>
      </c>
      <c r="Y2170" t="n">
        <v>1</v>
      </c>
      <c r="Z2170" t="n">
        <v>10</v>
      </c>
    </row>
    <row r="2171">
      <c r="A2171" t="n">
        <v>154</v>
      </c>
      <c r="B2171" t="n">
        <v>130</v>
      </c>
      <c r="C2171" t="inlineStr">
        <is>
          <t xml:space="preserve">CONCLUIDO	</t>
        </is>
      </c>
      <c r="D2171" t="n">
        <v>5.3832</v>
      </c>
      <c r="E2171" t="n">
        <v>18.58</v>
      </c>
      <c r="F2171" t="n">
        <v>15.48</v>
      </c>
      <c r="G2171" t="n">
        <v>154.78</v>
      </c>
      <c r="H2171" t="n">
        <v>2.12</v>
      </c>
      <c r="I2171" t="n">
        <v>6</v>
      </c>
      <c r="J2171" t="n">
        <v>331.75</v>
      </c>
      <c r="K2171" t="n">
        <v>59.19</v>
      </c>
      <c r="L2171" t="n">
        <v>39.5</v>
      </c>
      <c r="M2171" t="n">
        <v>4</v>
      </c>
      <c r="N2171" t="n">
        <v>103.06</v>
      </c>
      <c r="O2171" t="n">
        <v>41150.28</v>
      </c>
      <c r="P2171" t="n">
        <v>227.33</v>
      </c>
      <c r="Q2171" t="n">
        <v>467.07</v>
      </c>
      <c r="R2171" t="n">
        <v>54.61</v>
      </c>
      <c r="S2171" t="n">
        <v>39.61</v>
      </c>
      <c r="T2171" t="n">
        <v>2564.81</v>
      </c>
      <c r="U2171" t="n">
        <v>0.73</v>
      </c>
      <c r="V2171" t="n">
        <v>0.75</v>
      </c>
      <c r="W2171" t="n">
        <v>2.62</v>
      </c>
      <c r="X2171" t="n">
        <v>0.14</v>
      </c>
      <c r="Y2171" t="n">
        <v>1</v>
      </c>
      <c r="Z2171" t="n">
        <v>10</v>
      </c>
    </row>
    <row r="2172">
      <c r="A2172" t="n">
        <v>155</v>
      </c>
      <c r="B2172" t="n">
        <v>130</v>
      </c>
      <c r="C2172" t="inlineStr">
        <is>
          <t xml:space="preserve">CONCLUIDO	</t>
        </is>
      </c>
      <c r="D2172" t="n">
        <v>5.3833</v>
      </c>
      <c r="E2172" t="n">
        <v>18.58</v>
      </c>
      <c r="F2172" t="n">
        <v>15.48</v>
      </c>
      <c r="G2172" t="n">
        <v>154.78</v>
      </c>
      <c r="H2172" t="n">
        <v>2.13</v>
      </c>
      <c r="I2172" t="n">
        <v>6</v>
      </c>
      <c r="J2172" t="n">
        <v>332.34</v>
      </c>
      <c r="K2172" t="n">
        <v>59.19</v>
      </c>
      <c r="L2172" t="n">
        <v>39.75</v>
      </c>
      <c r="M2172" t="n">
        <v>4</v>
      </c>
      <c r="N2172" t="n">
        <v>103.4</v>
      </c>
      <c r="O2172" t="n">
        <v>41223.13</v>
      </c>
      <c r="P2172" t="n">
        <v>226.5</v>
      </c>
      <c r="Q2172" t="n">
        <v>467.07</v>
      </c>
      <c r="R2172" t="n">
        <v>54.6</v>
      </c>
      <c r="S2172" t="n">
        <v>39.61</v>
      </c>
      <c r="T2172" t="n">
        <v>2560.62</v>
      </c>
      <c r="U2172" t="n">
        <v>0.73</v>
      </c>
      <c r="V2172" t="n">
        <v>0.75</v>
      </c>
      <c r="W2172" t="n">
        <v>2.62</v>
      </c>
      <c r="X2172" t="n">
        <v>0.14</v>
      </c>
      <c r="Y2172" t="n">
        <v>1</v>
      </c>
      <c r="Z2172" t="n">
        <v>10</v>
      </c>
    </row>
    <row r="2173">
      <c r="A2173" t="n">
        <v>156</v>
      </c>
      <c r="B2173" t="n">
        <v>130</v>
      </c>
      <c r="C2173" t="inlineStr">
        <is>
          <t xml:space="preserve">CONCLUIDO	</t>
        </is>
      </c>
      <c r="D2173" t="n">
        <v>5.3833</v>
      </c>
      <c r="E2173" t="n">
        <v>18.58</v>
      </c>
      <c r="F2173" t="n">
        <v>15.48</v>
      </c>
      <c r="G2173" t="n">
        <v>154.78</v>
      </c>
      <c r="H2173" t="n">
        <v>2.14</v>
      </c>
      <c r="I2173" t="n">
        <v>6</v>
      </c>
      <c r="J2173" t="n">
        <v>332.93</v>
      </c>
      <c r="K2173" t="n">
        <v>59.19</v>
      </c>
      <c r="L2173" t="n">
        <v>40</v>
      </c>
      <c r="M2173" t="n">
        <v>4</v>
      </c>
      <c r="N2173" t="n">
        <v>103.74</v>
      </c>
      <c r="O2173" t="n">
        <v>41296.16</v>
      </c>
      <c r="P2173" t="n">
        <v>226.45</v>
      </c>
      <c r="Q2173" t="n">
        <v>467.07</v>
      </c>
      <c r="R2173" t="n">
        <v>54.71</v>
      </c>
      <c r="S2173" t="n">
        <v>39.61</v>
      </c>
      <c r="T2173" t="n">
        <v>2616.66</v>
      </c>
      <c r="U2173" t="n">
        <v>0.72</v>
      </c>
      <c r="V2173" t="n">
        <v>0.75</v>
      </c>
      <c r="W2173" t="n">
        <v>2.62</v>
      </c>
      <c r="X2173" t="n">
        <v>0.14</v>
      </c>
      <c r="Y2173" t="n">
        <v>1</v>
      </c>
      <c r="Z2173" t="n">
        <v>10</v>
      </c>
    </row>
    <row r="2174">
      <c r="A2174" t="n">
        <v>0</v>
      </c>
      <c r="B2174" t="n">
        <v>75</v>
      </c>
      <c r="C2174" t="inlineStr">
        <is>
          <t xml:space="preserve">CONCLUIDO	</t>
        </is>
      </c>
      <c r="D2174" t="n">
        <v>3.5493</v>
      </c>
      <c r="E2174" t="n">
        <v>28.17</v>
      </c>
      <c r="F2174" t="n">
        <v>20.52</v>
      </c>
      <c r="G2174" t="n">
        <v>7</v>
      </c>
      <c r="H2174" t="n">
        <v>0.12</v>
      </c>
      <c r="I2174" t="n">
        <v>176</v>
      </c>
      <c r="J2174" t="n">
        <v>150.44</v>
      </c>
      <c r="K2174" t="n">
        <v>49.1</v>
      </c>
      <c r="L2174" t="n">
        <v>1</v>
      </c>
      <c r="M2174" t="n">
        <v>174</v>
      </c>
      <c r="N2174" t="n">
        <v>25.34</v>
      </c>
      <c r="O2174" t="n">
        <v>18787.76</v>
      </c>
      <c r="P2174" t="n">
        <v>242.51</v>
      </c>
      <c r="Q2174" t="n">
        <v>467.25</v>
      </c>
      <c r="R2174" t="n">
        <v>219.77</v>
      </c>
      <c r="S2174" t="n">
        <v>39.61</v>
      </c>
      <c r="T2174" t="n">
        <v>84295.35000000001</v>
      </c>
      <c r="U2174" t="n">
        <v>0.18</v>
      </c>
      <c r="V2174" t="n">
        <v>0.57</v>
      </c>
      <c r="W2174" t="n">
        <v>2.88</v>
      </c>
      <c r="X2174" t="n">
        <v>5.18</v>
      </c>
      <c r="Y2174" t="n">
        <v>1</v>
      </c>
      <c r="Z2174" t="n">
        <v>10</v>
      </c>
    </row>
    <row r="2175">
      <c r="A2175" t="n">
        <v>1</v>
      </c>
      <c r="B2175" t="n">
        <v>75</v>
      </c>
      <c r="C2175" t="inlineStr">
        <is>
          <t xml:space="preserve">CONCLUIDO	</t>
        </is>
      </c>
      <c r="D2175" t="n">
        <v>3.9215</v>
      </c>
      <c r="E2175" t="n">
        <v>25.5</v>
      </c>
      <c r="F2175" t="n">
        <v>19.19</v>
      </c>
      <c r="G2175" t="n">
        <v>8.720000000000001</v>
      </c>
      <c r="H2175" t="n">
        <v>0.15</v>
      </c>
      <c r="I2175" t="n">
        <v>132</v>
      </c>
      <c r="J2175" t="n">
        <v>150.78</v>
      </c>
      <c r="K2175" t="n">
        <v>49.1</v>
      </c>
      <c r="L2175" t="n">
        <v>1.25</v>
      </c>
      <c r="M2175" t="n">
        <v>130</v>
      </c>
      <c r="N2175" t="n">
        <v>25.44</v>
      </c>
      <c r="O2175" t="n">
        <v>18830.65</v>
      </c>
      <c r="P2175" t="n">
        <v>226.27</v>
      </c>
      <c r="Q2175" t="n">
        <v>467.14</v>
      </c>
      <c r="R2175" t="n">
        <v>175.54</v>
      </c>
      <c r="S2175" t="n">
        <v>39.61</v>
      </c>
      <c r="T2175" t="n">
        <v>62401.49</v>
      </c>
      <c r="U2175" t="n">
        <v>0.23</v>
      </c>
      <c r="V2175" t="n">
        <v>0.61</v>
      </c>
      <c r="W2175" t="n">
        <v>2.83</v>
      </c>
      <c r="X2175" t="n">
        <v>3.85</v>
      </c>
      <c r="Y2175" t="n">
        <v>1</v>
      </c>
      <c r="Z2175" t="n">
        <v>10</v>
      </c>
    </row>
    <row r="2176">
      <c r="A2176" t="n">
        <v>2</v>
      </c>
      <c r="B2176" t="n">
        <v>75</v>
      </c>
      <c r="C2176" t="inlineStr">
        <is>
          <t xml:space="preserve">CONCLUIDO	</t>
        </is>
      </c>
      <c r="D2176" t="n">
        <v>4.1881</v>
      </c>
      <c r="E2176" t="n">
        <v>23.88</v>
      </c>
      <c r="F2176" t="n">
        <v>18.39</v>
      </c>
      <c r="G2176" t="n">
        <v>10.51</v>
      </c>
      <c r="H2176" t="n">
        <v>0.18</v>
      </c>
      <c r="I2176" t="n">
        <v>105</v>
      </c>
      <c r="J2176" t="n">
        <v>151.13</v>
      </c>
      <c r="K2176" t="n">
        <v>49.1</v>
      </c>
      <c r="L2176" t="n">
        <v>1.5</v>
      </c>
      <c r="M2176" t="n">
        <v>103</v>
      </c>
      <c r="N2176" t="n">
        <v>25.54</v>
      </c>
      <c r="O2176" t="n">
        <v>18873.58</v>
      </c>
      <c r="P2176" t="n">
        <v>216.3</v>
      </c>
      <c r="Q2176" t="n">
        <v>467.26</v>
      </c>
      <c r="R2176" t="n">
        <v>149.44</v>
      </c>
      <c r="S2176" t="n">
        <v>39.61</v>
      </c>
      <c r="T2176" t="n">
        <v>49486.93</v>
      </c>
      <c r="U2176" t="n">
        <v>0.27</v>
      </c>
      <c r="V2176" t="n">
        <v>0.63</v>
      </c>
      <c r="W2176" t="n">
        <v>2.79</v>
      </c>
      <c r="X2176" t="n">
        <v>3.06</v>
      </c>
      <c r="Y2176" t="n">
        <v>1</v>
      </c>
      <c r="Z2176" t="n">
        <v>10</v>
      </c>
    </row>
    <row r="2177">
      <c r="A2177" t="n">
        <v>3</v>
      </c>
      <c r="B2177" t="n">
        <v>75</v>
      </c>
      <c r="C2177" t="inlineStr">
        <is>
          <t xml:space="preserve">CONCLUIDO	</t>
        </is>
      </c>
      <c r="D2177" t="n">
        <v>4.3928</v>
      </c>
      <c r="E2177" t="n">
        <v>22.76</v>
      </c>
      <c r="F2177" t="n">
        <v>17.83</v>
      </c>
      <c r="G2177" t="n">
        <v>12.3</v>
      </c>
      <c r="H2177" t="n">
        <v>0.2</v>
      </c>
      <c r="I2177" t="n">
        <v>87</v>
      </c>
      <c r="J2177" t="n">
        <v>151.48</v>
      </c>
      <c r="K2177" t="n">
        <v>49.1</v>
      </c>
      <c r="L2177" t="n">
        <v>1.75</v>
      </c>
      <c r="M2177" t="n">
        <v>85</v>
      </c>
      <c r="N2177" t="n">
        <v>25.64</v>
      </c>
      <c r="O2177" t="n">
        <v>18916.54</v>
      </c>
      <c r="P2177" t="n">
        <v>209.11</v>
      </c>
      <c r="Q2177" t="n">
        <v>467.09</v>
      </c>
      <c r="R2177" t="n">
        <v>131.58</v>
      </c>
      <c r="S2177" t="n">
        <v>39.61</v>
      </c>
      <c r="T2177" t="n">
        <v>40646.61</v>
      </c>
      <c r="U2177" t="n">
        <v>0.3</v>
      </c>
      <c r="V2177" t="n">
        <v>0.65</v>
      </c>
      <c r="W2177" t="n">
        <v>2.74</v>
      </c>
      <c r="X2177" t="n">
        <v>2.49</v>
      </c>
      <c r="Y2177" t="n">
        <v>1</v>
      </c>
      <c r="Z2177" t="n">
        <v>10</v>
      </c>
    </row>
    <row r="2178">
      <c r="A2178" t="n">
        <v>4</v>
      </c>
      <c r="B2178" t="n">
        <v>75</v>
      </c>
      <c r="C2178" t="inlineStr">
        <is>
          <t xml:space="preserve">CONCLUIDO	</t>
        </is>
      </c>
      <c r="D2178" t="n">
        <v>4.5334</v>
      </c>
      <c r="E2178" t="n">
        <v>22.06</v>
      </c>
      <c r="F2178" t="n">
        <v>17.49</v>
      </c>
      <c r="G2178" t="n">
        <v>13.99</v>
      </c>
      <c r="H2178" t="n">
        <v>0.23</v>
      </c>
      <c r="I2178" t="n">
        <v>75</v>
      </c>
      <c r="J2178" t="n">
        <v>151.83</v>
      </c>
      <c r="K2178" t="n">
        <v>49.1</v>
      </c>
      <c r="L2178" t="n">
        <v>2</v>
      </c>
      <c r="M2178" t="n">
        <v>73</v>
      </c>
      <c r="N2178" t="n">
        <v>25.73</v>
      </c>
      <c r="O2178" t="n">
        <v>18959.54</v>
      </c>
      <c r="P2178" t="n">
        <v>204.56</v>
      </c>
      <c r="Q2178" t="n">
        <v>467.24</v>
      </c>
      <c r="R2178" t="n">
        <v>120.17</v>
      </c>
      <c r="S2178" t="n">
        <v>39.61</v>
      </c>
      <c r="T2178" t="n">
        <v>35000.51</v>
      </c>
      <c r="U2178" t="n">
        <v>0.33</v>
      </c>
      <c r="V2178" t="n">
        <v>0.67</v>
      </c>
      <c r="W2178" t="n">
        <v>2.73</v>
      </c>
      <c r="X2178" t="n">
        <v>2.16</v>
      </c>
      <c r="Y2178" t="n">
        <v>1</v>
      </c>
      <c r="Z2178" t="n">
        <v>10</v>
      </c>
    </row>
    <row r="2179">
      <c r="A2179" t="n">
        <v>5</v>
      </c>
      <c r="B2179" t="n">
        <v>75</v>
      </c>
      <c r="C2179" t="inlineStr">
        <is>
          <t xml:space="preserve">CONCLUIDO	</t>
        </is>
      </c>
      <c r="D2179" t="n">
        <v>4.6609</v>
      </c>
      <c r="E2179" t="n">
        <v>21.46</v>
      </c>
      <c r="F2179" t="n">
        <v>17.19</v>
      </c>
      <c r="G2179" t="n">
        <v>15.87</v>
      </c>
      <c r="H2179" t="n">
        <v>0.26</v>
      </c>
      <c r="I2179" t="n">
        <v>65</v>
      </c>
      <c r="J2179" t="n">
        <v>152.18</v>
      </c>
      <c r="K2179" t="n">
        <v>49.1</v>
      </c>
      <c r="L2179" t="n">
        <v>2.25</v>
      </c>
      <c r="M2179" t="n">
        <v>63</v>
      </c>
      <c r="N2179" t="n">
        <v>25.83</v>
      </c>
      <c r="O2179" t="n">
        <v>19002.56</v>
      </c>
      <c r="P2179" t="n">
        <v>200.58</v>
      </c>
      <c r="Q2179" t="n">
        <v>467.09</v>
      </c>
      <c r="R2179" t="n">
        <v>110.69</v>
      </c>
      <c r="S2179" t="n">
        <v>39.61</v>
      </c>
      <c r="T2179" t="n">
        <v>30313.02</v>
      </c>
      <c r="U2179" t="n">
        <v>0.36</v>
      </c>
      <c r="V2179" t="n">
        <v>0.68</v>
      </c>
      <c r="W2179" t="n">
        <v>2.71</v>
      </c>
      <c r="X2179" t="n">
        <v>1.86</v>
      </c>
      <c r="Y2179" t="n">
        <v>1</v>
      </c>
      <c r="Z2179" t="n">
        <v>10</v>
      </c>
    </row>
    <row r="2180">
      <c r="A2180" t="n">
        <v>6</v>
      </c>
      <c r="B2180" t="n">
        <v>75</v>
      </c>
      <c r="C2180" t="inlineStr">
        <is>
          <t xml:space="preserve">CONCLUIDO	</t>
        </is>
      </c>
      <c r="D2180" t="n">
        <v>4.7534</v>
      </c>
      <c r="E2180" t="n">
        <v>21.04</v>
      </c>
      <c r="F2180" t="n">
        <v>16.99</v>
      </c>
      <c r="G2180" t="n">
        <v>17.57</v>
      </c>
      <c r="H2180" t="n">
        <v>0.29</v>
      </c>
      <c r="I2180" t="n">
        <v>58</v>
      </c>
      <c r="J2180" t="n">
        <v>152.53</v>
      </c>
      <c r="K2180" t="n">
        <v>49.1</v>
      </c>
      <c r="L2180" t="n">
        <v>2.5</v>
      </c>
      <c r="M2180" t="n">
        <v>56</v>
      </c>
      <c r="N2180" t="n">
        <v>25.93</v>
      </c>
      <c r="O2180" t="n">
        <v>19045.63</v>
      </c>
      <c r="P2180" t="n">
        <v>197.67</v>
      </c>
      <c r="Q2180" t="n">
        <v>467.25</v>
      </c>
      <c r="R2180" t="n">
        <v>103.74</v>
      </c>
      <c r="S2180" t="n">
        <v>39.61</v>
      </c>
      <c r="T2180" t="n">
        <v>26871.85</v>
      </c>
      <c r="U2180" t="n">
        <v>0.38</v>
      </c>
      <c r="V2180" t="n">
        <v>0.6899999999999999</v>
      </c>
      <c r="W2180" t="n">
        <v>2.71</v>
      </c>
      <c r="X2180" t="n">
        <v>1.65</v>
      </c>
      <c r="Y2180" t="n">
        <v>1</v>
      </c>
      <c r="Z2180" t="n">
        <v>10</v>
      </c>
    </row>
    <row r="2181">
      <c r="A2181" t="n">
        <v>7</v>
      </c>
      <c r="B2181" t="n">
        <v>75</v>
      </c>
      <c r="C2181" t="inlineStr">
        <is>
          <t xml:space="preserve">CONCLUIDO	</t>
        </is>
      </c>
      <c r="D2181" t="n">
        <v>4.8425</v>
      </c>
      <c r="E2181" t="n">
        <v>20.65</v>
      </c>
      <c r="F2181" t="n">
        <v>16.79</v>
      </c>
      <c r="G2181" t="n">
        <v>19.37</v>
      </c>
      <c r="H2181" t="n">
        <v>0.32</v>
      </c>
      <c r="I2181" t="n">
        <v>52</v>
      </c>
      <c r="J2181" t="n">
        <v>152.88</v>
      </c>
      <c r="K2181" t="n">
        <v>49.1</v>
      </c>
      <c r="L2181" t="n">
        <v>2.75</v>
      </c>
      <c r="M2181" t="n">
        <v>50</v>
      </c>
      <c r="N2181" t="n">
        <v>26.03</v>
      </c>
      <c r="O2181" t="n">
        <v>19088.72</v>
      </c>
      <c r="P2181" t="n">
        <v>194.72</v>
      </c>
      <c r="Q2181" t="n">
        <v>467.16</v>
      </c>
      <c r="R2181" t="n">
        <v>96.95</v>
      </c>
      <c r="S2181" t="n">
        <v>39.61</v>
      </c>
      <c r="T2181" t="n">
        <v>23506.85</v>
      </c>
      <c r="U2181" t="n">
        <v>0.41</v>
      </c>
      <c r="V2181" t="n">
        <v>0.6899999999999999</v>
      </c>
      <c r="W2181" t="n">
        <v>2.7</v>
      </c>
      <c r="X2181" t="n">
        <v>1.45</v>
      </c>
      <c r="Y2181" t="n">
        <v>1</v>
      </c>
      <c r="Z2181" t="n">
        <v>10</v>
      </c>
    </row>
    <row r="2182">
      <c r="A2182" t="n">
        <v>8</v>
      </c>
      <c r="B2182" t="n">
        <v>75</v>
      </c>
      <c r="C2182" t="inlineStr">
        <is>
          <t xml:space="preserve">CONCLUIDO	</t>
        </is>
      </c>
      <c r="D2182" t="n">
        <v>4.8953</v>
      </c>
      <c r="E2182" t="n">
        <v>20.43</v>
      </c>
      <c r="F2182" t="n">
        <v>16.68</v>
      </c>
      <c r="G2182" t="n">
        <v>20.86</v>
      </c>
      <c r="H2182" t="n">
        <v>0.35</v>
      </c>
      <c r="I2182" t="n">
        <v>48</v>
      </c>
      <c r="J2182" t="n">
        <v>153.23</v>
      </c>
      <c r="K2182" t="n">
        <v>49.1</v>
      </c>
      <c r="L2182" t="n">
        <v>3</v>
      </c>
      <c r="M2182" t="n">
        <v>46</v>
      </c>
      <c r="N2182" t="n">
        <v>26.13</v>
      </c>
      <c r="O2182" t="n">
        <v>19131.85</v>
      </c>
      <c r="P2182" t="n">
        <v>193.06</v>
      </c>
      <c r="Q2182" t="n">
        <v>467.13</v>
      </c>
      <c r="R2182" t="n">
        <v>93.67</v>
      </c>
      <c r="S2182" t="n">
        <v>39.61</v>
      </c>
      <c r="T2182" t="n">
        <v>21887.22</v>
      </c>
      <c r="U2182" t="n">
        <v>0.42</v>
      </c>
      <c r="V2182" t="n">
        <v>0.7</v>
      </c>
      <c r="W2182" t="n">
        <v>2.69</v>
      </c>
      <c r="X2182" t="n">
        <v>1.35</v>
      </c>
      <c r="Y2182" t="n">
        <v>1</v>
      </c>
      <c r="Z2182" t="n">
        <v>10</v>
      </c>
    </row>
    <row r="2183">
      <c r="A2183" t="n">
        <v>9</v>
      </c>
      <c r="B2183" t="n">
        <v>75</v>
      </c>
      <c r="C2183" t="inlineStr">
        <is>
          <t xml:space="preserve">CONCLUIDO	</t>
        </is>
      </c>
      <c r="D2183" t="n">
        <v>4.957</v>
      </c>
      <c r="E2183" t="n">
        <v>20.17</v>
      </c>
      <c r="F2183" t="n">
        <v>16.55</v>
      </c>
      <c r="G2183" t="n">
        <v>22.57</v>
      </c>
      <c r="H2183" t="n">
        <v>0.37</v>
      </c>
      <c r="I2183" t="n">
        <v>44</v>
      </c>
      <c r="J2183" t="n">
        <v>153.58</v>
      </c>
      <c r="K2183" t="n">
        <v>49.1</v>
      </c>
      <c r="L2183" t="n">
        <v>3.25</v>
      </c>
      <c r="M2183" t="n">
        <v>42</v>
      </c>
      <c r="N2183" t="n">
        <v>26.23</v>
      </c>
      <c r="O2183" t="n">
        <v>19175.02</v>
      </c>
      <c r="P2183" t="n">
        <v>191.03</v>
      </c>
      <c r="Q2183" t="n">
        <v>467.07</v>
      </c>
      <c r="R2183" t="n">
        <v>89.73</v>
      </c>
      <c r="S2183" t="n">
        <v>39.61</v>
      </c>
      <c r="T2183" t="n">
        <v>19938.15</v>
      </c>
      <c r="U2183" t="n">
        <v>0.44</v>
      </c>
      <c r="V2183" t="n">
        <v>0.7</v>
      </c>
      <c r="W2183" t="n">
        <v>2.68</v>
      </c>
      <c r="X2183" t="n">
        <v>1.22</v>
      </c>
      <c r="Y2183" t="n">
        <v>1</v>
      </c>
      <c r="Z2183" t="n">
        <v>10</v>
      </c>
    </row>
    <row r="2184">
      <c r="A2184" t="n">
        <v>10</v>
      </c>
      <c r="B2184" t="n">
        <v>75</v>
      </c>
      <c r="C2184" t="inlineStr">
        <is>
          <t xml:space="preserve">CONCLUIDO	</t>
        </is>
      </c>
      <c r="D2184" t="n">
        <v>5.0051</v>
      </c>
      <c r="E2184" t="n">
        <v>19.98</v>
      </c>
      <c r="F2184" t="n">
        <v>16.48</v>
      </c>
      <c r="G2184" t="n">
        <v>24.72</v>
      </c>
      <c r="H2184" t="n">
        <v>0.4</v>
      </c>
      <c r="I2184" t="n">
        <v>40</v>
      </c>
      <c r="J2184" t="n">
        <v>153.93</v>
      </c>
      <c r="K2184" t="n">
        <v>49.1</v>
      </c>
      <c r="L2184" t="n">
        <v>3.5</v>
      </c>
      <c r="M2184" t="n">
        <v>38</v>
      </c>
      <c r="N2184" t="n">
        <v>26.33</v>
      </c>
      <c r="O2184" t="n">
        <v>19218.22</v>
      </c>
      <c r="P2184" t="n">
        <v>189.68</v>
      </c>
      <c r="Q2184" t="n">
        <v>467.07</v>
      </c>
      <c r="R2184" t="n">
        <v>87.23999999999999</v>
      </c>
      <c r="S2184" t="n">
        <v>39.61</v>
      </c>
      <c r="T2184" t="n">
        <v>18709.38</v>
      </c>
      <c r="U2184" t="n">
        <v>0.45</v>
      </c>
      <c r="V2184" t="n">
        <v>0.71</v>
      </c>
      <c r="W2184" t="n">
        <v>2.68</v>
      </c>
      <c r="X2184" t="n">
        <v>1.15</v>
      </c>
      <c r="Y2184" t="n">
        <v>1</v>
      </c>
      <c r="Z2184" t="n">
        <v>10</v>
      </c>
    </row>
    <row r="2185">
      <c r="A2185" t="n">
        <v>11</v>
      </c>
      <c r="B2185" t="n">
        <v>75</v>
      </c>
      <c r="C2185" t="inlineStr">
        <is>
          <t xml:space="preserve">CONCLUIDO	</t>
        </is>
      </c>
      <c r="D2185" t="n">
        <v>5.0522</v>
      </c>
      <c r="E2185" t="n">
        <v>19.79</v>
      </c>
      <c r="F2185" t="n">
        <v>16.39</v>
      </c>
      <c r="G2185" t="n">
        <v>26.57</v>
      </c>
      <c r="H2185" t="n">
        <v>0.43</v>
      </c>
      <c r="I2185" t="n">
        <v>37</v>
      </c>
      <c r="J2185" t="n">
        <v>154.28</v>
      </c>
      <c r="K2185" t="n">
        <v>49.1</v>
      </c>
      <c r="L2185" t="n">
        <v>3.75</v>
      </c>
      <c r="M2185" t="n">
        <v>35</v>
      </c>
      <c r="N2185" t="n">
        <v>26.43</v>
      </c>
      <c r="O2185" t="n">
        <v>19261.45</v>
      </c>
      <c r="P2185" t="n">
        <v>187.95</v>
      </c>
      <c r="Q2185" t="n">
        <v>467.12</v>
      </c>
      <c r="R2185" t="n">
        <v>84.34</v>
      </c>
      <c r="S2185" t="n">
        <v>39.61</v>
      </c>
      <c r="T2185" t="n">
        <v>17274.22</v>
      </c>
      <c r="U2185" t="n">
        <v>0.47</v>
      </c>
      <c r="V2185" t="n">
        <v>0.71</v>
      </c>
      <c r="W2185" t="n">
        <v>2.67</v>
      </c>
      <c r="X2185" t="n">
        <v>1.05</v>
      </c>
      <c r="Y2185" t="n">
        <v>1</v>
      </c>
      <c r="Z2185" t="n">
        <v>10</v>
      </c>
    </row>
    <row r="2186">
      <c r="A2186" t="n">
        <v>12</v>
      </c>
      <c r="B2186" t="n">
        <v>75</v>
      </c>
      <c r="C2186" t="inlineStr">
        <is>
          <t xml:space="preserve">CONCLUIDO	</t>
        </is>
      </c>
      <c r="D2186" t="n">
        <v>5.0805</v>
      </c>
      <c r="E2186" t="n">
        <v>19.68</v>
      </c>
      <c r="F2186" t="n">
        <v>16.34</v>
      </c>
      <c r="G2186" t="n">
        <v>28.01</v>
      </c>
      <c r="H2186" t="n">
        <v>0.46</v>
      </c>
      <c r="I2186" t="n">
        <v>35</v>
      </c>
      <c r="J2186" t="n">
        <v>154.63</v>
      </c>
      <c r="K2186" t="n">
        <v>49.1</v>
      </c>
      <c r="L2186" t="n">
        <v>4</v>
      </c>
      <c r="M2186" t="n">
        <v>33</v>
      </c>
      <c r="N2186" t="n">
        <v>26.53</v>
      </c>
      <c r="O2186" t="n">
        <v>19304.72</v>
      </c>
      <c r="P2186" t="n">
        <v>186.96</v>
      </c>
      <c r="Q2186" t="n">
        <v>467.09</v>
      </c>
      <c r="R2186" t="n">
        <v>82.73999999999999</v>
      </c>
      <c r="S2186" t="n">
        <v>39.61</v>
      </c>
      <c r="T2186" t="n">
        <v>16483.43</v>
      </c>
      <c r="U2186" t="n">
        <v>0.48</v>
      </c>
      <c r="V2186" t="n">
        <v>0.71</v>
      </c>
      <c r="W2186" t="n">
        <v>2.67</v>
      </c>
      <c r="X2186" t="n">
        <v>1</v>
      </c>
      <c r="Y2186" t="n">
        <v>1</v>
      </c>
      <c r="Z2186" t="n">
        <v>10</v>
      </c>
    </row>
    <row r="2187">
      <c r="A2187" t="n">
        <v>13</v>
      </c>
      <c r="B2187" t="n">
        <v>75</v>
      </c>
      <c r="C2187" t="inlineStr">
        <is>
          <t xml:space="preserve">CONCLUIDO	</t>
        </is>
      </c>
      <c r="D2187" t="n">
        <v>5.1178</v>
      </c>
      <c r="E2187" t="n">
        <v>19.54</v>
      </c>
      <c r="F2187" t="n">
        <v>16.25</v>
      </c>
      <c r="G2187" t="n">
        <v>29.55</v>
      </c>
      <c r="H2187" t="n">
        <v>0.49</v>
      </c>
      <c r="I2187" t="n">
        <v>33</v>
      </c>
      <c r="J2187" t="n">
        <v>154.98</v>
      </c>
      <c r="K2187" t="n">
        <v>49.1</v>
      </c>
      <c r="L2187" t="n">
        <v>4.25</v>
      </c>
      <c r="M2187" t="n">
        <v>31</v>
      </c>
      <c r="N2187" t="n">
        <v>26.63</v>
      </c>
      <c r="O2187" t="n">
        <v>19348.03</v>
      </c>
      <c r="P2187" t="n">
        <v>185.26</v>
      </c>
      <c r="Q2187" t="n">
        <v>467.07</v>
      </c>
      <c r="R2187" t="n">
        <v>79.77</v>
      </c>
      <c r="S2187" t="n">
        <v>39.61</v>
      </c>
      <c r="T2187" t="n">
        <v>15012.7</v>
      </c>
      <c r="U2187" t="n">
        <v>0.5</v>
      </c>
      <c r="V2187" t="n">
        <v>0.72</v>
      </c>
      <c r="W2187" t="n">
        <v>2.67</v>
      </c>
      <c r="X2187" t="n">
        <v>0.92</v>
      </c>
      <c r="Y2187" t="n">
        <v>1</v>
      </c>
      <c r="Z2187" t="n">
        <v>10</v>
      </c>
    </row>
    <row r="2188">
      <c r="A2188" t="n">
        <v>14</v>
      </c>
      <c r="B2188" t="n">
        <v>75</v>
      </c>
      <c r="C2188" t="inlineStr">
        <is>
          <t xml:space="preserve">CONCLUIDO	</t>
        </is>
      </c>
      <c r="D2188" t="n">
        <v>5.1505</v>
      </c>
      <c r="E2188" t="n">
        <v>19.42</v>
      </c>
      <c r="F2188" t="n">
        <v>16.19</v>
      </c>
      <c r="G2188" t="n">
        <v>31.34</v>
      </c>
      <c r="H2188" t="n">
        <v>0.51</v>
      </c>
      <c r="I2188" t="n">
        <v>31</v>
      </c>
      <c r="J2188" t="n">
        <v>155.33</v>
      </c>
      <c r="K2188" t="n">
        <v>49.1</v>
      </c>
      <c r="L2188" t="n">
        <v>4.5</v>
      </c>
      <c r="M2188" t="n">
        <v>29</v>
      </c>
      <c r="N2188" t="n">
        <v>26.74</v>
      </c>
      <c r="O2188" t="n">
        <v>19391.36</v>
      </c>
      <c r="P2188" t="n">
        <v>184.43</v>
      </c>
      <c r="Q2188" t="n">
        <v>467.08</v>
      </c>
      <c r="R2188" t="n">
        <v>77.61</v>
      </c>
      <c r="S2188" t="n">
        <v>39.61</v>
      </c>
      <c r="T2188" t="n">
        <v>13940.22</v>
      </c>
      <c r="U2188" t="n">
        <v>0.51</v>
      </c>
      <c r="V2188" t="n">
        <v>0.72</v>
      </c>
      <c r="W2188" t="n">
        <v>2.67</v>
      </c>
      <c r="X2188" t="n">
        <v>0.86</v>
      </c>
      <c r="Y2188" t="n">
        <v>1</v>
      </c>
      <c r="Z2188" t="n">
        <v>10</v>
      </c>
    </row>
    <row r="2189">
      <c r="A2189" t="n">
        <v>15</v>
      </c>
      <c r="B2189" t="n">
        <v>75</v>
      </c>
      <c r="C2189" t="inlineStr">
        <is>
          <t xml:space="preserve">CONCLUIDO	</t>
        </is>
      </c>
      <c r="D2189" t="n">
        <v>5.1777</v>
      </c>
      <c r="E2189" t="n">
        <v>19.31</v>
      </c>
      <c r="F2189" t="n">
        <v>16.15</v>
      </c>
      <c r="G2189" t="n">
        <v>33.42</v>
      </c>
      <c r="H2189" t="n">
        <v>0.54</v>
      </c>
      <c r="I2189" t="n">
        <v>29</v>
      </c>
      <c r="J2189" t="n">
        <v>155.68</v>
      </c>
      <c r="K2189" t="n">
        <v>49.1</v>
      </c>
      <c r="L2189" t="n">
        <v>4.75</v>
      </c>
      <c r="M2189" t="n">
        <v>27</v>
      </c>
      <c r="N2189" t="n">
        <v>26.84</v>
      </c>
      <c r="O2189" t="n">
        <v>19434.74</v>
      </c>
      <c r="P2189" t="n">
        <v>183.05</v>
      </c>
      <c r="Q2189" t="n">
        <v>467.08</v>
      </c>
      <c r="R2189" t="n">
        <v>76.75</v>
      </c>
      <c r="S2189" t="n">
        <v>39.61</v>
      </c>
      <c r="T2189" t="n">
        <v>13520.98</v>
      </c>
      <c r="U2189" t="n">
        <v>0.52</v>
      </c>
      <c r="V2189" t="n">
        <v>0.72</v>
      </c>
      <c r="W2189" t="n">
        <v>2.65</v>
      </c>
      <c r="X2189" t="n">
        <v>0.82</v>
      </c>
      <c r="Y2189" t="n">
        <v>1</v>
      </c>
      <c r="Z2189" t="n">
        <v>10</v>
      </c>
    </row>
    <row r="2190">
      <c r="A2190" t="n">
        <v>16</v>
      </c>
      <c r="B2190" t="n">
        <v>75</v>
      </c>
      <c r="C2190" t="inlineStr">
        <is>
          <t xml:space="preserve">CONCLUIDO	</t>
        </is>
      </c>
      <c r="D2190" t="n">
        <v>5.1951</v>
      </c>
      <c r="E2190" t="n">
        <v>19.25</v>
      </c>
      <c r="F2190" t="n">
        <v>16.12</v>
      </c>
      <c r="G2190" t="n">
        <v>34.54</v>
      </c>
      <c r="H2190" t="n">
        <v>0.57</v>
      </c>
      <c r="I2190" t="n">
        <v>28</v>
      </c>
      <c r="J2190" t="n">
        <v>156.03</v>
      </c>
      <c r="K2190" t="n">
        <v>49.1</v>
      </c>
      <c r="L2190" t="n">
        <v>5</v>
      </c>
      <c r="M2190" t="n">
        <v>26</v>
      </c>
      <c r="N2190" t="n">
        <v>26.94</v>
      </c>
      <c r="O2190" t="n">
        <v>19478.15</v>
      </c>
      <c r="P2190" t="n">
        <v>182.27</v>
      </c>
      <c r="Q2190" t="n">
        <v>467.07</v>
      </c>
      <c r="R2190" t="n">
        <v>75.56</v>
      </c>
      <c r="S2190" t="n">
        <v>39.61</v>
      </c>
      <c r="T2190" t="n">
        <v>12933.18</v>
      </c>
      <c r="U2190" t="n">
        <v>0.52</v>
      </c>
      <c r="V2190" t="n">
        <v>0.72</v>
      </c>
      <c r="W2190" t="n">
        <v>2.65</v>
      </c>
      <c r="X2190" t="n">
        <v>0.78</v>
      </c>
      <c r="Y2190" t="n">
        <v>1</v>
      </c>
      <c r="Z2190" t="n">
        <v>10</v>
      </c>
    </row>
    <row r="2191">
      <c r="A2191" t="n">
        <v>17</v>
      </c>
      <c r="B2191" t="n">
        <v>75</v>
      </c>
      <c r="C2191" t="inlineStr">
        <is>
          <t xml:space="preserve">CONCLUIDO	</t>
        </is>
      </c>
      <c r="D2191" t="n">
        <v>5.2324</v>
      </c>
      <c r="E2191" t="n">
        <v>19.11</v>
      </c>
      <c r="F2191" t="n">
        <v>16.04</v>
      </c>
      <c r="G2191" t="n">
        <v>37.02</v>
      </c>
      <c r="H2191" t="n">
        <v>0.59</v>
      </c>
      <c r="I2191" t="n">
        <v>26</v>
      </c>
      <c r="J2191" t="n">
        <v>156.39</v>
      </c>
      <c r="K2191" t="n">
        <v>49.1</v>
      </c>
      <c r="L2191" t="n">
        <v>5.25</v>
      </c>
      <c r="M2191" t="n">
        <v>24</v>
      </c>
      <c r="N2191" t="n">
        <v>27.04</v>
      </c>
      <c r="O2191" t="n">
        <v>19521.59</v>
      </c>
      <c r="P2191" t="n">
        <v>181.16</v>
      </c>
      <c r="Q2191" t="n">
        <v>467.07</v>
      </c>
      <c r="R2191" t="n">
        <v>73.05</v>
      </c>
      <c r="S2191" t="n">
        <v>39.61</v>
      </c>
      <c r="T2191" t="n">
        <v>11683.69</v>
      </c>
      <c r="U2191" t="n">
        <v>0.54</v>
      </c>
      <c r="V2191" t="n">
        <v>0.73</v>
      </c>
      <c r="W2191" t="n">
        <v>2.65</v>
      </c>
      <c r="X2191" t="n">
        <v>0.71</v>
      </c>
      <c r="Y2191" t="n">
        <v>1</v>
      </c>
      <c r="Z2191" t="n">
        <v>10</v>
      </c>
    </row>
    <row r="2192">
      <c r="A2192" t="n">
        <v>18</v>
      </c>
      <c r="B2192" t="n">
        <v>75</v>
      </c>
      <c r="C2192" t="inlineStr">
        <is>
          <t xml:space="preserve">CONCLUIDO	</t>
        </is>
      </c>
      <c r="D2192" t="n">
        <v>5.2403</v>
      </c>
      <c r="E2192" t="n">
        <v>19.08</v>
      </c>
      <c r="F2192" t="n">
        <v>16.04</v>
      </c>
      <c r="G2192" t="n">
        <v>38.5</v>
      </c>
      <c r="H2192" t="n">
        <v>0.62</v>
      </c>
      <c r="I2192" t="n">
        <v>25</v>
      </c>
      <c r="J2192" t="n">
        <v>156.74</v>
      </c>
      <c r="K2192" t="n">
        <v>49.1</v>
      </c>
      <c r="L2192" t="n">
        <v>5.5</v>
      </c>
      <c r="M2192" t="n">
        <v>23</v>
      </c>
      <c r="N2192" t="n">
        <v>27.14</v>
      </c>
      <c r="O2192" t="n">
        <v>19565.07</v>
      </c>
      <c r="P2192" t="n">
        <v>180.49</v>
      </c>
      <c r="Q2192" t="n">
        <v>467.1</v>
      </c>
      <c r="R2192" t="n">
        <v>72.97</v>
      </c>
      <c r="S2192" t="n">
        <v>39.61</v>
      </c>
      <c r="T2192" t="n">
        <v>11652.63</v>
      </c>
      <c r="U2192" t="n">
        <v>0.54</v>
      </c>
      <c r="V2192" t="n">
        <v>0.73</v>
      </c>
      <c r="W2192" t="n">
        <v>2.65</v>
      </c>
      <c r="X2192" t="n">
        <v>0.71</v>
      </c>
      <c r="Y2192" t="n">
        <v>1</v>
      </c>
      <c r="Z2192" t="n">
        <v>10</v>
      </c>
    </row>
    <row r="2193">
      <c r="A2193" t="n">
        <v>19</v>
      </c>
      <c r="B2193" t="n">
        <v>75</v>
      </c>
      <c r="C2193" t="inlineStr">
        <is>
          <t xml:space="preserve">CONCLUIDO	</t>
        </is>
      </c>
      <c r="D2193" t="n">
        <v>5.2619</v>
      </c>
      <c r="E2193" t="n">
        <v>19</v>
      </c>
      <c r="F2193" t="n">
        <v>15.99</v>
      </c>
      <c r="G2193" t="n">
        <v>39.99</v>
      </c>
      <c r="H2193" t="n">
        <v>0.65</v>
      </c>
      <c r="I2193" t="n">
        <v>24</v>
      </c>
      <c r="J2193" t="n">
        <v>157.09</v>
      </c>
      <c r="K2193" t="n">
        <v>49.1</v>
      </c>
      <c r="L2193" t="n">
        <v>5.75</v>
      </c>
      <c r="M2193" t="n">
        <v>22</v>
      </c>
      <c r="N2193" t="n">
        <v>27.25</v>
      </c>
      <c r="O2193" t="n">
        <v>19608.58</v>
      </c>
      <c r="P2193" t="n">
        <v>179.16</v>
      </c>
      <c r="Q2193" t="n">
        <v>467.11</v>
      </c>
      <c r="R2193" t="n">
        <v>71.38</v>
      </c>
      <c r="S2193" t="n">
        <v>39.61</v>
      </c>
      <c r="T2193" t="n">
        <v>10862.76</v>
      </c>
      <c r="U2193" t="n">
        <v>0.55</v>
      </c>
      <c r="V2193" t="n">
        <v>0.73</v>
      </c>
      <c r="W2193" t="n">
        <v>2.65</v>
      </c>
      <c r="X2193" t="n">
        <v>0.66</v>
      </c>
      <c r="Y2193" t="n">
        <v>1</v>
      </c>
      <c r="Z2193" t="n">
        <v>10</v>
      </c>
    </row>
    <row r="2194">
      <c r="A2194" t="n">
        <v>20</v>
      </c>
      <c r="B2194" t="n">
        <v>75</v>
      </c>
      <c r="C2194" t="inlineStr">
        <is>
          <t xml:space="preserve">CONCLUIDO	</t>
        </is>
      </c>
      <c r="D2194" t="n">
        <v>5.278</v>
      </c>
      <c r="E2194" t="n">
        <v>18.95</v>
      </c>
      <c r="F2194" t="n">
        <v>15.97</v>
      </c>
      <c r="G2194" t="n">
        <v>41.65</v>
      </c>
      <c r="H2194" t="n">
        <v>0.67</v>
      </c>
      <c r="I2194" t="n">
        <v>23</v>
      </c>
      <c r="J2194" t="n">
        <v>157.44</v>
      </c>
      <c r="K2194" t="n">
        <v>49.1</v>
      </c>
      <c r="L2194" t="n">
        <v>6</v>
      </c>
      <c r="M2194" t="n">
        <v>21</v>
      </c>
      <c r="N2194" t="n">
        <v>27.35</v>
      </c>
      <c r="O2194" t="n">
        <v>19652.13</v>
      </c>
      <c r="P2194" t="n">
        <v>178.24</v>
      </c>
      <c r="Q2194" t="n">
        <v>467.08</v>
      </c>
      <c r="R2194" t="n">
        <v>70.63</v>
      </c>
      <c r="S2194" t="n">
        <v>39.61</v>
      </c>
      <c r="T2194" t="n">
        <v>10491.37</v>
      </c>
      <c r="U2194" t="n">
        <v>0.5600000000000001</v>
      </c>
      <c r="V2194" t="n">
        <v>0.73</v>
      </c>
      <c r="W2194" t="n">
        <v>2.65</v>
      </c>
      <c r="X2194" t="n">
        <v>0.63</v>
      </c>
      <c r="Y2194" t="n">
        <v>1</v>
      </c>
      <c r="Z2194" t="n">
        <v>10</v>
      </c>
    </row>
    <row r="2195">
      <c r="A2195" t="n">
        <v>21</v>
      </c>
      <c r="B2195" t="n">
        <v>75</v>
      </c>
      <c r="C2195" t="inlineStr">
        <is>
          <t xml:space="preserve">CONCLUIDO	</t>
        </is>
      </c>
      <c r="D2195" t="n">
        <v>5.2965</v>
      </c>
      <c r="E2195" t="n">
        <v>18.88</v>
      </c>
      <c r="F2195" t="n">
        <v>15.93</v>
      </c>
      <c r="G2195" t="n">
        <v>43.45</v>
      </c>
      <c r="H2195" t="n">
        <v>0.7</v>
      </c>
      <c r="I2195" t="n">
        <v>22</v>
      </c>
      <c r="J2195" t="n">
        <v>157.8</v>
      </c>
      <c r="K2195" t="n">
        <v>49.1</v>
      </c>
      <c r="L2195" t="n">
        <v>6.25</v>
      </c>
      <c r="M2195" t="n">
        <v>20</v>
      </c>
      <c r="N2195" t="n">
        <v>27.45</v>
      </c>
      <c r="O2195" t="n">
        <v>19695.71</v>
      </c>
      <c r="P2195" t="n">
        <v>177.38</v>
      </c>
      <c r="Q2195" t="n">
        <v>467.11</v>
      </c>
      <c r="R2195" t="n">
        <v>69.5</v>
      </c>
      <c r="S2195" t="n">
        <v>39.61</v>
      </c>
      <c r="T2195" t="n">
        <v>9928.92</v>
      </c>
      <c r="U2195" t="n">
        <v>0.57</v>
      </c>
      <c r="V2195" t="n">
        <v>0.73</v>
      </c>
      <c r="W2195" t="n">
        <v>2.64</v>
      </c>
      <c r="X2195" t="n">
        <v>0.6</v>
      </c>
      <c r="Y2195" t="n">
        <v>1</v>
      </c>
      <c r="Z2195" t="n">
        <v>10</v>
      </c>
    </row>
    <row r="2196">
      <c r="A2196" t="n">
        <v>22</v>
      </c>
      <c r="B2196" t="n">
        <v>75</v>
      </c>
      <c r="C2196" t="inlineStr">
        <is>
          <t xml:space="preserve">CONCLUIDO	</t>
        </is>
      </c>
      <c r="D2196" t="n">
        <v>5.3115</v>
      </c>
      <c r="E2196" t="n">
        <v>18.83</v>
      </c>
      <c r="F2196" t="n">
        <v>15.91</v>
      </c>
      <c r="G2196" t="n">
        <v>45.45</v>
      </c>
      <c r="H2196" t="n">
        <v>0.73</v>
      </c>
      <c r="I2196" t="n">
        <v>21</v>
      </c>
      <c r="J2196" t="n">
        <v>158.15</v>
      </c>
      <c r="K2196" t="n">
        <v>49.1</v>
      </c>
      <c r="L2196" t="n">
        <v>6.5</v>
      </c>
      <c r="M2196" t="n">
        <v>19</v>
      </c>
      <c r="N2196" t="n">
        <v>27.56</v>
      </c>
      <c r="O2196" t="n">
        <v>19739.33</v>
      </c>
      <c r="P2196" t="n">
        <v>176.6</v>
      </c>
      <c r="Q2196" t="n">
        <v>467.1</v>
      </c>
      <c r="R2196" t="n">
        <v>68.67</v>
      </c>
      <c r="S2196" t="n">
        <v>39.61</v>
      </c>
      <c r="T2196" t="n">
        <v>9519.08</v>
      </c>
      <c r="U2196" t="n">
        <v>0.58</v>
      </c>
      <c r="V2196" t="n">
        <v>0.73</v>
      </c>
      <c r="W2196" t="n">
        <v>2.64</v>
      </c>
      <c r="X2196" t="n">
        <v>0.57</v>
      </c>
      <c r="Y2196" t="n">
        <v>1</v>
      </c>
      <c r="Z2196" t="n">
        <v>10</v>
      </c>
    </row>
    <row r="2197">
      <c r="A2197" t="n">
        <v>23</v>
      </c>
      <c r="B2197" t="n">
        <v>75</v>
      </c>
      <c r="C2197" t="inlineStr">
        <is>
          <t xml:space="preserve">CONCLUIDO	</t>
        </is>
      </c>
      <c r="D2197" t="n">
        <v>5.3299</v>
      </c>
      <c r="E2197" t="n">
        <v>18.76</v>
      </c>
      <c r="F2197" t="n">
        <v>15.87</v>
      </c>
      <c r="G2197" t="n">
        <v>47.62</v>
      </c>
      <c r="H2197" t="n">
        <v>0.75</v>
      </c>
      <c r="I2197" t="n">
        <v>20</v>
      </c>
      <c r="J2197" t="n">
        <v>158.51</v>
      </c>
      <c r="K2197" t="n">
        <v>49.1</v>
      </c>
      <c r="L2197" t="n">
        <v>6.75</v>
      </c>
      <c r="M2197" t="n">
        <v>18</v>
      </c>
      <c r="N2197" t="n">
        <v>27.66</v>
      </c>
      <c r="O2197" t="n">
        <v>19782.99</v>
      </c>
      <c r="P2197" t="n">
        <v>176.15</v>
      </c>
      <c r="Q2197" t="n">
        <v>467.07</v>
      </c>
      <c r="R2197" t="n">
        <v>67.62</v>
      </c>
      <c r="S2197" t="n">
        <v>39.61</v>
      </c>
      <c r="T2197" t="n">
        <v>9000.290000000001</v>
      </c>
      <c r="U2197" t="n">
        <v>0.59</v>
      </c>
      <c r="V2197" t="n">
        <v>0.73</v>
      </c>
      <c r="W2197" t="n">
        <v>2.64</v>
      </c>
      <c r="X2197" t="n">
        <v>0.54</v>
      </c>
      <c r="Y2197" t="n">
        <v>1</v>
      </c>
      <c r="Z2197" t="n">
        <v>10</v>
      </c>
    </row>
    <row r="2198">
      <c r="A2198" t="n">
        <v>24</v>
      </c>
      <c r="B2198" t="n">
        <v>75</v>
      </c>
      <c r="C2198" t="inlineStr">
        <is>
          <t xml:space="preserve">CONCLUIDO	</t>
        </is>
      </c>
      <c r="D2198" t="n">
        <v>5.3431</v>
      </c>
      <c r="E2198" t="n">
        <v>18.72</v>
      </c>
      <c r="F2198" t="n">
        <v>15.86</v>
      </c>
      <c r="G2198" t="n">
        <v>50.08</v>
      </c>
      <c r="H2198" t="n">
        <v>0.78</v>
      </c>
      <c r="I2198" t="n">
        <v>19</v>
      </c>
      <c r="J2198" t="n">
        <v>158.86</v>
      </c>
      <c r="K2198" t="n">
        <v>49.1</v>
      </c>
      <c r="L2198" t="n">
        <v>7</v>
      </c>
      <c r="M2198" t="n">
        <v>17</v>
      </c>
      <c r="N2198" t="n">
        <v>27.77</v>
      </c>
      <c r="O2198" t="n">
        <v>19826.68</v>
      </c>
      <c r="P2198" t="n">
        <v>174.98</v>
      </c>
      <c r="Q2198" t="n">
        <v>467.11</v>
      </c>
      <c r="R2198" t="n">
        <v>67.06</v>
      </c>
      <c r="S2198" t="n">
        <v>39.61</v>
      </c>
      <c r="T2198" t="n">
        <v>8726.190000000001</v>
      </c>
      <c r="U2198" t="n">
        <v>0.59</v>
      </c>
      <c r="V2198" t="n">
        <v>0.74</v>
      </c>
      <c r="W2198" t="n">
        <v>2.64</v>
      </c>
      <c r="X2198" t="n">
        <v>0.52</v>
      </c>
      <c r="Y2198" t="n">
        <v>1</v>
      </c>
      <c r="Z2198" t="n">
        <v>10</v>
      </c>
    </row>
    <row r="2199">
      <c r="A2199" t="n">
        <v>25</v>
      </c>
      <c r="B2199" t="n">
        <v>75</v>
      </c>
      <c r="C2199" t="inlineStr">
        <is>
          <t xml:space="preserve">CONCLUIDO	</t>
        </is>
      </c>
      <c r="D2199" t="n">
        <v>5.34</v>
      </c>
      <c r="E2199" t="n">
        <v>18.73</v>
      </c>
      <c r="F2199" t="n">
        <v>15.87</v>
      </c>
      <c r="G2199" t="n">
        <v>50.11</v>
      </c>
      <c r="H2199" t="n">
        <v>0.8100000000000001</v>
      </c>
      <c r="I2199" t="n">
        <v>19</v>
      </c>
      <c r="J2199" t="n">
        <v>159.22</v>
      </c>
      <c r="K2199" t="n">
        <v>49.1</v>
      </c>
      <c r="L2199" t="n">
        <v>7.25</v>
      </c>
      <c r="M2199" t="n">
        <v>17</v>
      </c>
      <c r="N2199" t="n">
        <v>27.87</v>
      </c>
      <c r="O2199" t="n">
        <v>19870.53</v>
      </c>
      <c r="P2199" t="n">
        <v>174.81</v>
      </c>
      <c r="Q2199" t="n">
        <v>467.07</v>
      </c>
      <c r="R2199" t="n">
        <v>67.39</v>
      </c>
      <c r="S2199" t="n">
        <v>39.61</v>
      </c>
      <c r="T2199" t="n">
        <v>8892.790000000001</v>
      </c>
      <c r="U2199" t="n">
        <v>0.59</v>
      </c>
      <c r="V2199" t="n">
        <v>0.73</v>
      </c>
      <c r="W2199" t="n">
        <v>2.64</v>
      </c>
      <c r="X2199" t="n">
        <v>0.54</v>
      </c>
      <c r="Y2199" t="n">
        <v>1</v>
      </c>
      <c r="Z2199" t="n">
        <v>10</v>
      </c>
    </row>
    <row r="2200">
      <c r="A2200" t="n">
        <v>26</v>
      </c>
      <c r="B2200" t="n">
        <v>75</v>
      </c>
      <c r="C2200" t="inlineStr">
        <is>
          <t xml:space="preserve">CONCLUIDO	</t>
        </is>
      </c>
      <c r="D2200" t="n">
        <v>5.367</v>
      </c>
      <c r="E2200" t="n">
        <v>18.63</v>
      </c>
      <c r="F2200" t="n">
        <v>15.81</v>
      </c>
      <c r="G2200" t="n">
        <v>52.69</v>
      </c>
      <c r="H2200" t="n">
        <v>0.83</v>
      </c>
      <c r="I2200" t="n">
        <v>18</v>
      </c>
      <c r="J2200" t="n">
        <v>159.57</v>
      </c>
      <c r="K2200" t="n">
        <v>49.1</v>
      </c>
      <c r="L2200" t="n">
        <v>7.5</v>
      </c>
      <c r="M2200" t="n">
        <v>16</v>
      </c>
      <c r="N2200" t="n">
        <v>27.98</v>
      </c>
      <c r="O2200" t="n">
        <v>19914.3</v>
      </c>
      <c r="P2200" t="n">
        <v>173.47</v>
      </c>
      <c r="Q2200" t="n">
        <v>467.08</v>
      </c>
      <c r="R2200" t="n">
        <v>65.33</v>
      </c>
      <c r="S2200" t="n">
        <v>39.61</v>
      </c>
      <c r="T2200" t="n">
        <v>7867.24</v>
      </c>
      <c r="U2200" t="n">
        <v>0.61</v>
      </c>
      <c r="V2200" t="n">
        <v>0.74</v>
      </c>
      <c r="W2200" t="n">
        <v>2.64</v>
      </c>
      <c r="X2200" t="n">
        <v>0.47</v>
      </c>
      <c r="Y2200" t="n">
        <v>1</v>
      </c>
      <c r="Z2200" t="n">
        <v>10</v>
      </c>
    </row>
    <row r="2201">
      <c r="A2201" t="n">
        <v>27</v>
      </c>
      <c r="B2201" t="n">
        <v>75</v>
      </c>
      <c r="C2201" t="inlineStr">
        <is>
          <t xml:space="preserve">CONCLUIDO	</t>
        </is>
      </c>
      <c r="D2201" t="n">
        <v>5.3809</v>
      </c>
      <c r="E2201" t="n">
        <v>18.58</v>
      </c>
      <c r="F2201" t="n">
        <v>15.79</v>
      </c>
      <c r="G2201" t="n">
        <v>55.72</v>
      </c>
      <c r="H2201" t="n">
        <v>0.86</v>
      </c>
      <c r="I2201" t="n">
        <v>17</v>
      </c>
      <c r="J2201" t="n">
        <v>159.92</v>
      </c>
      <c r="K2201" t="n">
        <v>49.1</v>
      </c>
      <c r="L2201" t="n">
        <v>7.75</v>
      </c>
      <c r="M2201" t="n">
        <v>15</v>
      </c>
      <c r="N2201" t="n">
        <v>28.08</v>
      </c>
      <c r="O2201" t="n">
        <v>19958.1</v>
      </c>
      <c r="P2201" t="n">
        <v>172.19</v>
      </c>
      <c r="Q2201" t="n">
        <v>467.07</v>
      </c>
      <c r="R2201" t="n">
        <v>64.88</v>
      </c>
      <c r="S2201" t="n">
        <v>39.61</v>
      </c>
      <c r="T2201" t="n">
        <v>7645.96</v>
      </c>
      <c r="U2201" t="n">
        <v>0.61</v>
      </c>
      <c r="V2201" t="n">
        <v>0.74</v>
      </c>
      <c r="W2201" t="n">
        <v>2.63</v>
      </c>
      <c r="X2201" t="n">
        <v>0.45</v>
      </c>
      <c r="Y2201" t="n">
        <v>1</v>
      </c>
      <c r="Z2201" t="n">
        <v>10</v>
      </c>
    </row>
    <row r="2202">
      <c r="A2202" t="n">
        <v>28</v>
      </c>
      <c r="B2202" t="n">
        <v>75</v>
      </c>
      <c r="C2202" t="inlineStr">
        <is>
          <t xml:space="preserve">CONCLUIDO	</t>
        </is>
      </c>
      <c r="D2202" t="n">
        <v>5.3797</v>
      </c>
      <c r="E2202" t="n">
        <v>18.59</v>
      </c>
      <c r="F2202" t="n">
        <v>15.79</v>
      </c>
      <c r="G2202" t="n">
        <v>55.74</v>
      </c>
      <c r="H2202" t="n">
        <v>0.88</v>
      </c>
      <c r="I2202" t="n">
        <v>17</v>
      </c>
      <c r="J2202" t="n">
        <v>160.28</v>
      </c>
      <c r="K2202" t="n">
        <v>49.1</v>
      </c>
      <c r="L2202" t="n">
        <v>8</v>
      </c>
      <c r="M2202" t="n">
        <v>15</v>
      </c>
      <c r="N2202" t="n">
        <v>28.19</v>
      </c>
      <c r="O2202" t="n">
        <v>20001.93</v>
      </c>
      <c r="P2202" t="n">
        <v>172.31</v>
      </c>
      <c r="Q2202" t="n">
        <v>467.09</v>
      </c>
      <c r="R2202" t="n">
        <v>64.95</v>
      </c>
      <c r="S2202" t="n">
        <v>39.61</v>
      </c>
      <c r="T2202" t="n">
        <v>7683.38</v>
      </c>
      <c r="U2202" t="n">
        <v>0.61</v>
      </c>
      <c r="V2202" t="n">
        <v>0.74</v>
      </c>
      <c r="W2202" t="n">
        <v>2.63</v>
      </c>
      <c r="X2202" t="n">
        <v>0.46</v>
      </c>
      <c r="Y2202" t="n">
        <v>1</v>
      </c>
      <c r="Z2202" t="n">
        <v>10</v>
      </c>
    </row>
    <row r="2203">
      <c r="A2203" t="n">
        <v>29</v>
      </c>
      <c r="B2203" t="n">
        <v>75</v>
      </c>
      <c r="C2203" t="inlineStr">
        <is>
          <t xml:space="preserve">CONCLUIDO	</t>
        </is>
      </c>
      <c r="D2203" t="n">
        <v>5.3943</v>
      </c>
      <c r="E2203" t="n">
        <v>18.54</v>
      </c>
      <c r="F2203" t="n">
        <v>15.77</v>
      </c>
      <c r="G2203" t="n">
        <v>59.15</v>
      </c>
      <c r="H2203" t="n">
        <v>0.91</v>
      </c>
      <c r="I2203" t="n">
        <v>16</v>
      </c>
      <c r="J2203" t="n">
        <v>160.64</v>
      </c>
      <c r="K2203" t="n">
        <v>49.1</v>
      </c>
      <c r="L2203" t="n">
        <v>8.25</v>
      </c>
      <c r="M2203" t="n">
        <v>14</v>
      </c>
      <c r="N2203" t="n">
        <v>28.29</v>
      </c>
      <c r="O2203" t="n">
        <v>20045.81</v>
      </c>
      <c r="P2203" t="n">
        <v>171.47</v>
      </c>
      <c r="Q2203" t="n">
        <v>467.11</v>
      </c>
      <c r="R2203" t="n">
        <v>64.37</v>
      </c>
      <c r="S2203" t="n">
        <v>39.61</v>
      </c>
      <c r="T2203" t="n">
        <v>7397.56</v>
      </c>
      <c r="U2203" t="n">
        <v>0.62</v>
      </c>
      <c r="V2203" t="n">
        <v>0.74</v>
      </c>
      <c r="W2203" t="n">
        <v>2.63</v>
      </c>
      <c r="X2203" t="n">
        <v>0.44</v>
      </c>
      <c r="Y2203" t="n">
        <v>1</v>
      </c>
      <c r="Z2203" t="n">
        <v>10</v>
      </c>
    </row>
    <row r="2204">
      <c r="A2204" t="n">
        <v>30</v>
      </c>
      <c r="B2204" t="n">
        <v>75</v>
      </c>
      <c r="C2204" t="inlineStr">
        <is>
          <t xml:space="preserve">CONCLUIDO	</t>
        </is>
      </c>
      <c r="D2204" t="n">
        <v>5.3939</v>
      </c>
      <c r="E2204" t="n">
        <v>18.54</v>
      </c>
      <c r="F2204" t="n">
        <v>15.77</v>
      </c>
      <c r="G2204" t="n">
        <v>59.15</v>
      </c>
      <c r="H2204" t="n">
        <v>0.9399999999999999</v>
      </c>
      <c r="I2204" t="n">
        <v>16</v>
      </c>
      <c r="J2204" t="n">
        <v>160.99</v>
      </c>
      <c r="K2204" t="n">
        <v>49.1</v>
      </c>
      <c r="L2204" t="n">
        <v>8.5</v>
      </c>
      <c r="M2204" t="n">
        <v>14</v>
      </c>
      <c r="N2204" t="n">
        <v>28.4</v>
      </c>
      <c r="O2204" t="n">
        <v>20089.72</v>
      </c>
      <c r="P2204" t="n">
        <v>171.25</v>
      </c>
      <c r="Q2204" t="n">
        <v>467.11</v>
      </c>
      <c r="R2204" t="n">
        <v>64.39</v>
      </c>
      <c r="S2204" t="n">
        <v>39.61</v>
      </c>
      <c r="T2204" t="n">
        <v>7406.52</v>
      </c>
      <c r="U2204" t="n">
        <v>0.62</v>
      </c>
      <c r="V2204" t="n">
        <v>0.74</v>
      </c>
      <c r="W2204" t="n">
        <v>2.63</v>
      </c>
      <c r="X2204" t="n">
        <v>0.44</v>
      </c>
      <c r="Y2204" t="n">
        <v>1</v>
      </c>
      <c r="Z2204" t="n">
        <v>10</v>
      </c>
    </row>
    <row r="2205">
      <c r="A2205" t="n">
        <v>31</v>
      </c>
      <c r="B2205" t="n">
        <v>75</v>
      </c>
      <c r="C2205" t="inlineStr">
        <is>
          <t xml:space="preserve">CONCLUIDO	</t>
        </is>
      </c>
      <c r="D2205" t="n">
        <v>5.4183</v>
      </c>
      <c r="E2205" t="n">
        <v>18.46</v>
      </c>
      <c r="F2205" t="n">
        <v>15.72</v>
      </c>
      <c r="G2205" t="n">
        <v>62.88</v>
      </c>
      <c r="H2205" t="n">
        <v>0.96</v>
      </c>
      <c r="I2205" t="n">
        <v>15</v>
      </c>
      <c r="J2205" t="n">
        <v>161.35</v>
      </c>
      <c r="K2205" t="n">
        <v>49.1</v>
      </c>
      <c r="L2205" t="n">
        <v>8.75</v>
      </c>
      <c r="M2205" t="n">
        <v>13</v>
      </c>
      <c r="N2205" t="n">
        <v>28.5</v>
      </c>
      <c r="O2205" t="n">
        <v>20133.66</v>
      </c>
      <c r="P2205" t="n">
        <v>169.43</v>
      </c>
      <c r="Q2205" t="n">
        <v>467.11</v>
      </c>
      <c r="R2205" t="n">
        <v>62.42</v>
      </c>
      <c r="S2205" t="n">
        <v>39.61</v>
      </c>
      <c r="T2205" t="n">
        <v>6424.59</v>
      </c>
      <c r="U2205" t="n">
        <v>0.63</v>
      </c>
      <c r="V2205" t="n">
        <v>0.74</v>
      </c>
      <c r="W2205" t="n">
        <v>2.64</v>
      </c>
      <c r="X2205" t="n">
        <v>0.39</v>
      </c>
      <c r="Y2205" t="n">
        <v>1</v>
      </c>
      <c r="Z2205" t="n">
        <v>10</v>
      </c>
    </row>
    <row r="2206">
      <c r="A2206" t="n">
        <v>32</v>
      </c>
      <c r="B2206" t="n">
        <v>75</v>
      </c>
      <c r="C2206" t="inlineStr">
        <is>
          <t xml:space="preserve">CONCLUIDO	</t>
        </is>
      </c>
      <c r="D2206" t="n">
        <v>5.4175</v>
      </c>
      <c r="E2206" t="n">
        <v>18.46</v>
      </c>
      <c r="F2206" t="n">
        <v>15.72</v>
      </c>
      <c r="G2206" t="n">
        <v>62.9</v>
      </c>
      <c r="H2206" t="n">
        <v>0.99</v>
      </c>
      <c r="I2206" t="n">
        <v>15</v>
      </c>
      <c r="J2206" t="n">
        <v>161.71</v>
      </c>
      <c r="K2206" t="n">
        <v>49.1</v>
      </c>
      <c r="L2206" t="n">
        <v>9</v>
      </c>
      <c r="M2206" t="n">
        <v>13</v>
      </c>
      <c r="N2206" t="n">
        <v>28.61</v>
      </c>
      <c r="O2206" t="n">
        <v>20177.64</v>
      </c>
      <c r="P2206" t="n">
        <v>169.18</v>
      </c>
      <c r="Q2206" t="n">
        <v>467.07</v>
      </c>
      <c r="R2206" t="n">
        <v>62.65</v>
      </c>
      <c r="S2206" t="n">
        <v>39.61</v>
      </c>
      <c r="T2206" t="n">
        <v>6542.06</v>
      </c>
      <c r="U2206" t="n">
        <v>0.63</v>
      </c>
      <c r="V2206" t="n">
        <v>0.74</v>
      </c>
      <c r="W2206" t="n">
        <v>2.63</v>
      </c>
      <c r="X2206" t="n">
        <v>0.39</v>
      </c>
      <c r="Y2206" t="n">
        <v>1</v>
      </c>
      <c r="Z2206" t="n">
        <v>10</v>
      </c>
    </row>
    <row r="2207">
      <c r="A2207" t="n">
        <v>33</v>
      </c>
      <c r="B2207" t="n">
        <v>75</v>
      </c>
      <c r="C2207" t="inlineStr">
        <is>
          <t xml:space="preserve">CONCLUIDO	</t>
        </is>
      </c>
      <c r="D2207" t="n">
        <v>5.4126</v>
      </c>
      <c r="E2207" t="n">
        <v>18.48</v>
      </c>
      <c r="F2207" t="n">
        <v>15.74</v>
      </c>
      <c r="G2207" t="n">
        <v>62.96</v>
      </c>
      <c r="H2207" t="n">
        <v>1.01</v>
      </c>
      <c r="I2207" t="n">
        <v>15</v>
      </c>
      <c r="J2207" t="n">
        <v>162.06</v>
      </c>
      <c r="K2207" t="n">
        <v>49.1</v>
      </c>
      <c r="L2207" t="n">
        <v>9.25</v>
      </c>
      <c r="M2207" t="n">
        <v>13</v>
      </c>
      <c r="N2207" t="n">
        <v>28.72</v>
      </c>
      <c r="O2207" t="n">
        <v>20221.66</v>
      </c>
      <c r="P2207" t="n">
        <v>169.07</v>
      </c>
      <c r="Q2207" t="n">
        <v>467.07</v>
      </c>
      <c r="R2207" t="n">
        <v>63.25</v>
      </c>
      <c r="S2207" t="n">
        <v>39.61</v>
      </c>
      <c r="T2207" t="n">
        <v>6842.55</v>
      </c>
      <c r="U2207" t="n">
        <v>0.63</v>
      </c>
      <c r="V2207" t="n">
        <v>0.74</v>
      </c>
      <c r="W2207" t="n">
        <v>2.63</v>
      </c>
      <c r="X2207" t="n">
        <v>0.41</v>
      </c>
      <c r="Y2207" t="n">
        <v>1</v>
      </c>
      <c r="Z2207" t="n">
        <v>10</v>
      </c>
    </row>
    <row r="2208">
      <c r="A2208" t="n">
        <v>34</v>
      </c>
      <c r="B2208" t="n">
        <v>75</v>
      </c>
      <c r="C2208" t="inlineStr">
        <is>
          <t xml:space="preserve">CONCLUIDO	</t>
        </is>
      </c>
      <c r="D2208" t="n">
        <v>5.4322</v>
      </c>
      <c r="E2208" t="n">
        <v>18.41</v>
      </c>
      <c r="F2208" t="n">
        <v>15.7</v>
      </c>
      <c r="G2208" t="n">
        <v>67.3</v>
      </c>
      <c r="H2208" t="n">
        <v>1.04</v>
      </c>
      <c r="I2208" t="n">
        <v>14</v>
      </c>
      <c r="J2208" t="n">
        <v>162.42</v>
      </c>
      <c r="K2208" t="n">
        <v>49.1</v>
      </c>
      <c r="L2208" t="n">
        <v>9.5</v>
      </c>
      <c r="M2208" t="n">
        <v>12</v>
      </c>
      <c r="N2208" t="n">
        <v>28.82</v>
      </c>
      <c r="O2208" t="n">
        <v>20265.72</v>
      </c>
      <c r="P2208" t="n">
        <v>168.04</v>
      </c>
      <c r="Q2208" t="n">
        <v>467.08</v>
      </c>
      <c r="R2208" t="n">
        <v>61.98</v>
      </c>
      <c r="S2208" t="n">
        <v>39.61</v>
      </c>
      <c r="T2208" t="n">
        <v>6212.69</v>
      </c>
      <c r="U2208" t="n">
        <v>0.64</v>
      </c>
      <c r="V2208" t="n">
        <v>0.74</v>
      </c>
      <c r="W2208" t="n">
        <v>2.63</v>
      </c>
      <c r="X2208" t="n">
        <v>0.37</v>
      </c>
      <c r="Y2208" t="n">
        <v>1</v>
      </c>
      <c r="Z2208" t="n">
        <v>10</v>
      </c>
    </row>
    <row r="2209">
      <c r="A2209" t="n">
        <v>35</v>
      </c>
      <c r="B2209" t="n">
        <v>75</v>
      </c>
      <c r="C2209" t="inlineStr">
        <is>
          <t xml:space="preserve">CONCLUIDO	</t>
        </is>
      </c>
      <c r="D2209" t="n">
        <v>5.4345</v>
      </c>
      <c r="E2209" t="n">
        <v>18.4</v>
      </c>
      <c r="F2209" t="n">
        <v>15.7</v>
      </c>
      <c r="G2209" t="n">
        <v>67.27</v>
      </c>
      <c r="H2209" t="n">
        <v>1.06</v>
      </c>
      <c r="I2209" t="n">
        <v>14</v>
      </c>
      <c r="J2209" t="n">
        <v>162.78</v>
      </c>
      <c r="K2209" t="n">
        <v>49.1</v>
      </c>
      <c r="L2209" t="n">
        <v>9.75</v>
      </c>
      <c r="M2209" t="n">
        <v>12</v>
      </c>
      <c r="N2209" t="n">
        <v>28.93</v>
      </c>
      <c r="O2209" t="n">
        <v>20309.81</v>
      </c>
      <c r="P2209" t="n">
        <v>166.86</v>
      </c>
      <c r="Q2209" t="n">
        <v>467.09</v>
      </c>
      <c r="R2209" t="n">
        <v>61.87</v>
      </c>
      <c r="S2209" t="n">
        <v>39.61</v>
      </c>
      <c r="T2209" t="n">
        <v>6157.39</v>
      </c>
      <c r="U2209" t="n">
        <v>0.64</v>
      </c>
      <c r="V2209" t="n">
        <v>0.74</v>
      </c>
      <c r="W2209" t="n">
        <v>2.63</v>
      </c>
      <c r="X2209" t="n">
        <v>0.36</v>
      </c>
      <c r="Y2209" t="n">
        <v>1</v>
      </c>
      <c r="Z2209" t="n">
        <v>10</v>
      </c>
    </row>
    <row r="2210">
      <c r="A2210" t="n">
        <v>36</v>
      </c>
      <c r="B2210" t="n">
        <v>75</v>
      </c>
      <c r="C2210" t="inlineStr">
        <is>
          <t xml:space="preserve">CONCLUIDO	</t>
        </is>
      </c>
      <c r="D2210" t="n">
        <v>5.4468</v>
      </c>
      <c r="E2210" t="n">
        <v>18.36</v>
      </c>
      <c r="F2210" t="n">
        <v>15.69</v>
      </c>
      <c r="G2210" t="n">
        <v>72.40000000000001</v>
      </c>
      <c r="H2210" t="n">
        <v>1.09</v>
      </c>
      <c r="I2210" t="n">
        <v>13</v>
      </c>
      <c r="J2210" t="n">
        <v>163.13</v>
      </c>
      <c r="K2210" t="n">
        <v>49.1</v>
      </c>
      <c r="L2210" t="n">
        <v>10</v>
      </c>
      <c r="M2210" t="n">
        <v>11</v>
      </c>
      <c r="N2210" t="n">
        <v>29.04</v>
      </c>
      <c r="O2210" t="n">
        <v>20353.94</v>
      </c>
      <c r="P2210" t="n">
        <v>166.47</v>
      </c>
      <c r="Q2210" t="n">
        <v>467.07</v>
      </c>
      <c r="R2210" t="n">
        <v>61.39</v>
      </c>
      <c r="S2210" t="n">
        <v>39.61</v>
      </c>
      <c r="T2210" t="n">
        <v>5920.09</v>
      </c>
      <c r="U2210" t="n">
        <v>0.65</v>
      </c>
      <c r="V2210" t="n">
        <v>0.74</v>
      </c>
      <c r="W2210" t="n">
        <v>2.63</v>
      </c>
      <c r="X2210" t="n">
        <v>0.35</v>
      </c>
      <c r="Y2210" t="n">
        <v>1</v>
      </c>
      <c r="Z2210" t="n">
        <v>10</v>
      </c>
    </row>
    <row r="2211">
      <c r="A2211" t="n">
        <v>37</v>
      </c>
      <c r="B2211" t="n">
        <v>75</v>
      </c>
      <c r="C2211" t="inlineStr">
        <is>
          <t xml:space="preserve">CONCLUIDO	</t>
        </is>
      </c>
      <c r="D2211" t="n">
        <v>5.4505</v>
      </c>
      <c r="E2211" t="n">
        <v>18.35</v>
      </c>
      <c r="F2211" t="n">
        <v>15.67</v>
      </c>
      <c r="G2211" t="n">
        <v>72.34</v>
      </c>
      <c r="H2211" t="n">
        <v>1.11</v>
      </c>
      <c r="I2211" t="n">
        <v>13</v>
      </c>
      <c r="J2211" t="n">
        <v>163.49</v>
      </c>
      <c r="K2211" t="n">
        <v>49.1</v>
      </c>
      <c r="L2211" t="n">
        <v>10.25</v>
      </c>
      <c r="M2211" t="n">
        <v>11</v>
      </c>
      <c r="N2211" t="n">
        <v>29.15</v>
      </c>
      <c r="O2211" t="n">
        <v>20398.1</v>
      </c>
      <c r="P2211" t="n">
        <v>166.6</v>
      </c>
      <c r="Q2211" t="n">
        <v>467.07</v>
      </c>
      <c r="R2211" t="n">
        <v>60.99</v>
      </c>
      <c r="S2211" t="n">
        <v>39.61</v>
      </c>
      <c r="T2211" t="n">
        <v>5720.83</v>
      </c>
      <c r="U2211" t="n">
        <v>0.65</v>
      </c>
      <c r="V2211" t="n">
        <v>0.74</v>
      </c>
      <c r="W2211" t="n">
        <v>2.63</v>
      </c>
      <c r="X2211" t="n">
        <v>0.34</v>
      </c>
      <c r="Y2211" t="n">
        <v>1</v>
      </c>
      <c r="Z2211" t="n">
        <v>10</v>
      </c>
    </row>
    <row r="2212">
      <c r="A2212" t="n">
        <v>38</v>
      </c>
      <c r="B2212" t="n">
        <v>75</v>
      </c>
      <c r="C2212" t="inlineStr">
        <is>
          <t xml:space="preserve">CONCLUIDO	</t>
        </is>
      </c>
      <c r="D2212" t="n">
        <v>5.4474</v>
      </c>
      <c r="E2212" t="n">
        <v>18.36</v>
      </c>
      <c r="F2212" t="n">
        <v>15.68</v>
      </c>
      <c r="G2212" t="n">
        <v>72.39</v>
      </c>
      <c r="H2212" t="n">
        <v>1.14</v>
      </c>
      <c r="I2212" t="n">
        <v>13</v>
      </c>
      <c r="J2212" t="n">
        <v>163.85</v>
      </c>
      <c r="K2212" t="n">
        <v>49.1</v>
      </c>
      <c r="L2212" t="n">
        <v>10.5</v>
      </c>
      <c r="M2212" t="n">
        <v>11</v>
      </c>
      <c r="N2212" t="n">
        <v>29.26</v>
      </c>
      <c r="O2212" t="n">
        <v>20442.3</v>
      </c>
      <c r="P2212" t="n">
        <v>165.84</v>
      </c>
      <c r="Q2212" t="n">
        <v>467.07</v>
      </c>
      <c r="R2212" t="n">
        <v>61.4</v>
      </c>
      <c r="S2212" t="n">
        <v>39.61</v>
      </c>
      <c r="T2212" t="n">
        <v>5923.46</v>
      </c>
      <c r="U2212" t="n">
        <v>0.65</v>
      </c>
      <c r="V2212" t="n">
        <v>0.74</v>
      </c>
      <c r="W2212" t="n">
        <v>2.63</v>
      </c>
      <c r="X2212" t="n">
        <v>0.35</v>
      </c>
      <c r="Y2212" t="n">
        <v>1</v>
      </c>
      <c r="Z2212" t="n">
        <v>10</v>
      </c>
    </row>
    <row r="2213">
      <c r="A2213" t="n">
        <v>39</v>
      </c>
      <c r="B2213" t="n">
        <v>75</v>
      </c>
      <c r="C2213" t="inlineStr">
        <is>
          <t xml:space="preserve">CONCLUIDO	</t>
        </is>
      </c>
      <c r="D2213" t="n">
        <v>5.4713</v>
      </c>
      <c r="E2213" t="n">
        <v>18.28</v>
      </c>
      <c r="F2213" t="n">
        <v>15.63</v>
      </c>
      <c r="G2213" t="n">
        <v>78.17</v>
      </c>
      <c r="H2213" t="n">
        <v>1.16</v>
      </c>
      <c r="I2213" t="n">
        <v>12</v>
      </c>
      <c r="J2213" t="n">
        <v>164.21</v>
      </c>
      <c r="K2213" t="n">
        <v>49.1</v>
      </c>
      <c r="L2213" t="n">
        <v>10.75</v>
      </c>
      <c r="M2213" t="n">
        <v>10</v>
      </c>
      <c r="N2213" t="n">
        <v>29.36</v>
      </c>
      <c r="O2213" t="n">
        <v>20486.54</v>
      </c>
      <c r="P2213" t="n">
        <v>163.93</v>
      </c>
      <c r="Q2213" t="n">
        <v>467.07</v>
      </c>
      <c r="R2213" t="n">
        <v>59.83</v>
      </c>
      <c r="S2213" t="n">
        <v>39.61</v>
      </c>
      <c r="T2213" t="n">
        <v>5144.86</v>
      </c>
      <c r="U2213" t="n">
        <v>0.66</v>
      </c>
      <c r="V2213" t="n">
        <v>0.75</v>
      </c>
      <c r="W2213" t="n">
        <v>2.63</v>
      </c>
      <c r="X2213" t="n">
        <v>0.3</v>
      </c>
      <c r="Y2213" t="n">
        <v>1</v>
      </c>
      <c r="Z2213" t="n">
        <v>10</v>
      </c>
    </row>
    <row r="2214">
      <c r="A2214" t="n">
        <v>40</v>
      </c>
      <c r="B2214" t="n">
        <v>75</v>
      </c>
      <c r="C2214" t="inlineStr">
        <is>
          <t xml:space="preserve">CONCLUIDO	</t>
        </is>
      </c>
      <c r="D2214" t="n">
        <v>5.4678</v>
      </c>
      <c r="E2214" t="n">
        <v>18.29</v>
      </c>
      <c r="F2214" t="n">
        <v>15.65</v>
      </c>
      <c r="G2214" t="n">
        <v>78.23</v>
      </c>
      <c r="H2214" t="n">
        <v>1.18</v>
      </c>
      <c r="I2214" t="n">
        <v>12</v>
      </c>
      <c r="J2214" t="n">
        <v>164.57</v>
      </c>
      <c r="K2214" t="n">
        <v>49.1</v>
      </c>
      <c r="L2214" t="n">
        <v>11</v>
      </c>
      <c r="M2214" t="n">
        <v>10</v>
      </c>
      <c r="N2214" t="n">
        <v>29.47</v>
      </c>
      <c r="O2214" t="n">
        <v>20530.82</v>
      </c>
      <c r="P2214" t="n">
        <v>164.09</v>
      </c>
      <c r="Q2214" t="n">
        <v>467.07</v>
      </c>
      <c r="R2214" t="n">
        <v>60.09</v>
      </c>
      <c r="S2214" t="n">
        <v>39.61</v>
      </c>
      <c r="T2214" t="n">
        <v>5276.99</v>
      </c>
      <c r="U2214" t="n">
        <v>0.66</v>
      </c>
      <c r="V2214" t="n">
        <v>0.75</v>
      </c>
      <c r="W2214" t="n">
        <v>2.63</v>
      </c>
      <c r="X2214" t="n">
        <v>0.31</v>
      </c>
      <c r="Y2214" t="n">
        <v>1</v>
      </c>
      <c r="Z2214" t="n">
        <v>10</v>
      </c>
    </row>
    <row r="2215">
      <c r="A2215" t="n">
        <v>41</v>
      </c>
      <c r="B2215" t="n">
        <v>75</v>
      </c>
      <c r="C2215" t="inlineStr">
        <is>
          <t xml:space="preserve">CONCLUIDO	</t>
        </is>
      </c>
      <c r="D2215" t="n">
        <v>5.4673</v>
      </c>
      <c r="E2215" t="n">
        <v>18.29</v>
      </c>
      <c r="F2215" t="n">
        <v>15.65</v>
      </c>
      <c r="G2215" t="n">
        <v>78.23999999999999</v>
      </c>
      <c r="H2215" t="n">
        <v>1.21</v>
      </c>
      <c r="I2215" t="n">
        <v>12</v>
      </c>
      <c r="J2215" t="n">
        <v>164.93</v>
      </c>
      <c r="K2215" t="n">
        <v>49.1</v>
      </c>
      <c r="L2215" t="n">
        <v>11.25</v>
      </c>
      <c r="M2215" t="n">
        <v>10</v>
      </c>
      <c r="N2215" t="n">
        <v>29.58</v>
      </c>
      <c r="O2215" t="n">
        <v>20575.13</v>
      </c>
      <c r="P2215" t="n">
        <v>163.4</v>
      </c>
      <c r="Q2215" t="n">
        <v>467.07</v>
      </c>
      <c r="R2215" t="n">
        <v>60.18</v>
      </c>
      <c r="S2215" t="n">
        <v>39.61</v>
      </c>
      <c r="T2215" t="n">
        <v>5319.74</v>
      </c>
      <c r="U2215" t="n">
        <v>0.66</v>
      </c>
      <c r="V2215" t="n">
        <v>0.75</v>
      </c>
      <c r="W2215" t="n">
        <v>2.63</v>
      </c>
      <c r="X2215" t="n">
        <v>0.31</v>
      </c>
      <c r="Y2215" t="n">
        <v>1</v>
      </c>
      <c r="Z2215" t="n">
        <v>10</v>
      </c>
    </row>
    <row r="2216">
      <c r="A2216" t="n">
        <v>42</v>
      </c>
      <c r="B2216" t="n">
        <v>75</v>
      </c>
      <c r="C2216" t="inlineStr">
        <is>
          <t xml:space="preserve">CONCLUIDO	</t>
        </is>
      </c>
      <c r="D2216" t="n">
        <v>5.4666</v>
      </c>
      <c r="E2216" t="n">
        <v>18.29</v>
      </c>
      <c r="F2216" t="n">
        <v>15.65</v>
      </c>
      <c r="G2216" t="n">
        <v>78.25</v>
      </c>
      <c r="H2216" t="n">
        <v>1.23</v>
      </c>
      <c r="I2216" t="n">
        <v>12</v>
      </c>
      <c r="J2216" t="n">
        <v>165.29</v>
      </c>
      <c r="K2216" t="n">
        <v>49.1</v>
      </c>
      <c r="L2216" t="n">
        <v>11.5</v>
      </c>
      <c r="M2216" t="n">
        <v>10</v>
      </c>
      <c r="N2216" t="n">
        <v>29.69</v>
      </c>
      <c r="O2216" t="n">
        <v>20619.48</v>
      </c>
      <c r="P2216" t="n">
        <v>162.29</v>
      </c>
      <c r="Q2216" t="n">
        <v>467.08</v>
      </c>
      <c r="R2216" t="n">
        <v>60.23</v>
      </c>
      <c r="S2216" t="n">
        <v>39.61</v>
      </c>
      <c r="T2216" t="n">
        <v>5346.41</v>
      </c>
      <c r="U2216" t="n">
        <v>0.66</v>
      </c>
      <c r="V2216" t="n">
        <v>0.75</v>
      </c>
      <c r="W2216" t="n">
        <v>2.63</v>
      </c>
      <c r="X2216" t="n">
        <v>0.32</v>
      </c>
      <c r="Y2216" t="n">
        <v>1</v>
      </c>
      <c r="Z2216" t="n">
        <v>10</v>
      </c>
    </row>
    <row r="2217">
      <c r="A2217" t="n">
        <v>43</v>
      </c>
      <c r="B2217" t="n">
        <v>75</v>
      </c>
      <c r="C2217" t="inlineStr">
        <is>
          <t xml:space="preserve">CONCLUIDO	</t>
        </is>
      </c>
      <c r="D2217" t="n">
        <v>5.4879</v>
      </c>
      <c r="E2217" t="n">
        <v>18.22</v>
      </c>
      <c r="F2217" t="n">
        <v>15.61</v>
      </c>
      <c r="G2217" t="n">
        <v>85.14</v>
      </c>
      <c r="H2217" t="n">
        <v>1.26</v>
      </c>
      <c r="I2217" t="n">
        <v>11</v>
      </c>
      <c r="J2217" t="n">
        <v>165.65</v>
      </c>
      <c r="K2217" t="n">
        <v>49.1</v>
      </c>
      <c r="L2217" t="n">
        <v>11.75</v>
      </c>
      <c r="M2217" t="n">
        <v>9</v>
      </c>
      <c r="N2217" t="n">
        <v>29.8</v>
      </c>
      <c r="O2217" t="n">
        <v>20663.87</v>
      </c>
      <c r="P2217" t="n">
        <v>161.55</v>
      </c>
      <c r="Q2217" t="n">
        <v>467.07</v>
      </c>
      <c r="R2217" t="n">
        <v>58.93</v>
      </c>
      <c r="S2217" t="n">
        <v>39.61</v>
      </c>
      <c r="T2217" t="n">
        <v>4698.8</v>
      </c>
      <c r="U2217" t="n">
        <v>0.67</v>
      </c>
      <c r="V2217" t="n">
        <v>0.75</v>
      </c>
      <c r="W2217" t="n">
        <v>2.63</v>
      </c>
      <c r="X2217" t="n">
        <v>0.28</v>
      </c>
      <c r="Y2217" t="n">
        <v>1</v>
      </c>
      <c r="Z2217" t="n">
        <v>10</v>
      </c>
    </row>
    <row r="2218">
      <c r="A2218" t="n">
        <v>44</v>
      </c>
      <c r="B2218" t="n">
        <v>75</v>
      </c>
      <c r="C2218" t="inlineStr">
        <is>
          <t xml:space="preserve">CONCLUIDO	</t>
        </is>
      </c>
      <c r="D2218" t="n">
        <v>5.4827</v>
      </c>
      <c r="E2218" t="n">
        <v>18.24</v>
      </c>
      <c r="F2218" t="n">
        <v>15.63</v>
      </c>
      <c r="G2218" t="n">
        <v>85.23999999999999</v>
      </c>
      <c r="H2218" t="n">
        <v>1.28</v>
      </c>
      <c r="I2218" t="n">
        <v>11</v>
      </c>
      <c r="J2218" t="n">
        <v>166.01</v>
      </c>
      <c r="K2218" t="n">
        <v>49.1</v>
      </c>
      <c r="L2218" t="n">
        <v>12</v>
      </c>
      <c r="M2218" t="n">
        <v>9</v>
      </c>
      <c r="N2218" t="n">
        <v>29.91</v>
      </c>
      <c r="O2218" t="n">
        <v>20708.3</v>
      </c>
      <c r="P2218" t="n">
        <v>161.14</v>
      </c>
      <c r="Q2218" t="n">
        <v>467.07</v>
      </c>
      <c r="R2218" t="n">
        <v>59.38</v>
      </c>
      <c r="S2218" t="n">
        <v>39.61</v>
      </c>
      <c r="T2218" t="n">
        <v>4927.83</v>
      </c>
      <c r="U2218" t="n">
        <v>0.67</v>
      </c>
      <c r="V2218" t="n">
        <v>0.75</v>
      </c>
      <c r="W2218" t="n">
        <v>2.63</v>
      </c>
      <c r="X2218" t="n">
        <v>0.29</v>
      </c>
      <c r="Y2218" t="n">
        <v>1</v>
      </c>
      <c r="Z2218" t="n">
        <v>10</v>
      </c>
    </row>
    <row r="2219">
      <c r="A2219" t="n">
        <v>45</v>
      </c>
      <c r="B2219" t="n">
        <v>75</v>
      </c>
      <c r="C2219" t="inlineStr">
        <is>
          <t xml:space="preserve">CONCLUIDO	</t>
        </is>
      </c>
      <c r="D2219" t="n">
        <v>5.4887</v>
      </c>
      <c r="E2219" t="n">
        <v>18.22</v>
      </c>
      <c r="F2219" t="n">
        <v>15.61</v>
      </c>
      <c r="G2219" t="n">
        <v>85.13</v>
      </c>
      <c r="H2219" t="n">
        <v>1.3</v>
      </c>
      <c r="I2219" t="n">
        <v>11</v>
      </c>
      <c r="J2219" t="n">
        <v>166.37</v>
      </c>
      <c r="K2219" t="n">
        <v>49.1</v>
      </c>
      <c r="L2219" t="n">
        <v>12.25</v>
      </c>
      <c r="M2219" t="n">
        <v>9</v>
      </c>
      <c r="N2219" t="n">
        <v>30.02</v>
      </c>
      <c r="O2219" t="n">
        <v>20752.76</v>
      </c>
      <c r="P2219" t="n">
        <v>161</v>
      </c>
      <c r="Q2219" t="n">
        <v>467.07</v>
      </c>
      <c r="R2219" t="n">
        <v>58.97</v>
      </c>
      <c r="S2219" t="n">
        <v>39.61</v>
      </c>
      <c r="T2219" t="n">
        <v>4721.64</v>
      </c>
      <c r="U2219" t="n">
        <v>0.67</v>
      </c>
      <c r="V2219" t="n">
        <v>0.75</v>
      </c>
      <c r="W2219" t="n">
        <v>2.62</v>
      </c>
      <c r="X2219" t="n">
        <v>0.27</v>
      </c>
      <c r="Y2219" t="n">
        <v>1</v>
      </c>
      <c r="Z2219" t="n">
        <v>10</v>
      </c>
    </row>
    <row r="2220">
      <c r="A2220" t="n">
        <v>46</v>
      </c>
      <c r="B2220" t="n">
        <v>75</v>
      </c>
      <c r="C2220" t="inlineStr">
        <is>
          <t xml:space="preserve">CONCLUIDO	</t>
        </is>
      </c>
      <c r="D2220" t="n">
        <v>5.4847</v>
      </c>
      <c r="E2220" t="n">
        <v>18.23</v>
      </c>
      <c r="F2220" t="n">
        <v>15.62</v>
      </c>
      <c r="G2220" t="n">
        <v>85.2</v>
      </c>
      <c r="H2220" t="n">
        <v>1.33</v>
      </c>
      <c r="I2220" t="n">
        <v>11</v>
      </c>
      <c r="J2220" t="n">
        <v>166.73</v>
      </c>
      <c r="K2220" t="n">
        <v>49.1</v>
      </c>
      <c r="L2220" t="n">
        <v>12.5</v>
      </c>
      <c r="M2220" t="n">
        <v>9</v>
      </c>
      <c r="N2220" t="n">
        <v>30.13</v>
      </c>
      <c r="O2220" t="n">
        <v>20797.26</v>
      </c>
      <c r="P2220" t="n">
        <v>159.68</v>
      </c>
      <c r="Q2220" t="n">
        <v>467.07</v>
      </c>
      <c r="R2220" t="n">
        <v>59.43</v>
      </c>
      <c r="S2220" t="n">
        <v>39.61</v>
      </c>
      <c r="T2220" t="n">
        <v>4951.6</v>
      </c>
      <c r="U2220" t="n">
        <v>0.67</v>
      </c>
      <c r="V2220" t="n">
        <v>0.75</v>
      </c>
      <c r="W2220" t="n">
        <v>2.62</v>
      </c>
      <c r="X2220" t="n">
        <v>0.29</v>
      </c>
      <c r="Y2220" t="n">
        <v>1</v>
      </c>
      <c r="Z2220" t="n">
        <v>10</v>
      </c>
    </row>
    <row r="2221">
      <c r="A2221" t="n">
        <v>47</v>
      </c>
      <c r="B2221" t="n">
        <v>75</v>
      </c>
      <c r="C2221" t="inlineStr">
        <is>
          <t xml:space="preserve">CONCLUIDO	</t>
        </is>
      </c>
      <c r="D2221" t="n">
        <v>5.503</v>
      </c>
      <c r="E2221" t="n">
        <v>18.17</v>
      </c>
      <c r="F2221" t="n">
        <v>15.59</v>
      </c>
      <c r="G2221" t="n">
        <v>93.54000000000001</v>
      </c>
      <c r="H2221" t="n">
        <v>1.35</v>
      </c>
      <c r="I2221" t="n">
        <v>10</v>
      </c>
      <c r="J2221" t="n">
        <v>167.09</v>
      </c>
      <c r="K2221" t="n">
        <v>49.1</v>
      </c>
      <c r="L2221" t="n">
        <v>12.75</v>
      </c>
      <c r="M2221" t="n">
        <v>8</v>
      </c>
      <c r="N2221" t="n">
        <v>30.25</v>
      </c>
      <c r="O2221" t="n">
        <v>20841.8</v>
      </c>
      <c r="P2221" t="n">
        <v>158.91</v>
      </c>
      <c r="Q2221" t="n">
        <v>467.07</v>
      </c>
      <c r="R2221" t="n">
        <v>58.33</v>
      </c>
      <c r="S2221" t="n">
        <v>39.61</v>
      </c>
      <c r="T2221" t="n">
        <v>4407.62</v>
      </c>
      <c r="U2221" t="n">
        <v>0.68</v>
      </c>
      <c r="V2221" t="n">
        <v>0.75</v>
      </c>
      <c r="W2221" t="n">
        <v>2.62</v>
      </c>
      <c r="X2221" t="n">
        <v>0.26</v>
      </c>
      <c r="Y2221" t="n">
        <v>1</v>
      </c>
      <c r="Z2221" t="n">
        <v>10</v>
      </c>
    </row>
    <row r="2222">
      <c r="A2222" t="n">
        <v>48</v>
      </c>
      <c r="B2222" t="n">
        <v>75</v>
      </c>
      <c r="C2222" t="inlineStr">
        <is>
          <t xml:space="preserve">CONCLUIDO	</t>
        </is>
      </c>
      <c r="D2222" t="n">
        <v>5.5038</v>
      </c>
      <c r="E2222" t="n">
        <v>18.17</v>
      </c>
      <c r="F2222" t="n">
        <v>15.59</v>
      </c>
      <c r="G2222" t="n">
        <v>93.52</v>
      </c>
      <c r="H2222" t="n">
        <v>1.38</v>
      </c>
      <c r="I2222" t="n">
        <v>10</v>
      </c>
      <c r="J2222" t="n">
        <v>167.45</v>
      </c>
      <c r="K2222" t="n">
        <v>49.1</v>
      </c>
      <c r="L2222" t="n">
        <v>13</v>
      </c>
      <c r="M2222" t="n">
        <v>8</v>
      </c>
      <c r="N2222" t="n">
        <v>30.36</v>
      </c>
      <c r="O2222" t="n">
        <v>20886.38</v>
      </c>
      <c r="P2222" t="n">
        <v>158.5</v>
      </c>
      <c r="Q2222" t="n">
        <v>467.07</v>
      </c>
      <c r="R2222" t="n">
        <v>58.17</v>
      </c>
      <c r="S2222" t="n">
        <v>39.61</v>
      </c>
      <c r="T2222" t="n">
        <v>4325.78</v>
      </c>
      <c r="U2222" t="n">
        <v>0.68</v>
      </c>
      <c r="V2222" t="n">
        <v>0.75</v>
      </c>
      <c r="W2222" t="n">
        <v>2.63</v>
      </c>
      <c r="X2222" t="n">
        <v>0.25</v>
      </c>
      <c r="Y2222" t="n">
        <v>1</v>
      </c>
      <c r="Z2222" t="n">
        <v>10</v>
      </c>
    </row>
    <row r="2223">
      <c r="A2223" t="n">
        <v>49</v>
      </c>
      <c r="B2223" t="n">
        <v>75</v>
      </c>
      <c r="C2223" t="inlineStr">
        <is>
          <t xml:space="preserve">CONCLUIDO	</t>
        </is>
      </c>
      <c r="D2223" t="n">
        <v>5.5017</v>
      </c>
      <c r="E2223" t="n">
        <v>18.18</v>
      </c>
      <c r="F2223" t="n">
        <v>15.59</v>
      </c>
      <c r="G2223" t="n">
        <v>93.56</v>
      </c>
      <c r="H2223" t="n">
        <v>1.4</v>
      </c>
      <c r="I2223" t="n">
        <v>10</v>
      </c>
      <c r="J2223" t="n">
        <v>167.81</v>
      </c>
      <c r="K2223" t="n">
        <v>49.1</v>
      </c>
      <c r="L2223" t="n">
        <v>13.25</v>
      </c>
      <c r="M2223" t="n">
        <v>8</v>
      </c>
      <c r="N2223" t="n">
        <v>30.47</v>
      </c>
      <c r="O2223" t="n">
        <v>20930.99</v>
      </c>
      <c r="P2223" t="n">
        <v>158.34</v>
      </c>
      <c r="Q2223" t="n">
        <v>467.08</v>
      </c>
      <c r="R2223" t="n">
        <v>58.34</v>
      </c>
      <c r="S2223" t="n">
        <v>39.61</v>
      </c>
      <c r="T2223" t="n">
        <v>4409.79</v>
      </c>
      <c r="U2223" t="n">
        <v>0.68</v>
      </c>
      <c r="V2223" t="n">
        <v>0.75</v>
      </c>
      <c r="W2223" t="n">
        <v>2.63</v>
      </c>
      <c r="X2223" t="n">
        <v>0.26</v>
      </c>
      <c r="Y2223" t="n">
        <v>1</v>
      </c>
      <c r="Z2223" t="n">
        <v>10</v>
      </c>
    </row>
    <row r="2224">
      <c r="A2224" t="n">
        <v>50</v>
      </c>
      <c r="B2224" t="n">
        <v>75</v>
      </c>
      <c r="C2224" t="inlineStr">
        <is>
          <t xml:space="preserve">CONCLUIDO	</t>
        </is>
      </c>
      <c r="D2224" t="n">
        <v>5.5037</v>
      </c>
      <c r="E2224" t="n">
        <v>18.17</v>
      </c>
      <c r="F2224" t="n">
        <v>15.59</v>
      </c>
      <c r="G2224" t="n">
        <v>93.53</v>
      </c>
      <c r="H2224" t="n">
        <v>1.42</v>
      </c>
      <c r="I2224" t="n">
        <v>10</v>
      </c>
      <c r="J2224" t="n">
        <v>168.18</v>
      </c>
      <c r="K2224" t="n">
        <v>49.1</v>
      </c>
      <c r="L2224" t="n">
        <v>13.5</v>
      </c>
      <c r="M2224" t="n">
        <v>8</v>
      </c>
      <c r="N2224" t="n">
        <v>30.58</v>
      </c>
      <c r="O2224" t="n">
        <v>20975.64</v>
      </c>
      <c r="P2224" t="n">
        <v>156.71</v>
      </c>
      <c r="Q2224" t="n">
        <v>467.07</v>
      </c>
      <c r="R2224" t="n">
        <v>58.19</v>
      </c>
      <c r="S2224" t="n">
        <v>39.61</v>
      </c>
      <c r="T2224" t="n">
        <v>4333.78</v>
      </c>
      <c r="U2224" t="n">
        <v>0.68</v>
      </c>
      <c r="V2224" t="n">
        <v>0.75</v>
      </c>
      <c r="W2224" t="n">
        <v>2.63</v>
      </c>
      <c r="X2224" t="n">
        <v>0.25</v>
      </c>
      <c r="Y2224" t="n">
        <v>1</v>
      </c>
      <c r="Z2224" t="n">
        <v>10</v>
      </c>
    </row>
    <row r="2225">
      <c r="A2225" t="n">
        <v>51</v>
      </c>
      <c r="B2225" t="n">
        <v>75</v>
      </c>
      <c r="C2225" t="inlineStr">
        <is>
          <t xml:space="preserve">CONCLUIDO	</t>
        </is>
      </c>
      <c r="D2225" t="n">
        <v>5.5028</v>
      </c>
      <c r="E2225" t="n">
        <v>18.17</v>
      </c>
      <c r="F2225" t="n">
        <v>15.59</v>
      </c>
      <c r="G2225" t="n">
        <v>93.54000000000001</v>
      </c>
      <c r="H2225" t="n">
        <v>1.45</v>
      </c>
      <c r="I2225" t="n">
        <v>10</v>
      </c>
      <c r="J2225" t="n">
        <v>168.54</v>
      </c>
      <c r="K2225" t="n">
        <v>49.1</v>
      </c>
      <c r="L2225" t="n">
        <v>13.75</v>
      </c>
      <c r="M2225" t="n">
        <v>8</v>
      </c>
      <c r="N2225" t="n">
        <v>30.69</v>
      </c>
      <c r="O2225" t="n">
        <v>21020.34</v>
      </c>
      <c r="P2225" t="n">
        <v>154.95</v>
      </c>
      <c r="Q2225" t="n">
        <v>467.07</v>
      </c>
      <c r="R2225" t="n">
        <v>58.38</v>
      </c>
      <c r="S2225" t="n">
        <v>39.61</v>
      </c>
      <c r="T2225" t="n">
        <v>4431.62</v>
      </c>
      <c r="U2225" t="n">
        <v>0.68</v>
      </c>
      <c r="V2225" t="n">
        <v>0.75</v>
      </c>
      <c r="W2225" t="n">
        <v>2.62</v>
      </c>
      <c r="X2225" t="n">
        <v>0.26</v>
      </c>
      <c r="Y2225" t="n">
        <v>1</v>
      </c>
      <c r="Z2225" t="n">
        <v>10</v>
      </c>
    </row>
    <row r="2226">
      <c r="A2226" t="n">
        <v>52</v>
      </c>
      <c r="B2226" t="n">
        <v>75</v>
      </c>
      <c r="C2226" t="inlineStr">
        <is>
          <t xml:space="preserve">CONCLUIDO	</t>
        </is>
      </c>
      <c r="D2226" t="n">
        <v>5.5214</v>
      </c>
      <c r="E2226" t="n">
        <v>18.11</v>
      </c>
      <c r="F2226" t="n">
        <v>15.56</v>
      </c>
      <c r="G2226" t="n">
        <v>103.73</v>
      </c>
      <c r="H2226" t="n">
        <v>1.47</v>
      </c>
      <c r="I2226" t="n">
        <v>9</v>
      </c>
      <c r="J2226" t="n">
        <v>168.9</v>
      </c>
      <c r="K2226" t="n">
        <v>49.1</v>
      </c>
      <c r="L2226" t="n">
        <v>14</v>
      </c>
      <c r="M2226" t="n">
        <v>7</v>
      </c>
      <c r="N2226" t="n">
        <v>30.81</v>
      </c>
      <c r="O2226" t="n">
        <v>21065.06</v>
      </c>
      <c r="P2226" t="n">
        <v>154.27</v>
      </c>
      <c r="Q2226" t="n">
        <v>467.09</v>
      </c>
      <c r="R2226" t="n">
        <v>57.31</v>
      </c>
      <c r="S2226" t="n">
        <v>39.61</v>
      </c>
      <c r="T2226" t="n">
        <v>3901.39</v>
      </c>
      <c r="U2226" t="n">
        <v>0.6899999999999999</v>
      </c>
      <c r="V2226" t="n">
        <v>0.75</v>
      </c>
      <c r="W2226" t="n">
        <v>2.62</v>
      </c>
      <c r="X2226" t="n">
        <v>0.23</v>
      </c>
      <c r="Y2226" t="n">
        <v>1</v>
      </c>
      <c r="Z2226" t="n">
        <v>10</v>
      </c>
    </row>
    <row r="2227">
      <c r="A2227" t="n">
        <v>53</v>
      </c>
      <c r="B2227" t="n">
        <v>75</v>
      </c>
      <c r="C2227" t="inlineStr">
        <is>
          <t xml:space="preserve">CONCLUIDO	</t>
        </is>
      </c>
      <c r="D2227" t="n">
        <v>5.5225</v>
      </c>
      <c r="E2227" t="n">
        <v>18.11</v>
      </c>
      <c r="F2227" t="n">
        <v>15.56</v>
      </c>
      <c r="G2227" t="n">
        <v>103.71</v>
      </c>
      <c r="H2227" t="n">
        <v>1.49</v>
      </c>
      <c r="I2227" t="n">
        <v>9</v>
      </c>
      <c r="J2227" t="n">
        <v>169.26</v>
      </c>
      <c r="K2227" t="n">
        <v>49.1</v>
      </c>
      <c r="L2227" t="n">
        <v>14.25</v>
      </c>
      <c r="M2227" t="n">
        <v>7</v>
      </c>
      <c r="N2227" t="n">
        <v>30.92</v>
      </c>
      <c r="O2227" t="n">
        <v>21109.83</v>
      </c>
      <c r="P2227" t="n">
        <v>154.88</v>
      </c>
      <c r="Q2227" t="n">
        <v>467.1</v>
      </c>
      <c r="R2227" t="n">
        <v>57.27</v>
      </c>
      <c r="S2227" t="n">
        <v>39.61</v>
      </c>
      <c r="T2227" t="n">
        <v>3881.88</v>
      </c>
      <c r="U2227" t="n">
        <v>0.6899999999999999</v>
      </c>
      <c r="V2227" t="n">
        <v>0.75</v>
      </c>
      <c r="W2227" t="n">
        <v>2.62</v>
      </c>
      <c r="X2227" t="n">
        <v>0.22</v>
      </c>
      <c r="Y2227" t="n">
        <v>1</v>
      </c>
      <c r="Z2227" t="n">
        <v>10</v>
      </c>
    </row>
    <row r="2228">
      <c r="A2228" t="n">
        <v>54</v>
      </c>
      <c r="B2228" t="n">
        <v>75</v>
      </c>
      <c r="C2228" t="inlineStr">
        <is>
          <t xml:space="preserve">CONCLUIDO	</t>
        </is>
      </c>
      <c r="D2228" t="n">
        <v>5.5224</v>
      </c>
      <c r="E2228" t="n">
        <v>18.11</v>
      </c>
      <c r="F2228" t="n">
        <v>15.56</v>
      </c>
      <c r="G2228" t="n">
        <v>103.71</v>
      </c>
      <c r="H2228" t="n">
        <v>1.52</v>
      </c>
      <c r="I2228" t="n">
        <v>9</v>
      </c>
      <c r="J2228" t="n">
        <v>169.63</v>
      </c>
      <c r="K2228" t="n">
        <v>49.1</v>
      </c>
      <c r="L2228" t="n">
        <v>14.5</v>
      </c>
      <c r="M2228" t="n">
        <v>7</v>
      </c>
      <c r="N2228" t="n">
        <v>31.03</v>
      </c>
      <c r="O2228" t="n">
        <v>21154.64</v>
      </c>
      <c r="P2228" t="n">
        <v>154.91</v>
      </c>
      <c r="Q2228" t="n">
        <v>467.07</v>
      </c>
      <c r="R2228" t="n">
        <v>57.34</v>
      </c>
      <c r="S2228" t="n">
        <v>39.61</v>
      </c>
      <c r="T2228" t="n">
        <v>3917.98</v>
      </c>
      <c r="U2228" t="n">
        <v>0.6899999999999999</v>
      </c>
      <c r="V2228" t="n">
        <v>0.75</v>
      </c>
      <c r="W2228" t="n">
        <v>2.62</v>
      </c>
      <c r="X2228" t="n">
        <v>0.22</v>
      </c>
      <c r="Y2228" t="n">
        <v>1</v>
      </c>
      <c r="Z2228" t="n">
        <v>10</v>
      </c>
    </row>
    <row r="2229">
      <c r="A2229" t="n">
        <v>55</v>
      </c>
      <c r="B2229" t="n">
        <v>75</v>
      </c>
      <c r="C2229" t="inlineStr">
        <is>
          <t xml:space="preserve">CONCLUIDO	</t>
        </is>
      </c>
      <c r="D2229" t="n">
        <v>5.5208</v>
      </c>
      <c r="E2229" t="n">
        <v>18.11</v>
      </c>
      <c r="F2229" t="n">
        <v>15.56</v>
      </c>
      <c r="G2229" t="n">
        <v>103.75</v>
      </c>
      <c r="H2229" t="n">
        <v>1.54</v>
      </c>
      <c r="I2229" t="n">
        <v>9</v>
      </c>
      <c r="J2229" t="n">
        <v>169.99</v>
      </c>
      <c r="K2229" t="n">
        <v>49.1</v>
      </c>
      <c r="L2229" t="n">
        <v>14.75</v>
      </c>
      <c r="M2229" t="n">
        <v>7</v>
      </c>
      <c r="N2229" t="n">
        <v>31.15</v>
      </c>
      <c r="O2229" t="n">
        <v>21199.48</v>
      </c>
      <c r="P2229" t="n">
        <v>153.46</v>
      </c>
      <c r="Q2229" t="n">
        <v>467.07</v>
      </c>
      <c r="R2229" t="n">
        <v>57.49</v>
      </c>
      <c r="S2229" t="n">
        <v>39.61</v>
      </c>
      <c r="T2229" t="n">
        <v>3992.47</v>
      </c>
      <c r="U2229" t="n">
        <v>0.6899999999999999</v>
      </c>
      <c r="V2229" t="n">
        <v>0.75</v>
      </c>
      <c r="W2229" t="n">
        <v>2.62</v>
      </c>
      <c r="X2229" t="n">
        <v>0.23</v>
      </c>
      <c r="Y2229" t="n">
        <v>1</v>
      </c>
      <c r="Z2229" t="n">
        <v>10</v>
      </c>
    </row>
    <row r="2230">
      <c r="A2230" t="n">
        <v>56</v>
      </c>
      <c r="B2230" t="n">
        <v>75</v>
      </c>
      <c r="C2230" t="inlineStr">
        <is>
          <t xml:space="preserve">CONCLUIDO	</t>
        </is>
      </c>
      <c r="D2230" t="n">
        <v>5.5184</v>
      </c>
      <c r="E2230" t="n">
        <v>18.12</v>
      </c>
      <c r="F2230" t="n">
        <v>15.57</v>
      </c>
      <c r="G2230" t="n">
        <v>103.8</v>
      </c>
      <c r="H2230" t="n">
        <v>1.56</v>
      </c>
      <c r="I2230" t="n">
        <v>9</v>
      </c>
      <c r="J2230" t="n">
        <v>170.35</v>
      </c>
      <c r="K2230" t="n">
        <v>49.1</v>
      </c>
      <c r="L2230" t="n">
        <v>15</v>
      </c>
      <c r="M2230" t="n">
        <v>7</v>
      </c>
      <c r="N2230" t="n">
        <v>31.26</v>
      </c>
      <c r="O2230" t="n">
        <v>21244.37</v>
      </c>
      <c r="P2230" t="n">
        <v>152.68</v>
      </c>
      <c r="Q2230" t="n">
        <v>467.07</v>
      </c>
      <c r="R2230" t="n">
        <v>57.72</v>
      </c>
      <c r="S2230" t="n">
        <v>39.61</v>
      </c>
      <c r="T2230" t="n">
        <v>4107.25</v>
      </c>
      <c r="U2230" t="n">
        <v>0.6899999999999999</v>
      </c>
      <c r="V2230" t="n">
        <v>0.75</v>
      </c>
      <c r="W2230" t="n">
        <v>2.62</v>
      </c>
      <c r="X2230" t="n">
        <v>0.24</v>
      </c>
      <c r="Y2230" t="n">
        <v>1</v>
      </c>
      <c r="Z2230" t="n">
        <v>10</v>
      </c>
    </row>
    <row r="2231">
      <c r="A2231" t="n">
        <v>57</v>
      </c>
      <c r="B2231" t="n">
        <v>75</v>
      </c>
      <c r="C2231" t="inlineStr">
        <is>
          <t xml:space="preserve">CONCLUIDO	</t>
        </is>
      </c>
      <c r="D2231" t="n">
        <v>5.5218</v>
      </c>
      <c r="E2231" t="n">
        <v>18.11</v>
      </c>
      <c r="F2231" t="n">
        <v>15.56</v>
      </c>
      <c r="G2231" t="n">
        <v>103.72</v>
      </c>
      <c r="H2231" t="n">
        <v>1.58</v>
      </c>
      <c r="I2231" t="n">
        <v>9</v>
      </c>
      <c r="J2231" t="n">
        <v>170.72</v>
      </c>
      <c r="K2231" t="n">
        <v>49.1</v>
      </c>
      <c r="L2231" t="n">
        <v>15.25</v>
      </c>
      <c r="M2231" t="n">
        <v>7</v>
      </c>
      <c r="N2231" t="n">
        <v>31.37</v>
      </c>
      <c r="O2231" t="n">
        <v>21289.29</v>
      </c>
      <c r="P2231" t="n">
        <v>151.79</v>
      </c>
      <c r="Q2231" t="n">
        <v>467.09</v>
      </c>
      <c r="R2231" t="n">
        <v>57.33</v>
      </c>
      <c r="S2231" t="n">
        <v>39.61</v>
      </c>
      <c r="T2231" t="n">
        <v>3909.44</v>
      </c>
      <c r="U2231" t="n">
        <v>0.6899999999999999</v>
      </c>
      <c r="V2231" t="n">
        <v>0.75</v>
      </c>
      <c r="W2231" t="n">
        <v>2.62</v>
      </c>
      <c r="X2231" t="n">
        <v>0.23</v>
      </c>
      <c r="Y2231" t="n">
        <v>1</v>
      </c>
      <c r="Z2231" t="n">
        <v>10</v>
      </c>
    </row>
    <row r="2232">
      <c r="A2232" t="n">
        <v>58</v>
      </c>
      <c r="B2232" t="n">
        <v>75</v>
      </c>
      <c r="C2232" t="inlineStr">
        <is>
          <t xml:space="preserve">CONCLUIDO	</t>
        </is>
      </c>
      <c r="D2232" t="n">
        <v>5.5422</v>
      </c>
      <c r="E2232" t="n">
        <v>18.04</v>
      </c>
      <c r="F2232" t="n">
        <v>15.52</v>
      </c>
      <c r="G2232" t="n">
        <v>116.42</v>
      </c>
      <c r="H2232" t="n">
        <v>1.61</v>
      </c>
      <c r="I2232" t="n">
        <v>8</v>
      </c>
      <c r="J2232" t="n">
        <v>171.08</v>
      </c>
      <c r="K2232" t="n">
        <v>49.1</v>
      </c>
      <c r="L2232" t="n">
        <v>15.5</v>
      </c>
      <c r="M2232" t="n">
        <v>6</v>
      </c>
      <c r="N2232" t="n">
        <v>31.49</v>
      </c>
      <c r="O2232" t="n">
        <v>21334.25</v>
      </c>
      <c r="P2232" t="n">
        <v>150.24</v>
      </c>
      <c r="Q2232" t="n">
        <v>467.09</v>
      </c>
      <c r="R2232" t="n">
        <v>56.14</v>
      </c>
      <c r="S2232" t="n">
        <v>39.61</v>
      </c>
      <c r="T2232" t="n">
        <v>3318.92</v>
      </c>
      <c r="U2232" t="n">
        <v>0.71</v>
      </c>
      <c r="V2232" t="n">
        <v>0.75</v>
      </c>
      <c r="W2232" t="n">
        <v>2.62</v>
      </c>
      <c r="X2232" t="n">
        <v>0.19</v>
      </c>
      <c r="Y2232" t="n">
        <v>1</v>
      </c>
      <c r="Z2232" t="n">
        <v>10</v>
      </c>
    </row>
    <row r="2233">
      <c r="A2233" t="n">
        <v>59</v>
      </c>
      <c r="B2233" t="n">
        <v>75</v>
      </c>
      <c r="C2233" t="inlineStr">
        <is>
          <t xml:space="preserve">CONCLUIDO	</t>
        </is>
      </c>
      <c r="D2233" t="n">
        <v>5.541</v>
      </c>
      <c r="E2233" t="n">
        <v>18.05</v>
      </c>
      <c r="F2233" t="n">
        <v>15.53</v>
      </c>
      <c r="G2233" t="n">
        <v>116.45</v>
      </c>
      <c r="H2233" t="n">
        <v>1.63</v>
      </c>
      <c r="I2233" t="n">
        <v>8</v>
      </c>
      <c r="J2233" t="n">
        <v>171.45</v>
      </c>
      <c r="K2233" t="n">
        <v>49.1</v>
      </c>
      <c r="L2233" t="n">
        <v>15.75</v>
      </c>
      <c r="M2233" t="n">
        <v>5</v>
      </c>
      <c r="N2233" t="n">
        <v>31.6</v>
      </c>
      <c r="O2233" t="n">
        <v>21379.25</v>
      </c>
      <c r="P2233" t="n">
        <v>149.94</v>
      </c>
      <c r="Q2233" t="n">
        <v>467.08</v>
      </c>
      <c r="R2233" t="n">
        <v>56.19</v>
      </c>
      <c r="S2233" t="n">
        <v>39.61</v>
      </c>
      <c r="T2233" t="n">
        <v>3345.3</v>
      </c>
      <c r="U2233" t="n">
        <v>0.7</v>
      </c>
      <c r="V2233" t="n">
        <v>0.75</v>
      </c>
      <c r="W2233" t="n">
        <v>2.62</v>
      </c>
      <c r="X2233" t="n">
        <v>0.19</v>
      </c>
      <c r="Y2233" t="n">
        <v>1</v>
      </c>
      <c r="Z2233" t="n">
        <v>10</v>
      </c>
    </row>
    <row r="2234">
      <c r="A2234" t="n">
        <v>60</v>
      </c>
      <c r="B2234" t="n">
        <v>75</v>
      </c>
      <c r="C2234" t="inlineStr">
        <is>
          <t xml:space="preserve">CONCLUIDO	</t>
        </is>
      </c>
      <c r="D2234" t="n">
        <v>5.5392</v>
      </c>
      <c r="E2234" t="n">
        <v>18.05</v>
      </c>
      <c r="F2234" t="n">
        <v>15.53</v>
      </c>
      <c r="G2234" t="n">
        <v>116.49</v>
      </c>
      <c r="H2234" t="n">
        <v>1.65</v>
      </c>
      <c r="I2234" t="n">
        <v>8</v>
      </c>
      <c r="J2234" t="n">
        <v>171.81</v>
      </c>
      <c r="K2234" t="n">
        <v>49.1</v>
      </c>
      <c r="L2234" t="n">
        <v>16</v>
      </c>
      <c r="M2234" t="n">
        <v>5</v>
      </c>
      <c r="N2234" t="n">
        <v>31.72</v>
      </c>
      <c r="O2234" t="n">
        <v>21424.29</v>
      </c>
      <c r="P2234" t="n">
        <v>149.96</v>
      </c>
      <c r="Q2234" t="n">
        <v>467.07</v>
      </c>
      <c r="R2234" t="n">
        <v>56.35</v>
      </c>
      <c r="S2234" t="n">
        <v>39.61</v>
      </c>
      <c r="T2234" t="n">
        <v>3424.42</v>
      </c>
      <c r="U2234" t="n">
        <v>0.7</v>
      </c>
      <c r="V2234" t="n">
        <v>0.75</v>
      </c>
      <c r="W2234" t="n">
        <v>2.62</v>
      </c>
      <c r="X2234" t="n">
        <v>0.2</v>
      </c>
      <c r="Y2234" t="n">
        <v>1</v>
      </c>
      <c r="Z2234" t="n">
        <v>10</v>
      </c>
    </row>
    <row r="2235">
      <c r="A2235" t="n">
        <v>61</v>
      </c>
      <c r="B2235" t="n">
        <v>75</v>
      </c>
      <c r="C2235" t="inlineStr">
        <is>
          <t xml:space="preserve">CONCLUIDO	</t>
        </is>
      </c>
      <c r="D2235" t="n">
        <v>5.542</v>
      </c>
      <c r="E2235" t="n">
        <v>18.04</v>
      </c>
      <c r="F2235" t="n">
        <v>15.52</v>
      </c>
      <c r="G2235" t="n">
        <v>116.42</v>
      </c>
      <c r="H2235" t="n">
        <v>1.67</v>
      </c>
      <c r="I2235" t="n">
        <v>8</v>
      </c>
      <c r="J2235" t="n">
        <v>172.18</v>
      </c>
      <c r="K2235" t="n">
        <v>49.1</v>
      </c>
      <c r="L2235" t="n">
        <v>16.25</v>
      </c>
      <c r="M2235" t="n">
        <v>5</v>
      </c>
      <c r="N2235" t="n">
        <v>31.83</v>
      </c>
      <c r="O2235" t="n">
        <v>21469.36</v>
      </c>
      <c r="P2235" t="n">
        <v>149.6</v>
      </c>
      <c r="Q2235" t="n">
        <v>467.07</v>
      </c>
      <c r="R2235" t="n">
        <v>56.05</v>
      </c>
      <c r="S2235" t="n">
        <v>39.61</v>
      </c>
      <c r="T2235" t="n">
        <v>3277.54</v>
      </c>
      <c r="U2235" t="n">
        <v>0.71</v>
      </c>
      <c r="V2235" t="n">
        <v>0.75</v>
      </c>
      <c r="W2235" t="n">
        <v>2.62</v>
      </c>
      <c r="X2235" t="n">
        <v>0.19</v>
      </c>
      <c r="Y2235" t="n">
        <v>1</v>
      </c>
      <c r="Z2235" t="n">
        <v>10</v>
      </c>
    </row>
    <row r="2236">
      <c r="A2236" t="n">
        <v>62</v>
      </c>
      <c r="B2236" t="n">
        <v>75</v>
      </c>
      <c r="C2236" t="inlineStr">
        <is>
          <t xml:space="preserve">CONCLUIDO	</t>
        </is>
      </c>
      <c r="D2236" t="n">
        <v>5.5377</v>
      </c>
      <c r="E2236" t="n">
        <v>18.06</v>
      </c>
      <c r="F2236" t="n">
        <v>15.54</v>
      </c>
      <c r="G2236" t="n">
        <v>116.53</v>
      </c>
      <c r="H2236" t="n">
        <v>1.7</v>
      </c>
      <c r="I2236" t="n">
        <v>8</v>
      </c>
      <c r="J2236" t="n">
        <v>172.54</v>
      </c>
      <c r="K2236" t="n">
        <v>49.1</v>
      </c>
      <c r="L2236" t="n">
        <v>16.5</v>
      </c>
      <c r="M2236" t="n">
        <v>3</v>
      </c>
      <c r="N2236" t="n">
        <v>31.95</v>
      </c>
      <c r="O2236" t="n">
        <v>21514.48</v>
      </c>
      <c r="P2236" t="n">
        <v>149.66</v>
      </c>
      <c r="Q2236" t="n">
        <v>467.07</v>
      </c>
      <c r="R2236" t="n">
        <v>56.38</v>
      </c>
      <c r="S2236" t="n">
        <v>39.61</v>
      </c>
      <c r="T2236" t="n">
        <v>3442.83</v>
      </c>
      <c r="U2236" t="n">
        <v>0.7</v>
      </c>
      <c r="V2236" t="n">
        <v>0.75</v>
      </c>
      <c r="W2236" t="n">
        <v>2.63</v>
      </c>
      <c r="X2236" t="n">
        <v>0.2</v>
      </c>
      <c r="Y2236" t="n">
        <v>1</v>
      </c>
      <c r="Z2236" t="n">
        <v>10</v>
      </c>
    </row>
    <row r="2237">
      <c r="A2237" t="n">
        <v>63</v>
      </c>
      <c r="B2237" t="n">
        <v>75</v>
      </c>
      <c r="C2237" t="inlineStr">
        <is>
          <t xml:space="preserve">CONCLUIDO	</t>
        </is>
      </c>
      <c r="D2237" t="n">
        <v>5.5377</v>
      </c>
      <c r="E2237" t="n">
        <v>18.06</v>
      </c>
      <c r="F2237" t="n">
        <v>15.54</v>
      </c>
      <c r="G2237" t="n">
        <v>116.53</v>
      </c>
      <c r="H2237" t="n">
        <v>1.72</v>
      </c>
      <c r="I2237" t="n">
        <v>8</v>
      </c>
      <c r="J2237" t="n">
        <v>172.91</v>
      </c>
      <c r="K2237" t="n">
        <v>49.1</v>
      </c>
      <c r="L2237" t="n">
        <v>16.75</v>
      </c>
      <c r="M2237" t="n">
        <v>3</v>
      </c>
      <c r="N2237" t="n">
        <v>32.07</v>
      </c>
      <c r="O2237" t="n">
        <v>21559.64</v>
      </c>
      <c r="P2237" t="n">
        <v>148.81</v>
      </c>
      <c r="Q2237" t="n">
        <v>467.07</v>
      </c>
      <c r="R2237" t="n">
        <v>56.46</v>
      </c>
      <c r="S2237" t="n">
        <v>39.61</v>
      </c>
      <c r="T2237" t="n">
        <v>3481.85</v>
      </c>
      <c r="U2237" t="n">
        <v>0.7</v>
      </c>
      <c r="V2237" t="n">
        <v>0.75</v>
      </c>
      <c r="W2237" t="n">
        <v>2.63</v>
      </c>
      <c r="X2237" t="n">
        <v>0.2</v>
      </c>
      <c r="Y2237" t="n">
        <v>1</v>
      </c>
      <c r="Z2237" t="n">
        <v>10</v>
      </c>
    </row>
    <row r="2238">
      <c r="A2238" t="n">
        <v>64</v>
      </c>
      <c r="B2238" t="n">
        <v>75</v>
      </c>
      <c r="C2238" t="inlineStr">
        <is>
          <t xml:space="preserve">CONCLUIDO	</t>
        </is>
      </c>
      <c r="D2238" t="n">
        <v>5.538</v>
      </c>
      <c r="E2238" t="n">
        <v>18.06</v>
      </c>
      <c r="F2238" t="n">
        <v>15.54</v>
      </c>
      <c r="G2238" t="n">
        <v>116.52</v>
      </c>
      <c r="H2238" t="n">
        <v>1.74</v>
      </c>
      <c r="I2238" t="n">
        <v>8</v>
      </c>
      <c r="J2238" t="n">
        <v>173.28</v>
      </c>
      <c r="K2238" t="n">
        <v>49.1</v>
      </c>
      <c r="L2238" t="n">
        <v>17</v>
      </c>
      <c r="M2238" t="n">
        <v>2</v>
      </c>
      <c r="N2238" t="n">
        <v>32.18</v>
      </c>
      <c r="O2238" t="n">
        <v>21604.83</v>
      </c>
      <c r="P2238" t="n">
        <v>148.2</v>
      </c>
      <c r="Q2238" t="n">
        <v>467.07</v>
      </c>
      <c r="R2238" t="n">
        <v>56.35</v>
      </c>
      <c r="S2238" t="n">
        <v>39.61</v>
      </c>
      <c r="T2238" t="n">
        <v>3424.24</v>
      </c>
      <c r="U2238" t="n">
        <v>0.7</v>
      </c>
      <c r="V2238" t="n">
        <v>0.75</v>
      </c>
      <c r="W2238" t="n">
        <v>2.63</v>
      </c>
      <c r="X2238" t="n">
        <v>0.2</v>
      </c>
      <c r="Y2238" t="n">
        <v>1</v>
      </c>
      <c r="Z2238" t="n">
        <v>10</v>
      </c>
    </row>
    <row r="2239">
      <c r="A2239" t="n">
        <v>65</v>
      </c>
      <c r="B2239" t="n">
        <v>75</v>
      </c>
      <c r="C2239" t="inlineStr">
        <is>
          <t xml:space="preserve">CONCLUIDO	</t>
        </is>
      </c>
      <c r="D2239" t="n">
        <v>5.5367</v>
      </c>
      <c r="E2239" t="n">
        <v>18.06</v>
      </c>
      <c r="F2239" t="n">
        <v>15.54</v>
      </c>
      <c r="G2239" t="n">
        <v>116.55</v>
      </c>
      <c r="H2239" t="n">
        <v>1.76</v>
      </c>
      <c r="I2239" t="n">
        <v>8</v>
      </c>
      <c r="J2239" t="n">
        <v>173.64</v>
      </c>
      <c r="K2239" t="n">
        <v>49.1</v>
      </c>
      <c r="L2239" t="n">
        <v>17.25</v>
      </c>
      <c r="M2239" t="n">
        <v>0</v>
      </c>
      <c r="N2239" t="n">
        <v>32.3</v>
      </c>
      <c r="O2239" t="n">
        <v>21650.07</v>
      </c>
      <c r="P2239" t="n">
        <v>148.27</v>
      </c>
      <c r="Q2239" t="n">
        <v>467.1</v>
      </c>
      <c r="R2239" t="n">
        <v>56.36</v>
      </c>
      <c r="S2239" t="n">
        <v>39.61</v>
      </c>
      <c r="T2239" t="n">
        <v>3430.65</v>
      </c>
      <c r="U2239" t="n">
        <v>0.7</v>
      </c>
      <c r="V2239" t="n">
        <v>0.75</v>
      </c>
      <c r="W2239" t="n">
        <v>2.63</v>
      </c>
      <c r="X2239" t="n">
        <v>0.21</v>
      </c>
      <c r="Y2239" t="n">
        <v>1</v>
      </c>
      <c r="Z2239" t="n">
        <v>10</v>
      </c>
    </row>
    <row r="2240">
      <c r="A2240" t="n">
        <v>0</v>
      </c>
      <c r="B2240" t="n">
        <v>95</v>
      </c>
      <c r="C2240" t="inlineStr">
        <is>
          <t xml:space="preserve">CONCLUIDO	</t>
        </is>
      </c>
      <c r="D2240" t="n">
        <v>3.1106</v>
      </c>
      <c r="E2240" t="n">
        <v>32.15</v>
      </c>
      <c r="F2240" t="n">
        <v>21.71</v>
      </c>
      <c r="G2240" t="n">
        <v>6.09</v>
      </c>
      <c r="H2240" t="n">
        <v>0.1</v>
      </c>
      <c r="I2240" t="n">
        <v>214</v>
      </c>
      <c r="J2240" t="n">
        <v>185.69</v>
      </c>
      <c r="K2240" t="n">
        <v>53.44</v>
      </c>
      <c r="L2240" t="n">
        <v>1</v>
      </c>
      <c r="M2240" t="n">
        <v>212</v>
      </c>
      <c r="N2240" t="n">
        <v>36.26</v>
      </c>
      <c r="O2240" t="n">
        <v>23136.14</v>
      </c>
      <c r="P2240" t="n">
        <v>294.4</v>
      </c>
      <c r="Q2240" t="n">
        <v>467.33</v>
      </c>
      <c r="R2240" t="n">
        <v>258.12</v>
      </c>
      <c r="S2240" t="n">
        <v>39.61</v>
      </c>
      <c r="T2240" t="n">
        <v>103279.49</v>
      </c>
      <c r="U2240" t="n">
        <v>0.15</v>
      </c>
      <c r="V2240" t="n">
        <v>0.54</v>
      </c>
      <c r="W2240" t="n">
        <v>2.97</v>
      </c>
      <c r="X2240" t="n">
        <v>6.37</v>
      </c>
      <c r="Y2240" t="n">
        <v>1</v>
      </c>
      <c r="Z2240" t="n">
        <v>10</v>
      </c>
    </row>
    <row r="2241">
      <c r="A2241" t="n">
        <v>1</v>
      </c>
      <c r="B2241" t="n">
        <v>95</v>
      </c>
      <c r="C2241" t="inlineStr">
        <is>
          <t xml:space="preserve">CONCLUIDO	</t>
        </is>
      </c>
      <c r="D2241" t="n">
        <v>3.5383</v>
      </c>
      <c r="E2241" t="n">
        <v>28.26</v>
      </c>
      <c r="F2241" t="n">
        <v>19.95</v>
      </c>
      <c r="G2241" t="n">
        <v>7.62</v>
      </c>
      <c r="H2241" t="n">
        <v>0.12</v>
      </c>
      <c r="I2241" t="n">
        <v>157</v>
      </c>
      <c r="J2241" t="n">
        <v>186.07</v>
      </c>
      <c r="K2241" t="n">
        <v>53.44</v>
      </c>
      <c r="L2241" t="n">
        <v>1.25</v>
      </c>
      <c r="M2241" t="n">
        <v>155</v>
      </c>
      <c r="N2241" t="n">
        <v>36.39</v>
      </c>
      <c r="O2241" t="n">
        <v>23182.76</v>
      </c>
      <c r="P2241" t="n">
        <v>270.04</v>
      </c>
      <c r="Q2241" t="n">
        <v>467.24</v>
      </c>
      <c r="R2241" t="n">
        <v>200.44</v>
      </c>
      <c r="S2241" t="n">
        <v>39.61</v>
      </c>
      <c r="T2241" t="n">
        <v>74723.88</v>
      </c>
      <c r="U2241" t="n">
        <v>0.2</v>
      </c>
      <c r="V2241" t="n">
        <v>0.58</v>
      </c>
      <c r="W2241" t="n">
        <v>2.87</v>
      </c>
      <c r="X2241" t="n">
        <v>4.61</v>
      </c>
      <c r="Y2241" t="n">
        <v>1</v>
      </c>
      <c r="Z2241" t="n">
        <v>10</v>
      </c>
    </row>
    <row r="2242">
      <c r="A2242" t="n">
        <v>2</v>
      </c>
      <c r="B2242" t="n">
        <v>95</v>
      </c>
      <c r="C2242" t="inlineStr">
        <is>
          <t xml:space="preserve">CONCLUIDO	</t>
        </is>
      </c>
      <c r="D2242" t="n">
        <v>3.8411</v>
      </c>
      <c r="E2242" t="n">
        <v>26.03</v>
      </c>
      <c r="F2242" t="n">
        <v>18.95</v>
      </c>
      <c r="G2242" t="n">
        <v>9.17</v>
      </c>
      <c r="H2242" t="n">
        <v>0.14</v>
      </c>
      <c r="I2242" t="n">
        <v>124</v>
      </c>
      <c r="J2242" t="n">
        <v>186.45</v>
      </c>
      <c r="K2242" t="n">
        <v>53.44</v>
      </c>
      <c r="L2242" t="n">
        <v>1.5</v>
      </c>
      <c r="M2242" t="n">
        <v>122</v>
      </c>
      <c r="N2242" t="n">
        <v>36.51</v>
      </c>
      <c r="O2242" t="n">
        <v>23229.42</v>
      </c>
      <c r="P2242" t="n">
        <v>256.04</v>
      </c>
      <c r="Q2242" t="n">
        <v>467.18</v>
      </c>
      <c r="R2242" t="n">
        <v>167.33</v>
      </c>
      <c r="S2242" t="n">
        <v>39.61</v>
      </c>
      <c r="T2242" t="n">
        <v>58336.08</v>
      </c>
      <c r="U2242" t="n">
        <v>0.24</v>
      </c>
      <c r="V2242" t="n">
        <v>0.62</v>
      </c>
      <c r="W2242" t="n">
        <v>2.83</v>
      </c>
      <c r="X2242" t="n">
        <v>3.61</v>
      </c>
      <c r="Y2242" t="n">
        <v>1</v>
      </c>
      <c r="Z2242" t="n">
        <v>10</v>
      </c>
    </row>
    <row r="2243">
      <c r="A2243" t="n">
        <v>3</v>
      </c>
      <c r="B2243" t="n">
        <v>95</v>
      </c>
      <c r="C2243" t="inlineStr">
        <is>
          <t xml:space="preserve">CONCLUIDO	</t>
        </is>
      </c>
      <c r="D2243" t="n">
        <v>4.0607</v>
      </c>
      <c r="E2243" t="n">
        <v>24.63</v>
      </c>
      <c r="F2243" t="n">
        <v>18.32</v>
      </c>
      <c r="G2243" t="n">
        <v>10.67</v>
      </c>
      <c r="H2243" t="n">
        <v>0.17</v>
      </c>
      <c r="I2243" t="n">
        <v>103</v>
      </c>
      <c r="J2243" t="n">
        <v>186.83</v>
      </c>
      <c r="K2243" t="n">
        <v>53.44</v>
      </c>
      <c r="L2243" t="n">
        <v>1.75</v>
      </c>
      <c r="M2243" t="n">
        <v>101</v>
      </c>
      <c r="N2243" t="n">
        <v>36.64</v>
      </c>
      <c r="O2243" t="n">
        <v>23276.13</v>
      </c>
      <c r="P2243" t="n">
        <v>247.2</v>
      </c>
      <c r="Q2243" t="n">
        <v>467.14</v>
      </c>
      <c r="R2243" t="n">
        <v>147.23</v>
      </c>
      <c r="S2243" t="n">
        <v>39.61</v>
      </c>
      <c r="T2243" t="n">
        <v>48390.29</v>
      </c>
      <c r="U2243" t="n">
        <v>0.27</v>
      </c>
      <c r="V2243" t="n">
        <v>0.64</v>
      </c>
      <c r="W2243" t="n">
        <v>2.78</v>
      </c>
      <c r="X2243" t="n">
        <v>2.99</v>
      </c>
      <c r="Y2243" t="n">
        <v>1</v>
      </c>
      <c r="Z2243" t="n">
        <v>10</v>
      </c>
    </row>
    <row r="2244">
      <c r="A2244" t="n">
        <v>4</v>
      </c>
      <c r="B2244" t="n">
        <v>95</v>
      </c>
      <c r="C2244" t="inlineStr">
        <is>
          <t xml:space="preserve">CONCLUIDO	</t>
        </is>
      </c>
      <c r="D2244" t="n">
        <v>4.2358</v>
      </c>
      <c r="E2244" t="n">
        <v>23.61</v>
      </c>
      <c r="F2244" t="n">
        <v>17.86</v>
      </c>
      <c r="G2244" t="n">
        <v>12.18</v>
      </c>
      <c r="H2244" t="n">
        <v>0.19</v>
      </c>
      <c r="I2244" t="n">
        <v>88</v>
      </c>
      <c r="J2244" t="n">
        <v>187.21</v>
      </c>
      <c r="K2244" t="n">
        <v>53.44</v>
      </c>
      <c r="L2244" t="n">
        <v>2</v>
      </c>
      <c r="M2244" t="n">
        <v>86</v>
      </c>
      <c r="N2244" t="n">
        <v>36.77</v>
      </c>
      <c r="O2244" t="n">
        <v>23322.88</v>
      </c>
      <c r="P2244" t="n">
        <v>240.57</v>
      </c>
      <c r="Q2244" t="n">
        <v>467.19</v>
      </c>
      <c r="R2244" t="n">
        <v>132.85</v>
      </c>
      <c r="S2244" t="n">
        <v>39.61</v>
      </c>
      <c r="T2244" t="n">
        <v>41277.24</v>
      </c>
      <c r="U2244" t="n">
        <v>0.3</v>
      </c>
      <c r="V2244" t="n">
        <v>0.65</v>
      </c>
      <c r="W2244" t="n">
        <v>2.74</v>
      </c>
      <c r="X2244" t="n">
        <v>2.53</v>
      </c>
      <c r="Y2244" t="n">
        <v>1</v>
      </c>
      <c r="Z2244" t="n">
        <v>10</v>
      </c>
    </row>
    <row r="2245">
      <c r="A2245" t="n">
        <v>5</v>
      </c>
      <c r="B2245" t="n">
        <v>95</v>
      </c>
      <c r="C2245" t="inlineStr">
        <is>
          <t xml:space="preserve">CONCLUIDO	</t>
        </is>
      </c>
      <c r="D2245" t="n">
        <v>4.3725</v>
      </c>
      <c r="E2245" t="n">
        <v>22.87</v>
      </c>
      <c r="F2245" t="n">
        <v>17.54</v>
      </c>
      <c r="G2245" t="n">
        <v>13.66</v>
      </c>
      <c r="H2245" t="n">
        <v>0.21</v>
      </c>
      <c r="I2245" t="n">
        <v>77</v>
      </c>
      <c r="J2245" t="n">
        <v>187.59</v>
      </c>
      <c r="K2245" t="n">
        <v>53.44</v>
      </c>
      <c r="L2245" t="n">
        <v>2.25</v>
      </c>
      <c r="M2245" t="n">
        <v>75</v>
      </c>
      <c r="N2245" t="n">
        <v>36.9</v>
      </c>
      <c r="O2245" t="n">
        <v>23369.68</v>
      </c>
      <c r="P2245" t="n">
        <v>235.76</v>
      </c>
      <c r="Q2245" t="n">
        <v>467.11</v>
      </c>
      <c r="R2245" t="n">
        <v>121.81</v>
      </c>
      <c r="S2245" t="n">
        <v>39.61</v>
      </c>
      <c r="T2245" t="n">
        <v>35810.82</v>
      </c>
      <c r="U2245" t="n">
        <v>0.33</v>
      </c>
      <c r="V2245" t="n">
        <v>0.67</v>
      </c>
      <c r="W2245" t="n">
        <v>2.73</v>
      </c>
      <c r="X2245" t="n">
        <v>2.2</v>
      </c>
      <c r="Y2245" t="n">
        <v>1</v>
      </c>
      <c r="Z2245" t="n">
        <v>10</v>
      </c>
    </row>
    <row r="2246">
      <c r="A2246" t="n">
        <v>6</v>
      </c>
      <c r="B2246" t="n">
        <v>95</v>
      </c>
      <c r="C2246" t="inlineStr">
        <is>
          <t xml:space="preserve">CONCLUIDO	</t>
        </is>
      </c>
      <c r="D2246" t="n">
        <v>4.4911</v>
      </c>
      <c r="E2246" t="n">
        <v>22.27</v>
      </c>
      <c r="F2246" t="n">
        <v>17.27</v>
      </c>
      <c r="G2246" t="n">
        <v>15.24</v>
      </c>
      <c r="H2246" t="n">
        <v>0.24</v>
      </c>
      <c r="I2246" t="n">
        <v>68</v>
      </c>
      <c r="J2246" t="n">
        <v>187.97</v>
      </c>
      <c r="K2246" t="n">
        <v>53.44</v>
      </c>
      <c r="L2246" t="n">
        <v>2.5</v>
      </c>
      <c r="M2246" t="n">
        <v>66</v>
      </c>
      <c r="N2246" t="n">
        <v>37.03</v>
      </c>
      <c r="O2246" t="n">
        <v>23416.52</v>
      </c>
      <c r="P2246" t="n">
        <v>231.82</v>
      </c>
      <c r="Q2246" t="n">
        <v>467.14</v>
      </c>
      <c r="R2246" t="n">
        <v>112.95</v>
      </c>
      <c r="S2246" t="n">
        <v>39.61</v>
      </c>
      <c r="T2246" t="n">
        <v>31425.74</v>
      </c>
      <c r="U2246" t="n">
        <v>0.35</v>
      </c>
      <c r="V2246" t="n">
        <v>0.68</v>
      </c>
      <c r="W2246" t="n">
        <v>2.72</v>
      </c>
      <c r="X2246" t="n">
        <v>1.93</v>
      </c>
      <c r="Y2246" t="n">
        <v>1</v>
      </c>
      <c r="Z2246" t="n">
        <v>10</v>
      </c>
    </row>
    <row r="2247">
      <c r="A2247" t="n">
        <v>7</v>
      </c>
      <c r="B2247" t="n">
        <v>95</v>
      </c>
      <c r="C2247" t="inlineStr">
        <is>
          <t xml:space="preserve">CONCLUIDO	</t>
        </is>
      </c>
      <c r="D2247" t="n">
        <v>4.5815</v>
      </c>
      <c r="E2247" t="n">
        <v>21.83</v>
      </c>
      <c r="F2247" t="n">
        <v>17.09</v>
      </c>
      <c r="G2247" t="n">
        <v>16.81</v>
      </c>
      <c r="H2247" t="n">
        <v>0.26</v>
      </c>
      <c r="I2247" t="n">
        <v>61</v>
      </c>
      <c r="J2247" t="n">
        <v>188.35</v>
      </c>
      <c r="K2247" t="n">
        <v>53.44</v>
      </c>
      <c r="L2247" t="n">
        <v>2.75</v>
      </c>
      <c r="M2247" t="n">
        <v>59</v>
      </c>
      <c r="N2247" t="n">
        <v>37.16</v>
      </c>
      <c r="O2247" t="n">
        <v>23463.4</v>
      </c>
      <c r="P2247" t="n">
        <v>228.96</v>
      </c>
      <c r="Q2247" t="n">
        <v>467.14</v>
      </c>
      <c r="R2247" t="n">
        <v>106.79</v>
      </c>
      <c r="S2247" t="n">
        <v>39.61</v>
      </c>
      <c r="T2247" t="n">
        <v>28381.25</v>
      </c>
      <c r="U2247" t="n">
        <v>0.37</v>
      </c>
      <c r="V2247" t="n">
        <v>0.68</v>
      </c>
      <c r="W2247" t="n">
        <v>2.72</v>
      </c>
      <c r="X2247" t="n">
        <v>1.75</v>
      </c>
      <c r="Y2247" t="n">
        <v>1</v>
      </c>
      <c r="Z2247" t="n">
        <v>10</v>
      </c>
    </row>
    <row r="2248">
      <c r="A2248" t="n">
        <v>8</v>
      </c>
      <c r="B2248" t="n">
        <v>95</v>
      </c>
      <c r="C2248" t="inlineStr">
        <is>
          <t xml:space="preserve">CONCLUIDO	</t>
        </is>
      </c>
      <c r="D2248" t="n">
        <v>4.6566</v>
      </c>
      <c r="E2248" t="n">
        <v>21.47</v>
      </c>
      <c r="F2248" t="n">
        <v>16.92</v>
      </c>
      <c r="G2248" t="n">
        <v>18.13</v>
      </c>
      <c r="H2248" t="n">
        <v>0.28</v>
      </c>
      <c r="I2248" t="n">
        <v>56</v>
      </c>
      <c r="J2248" t="n">
        <v>188.73</v>
      </c>
      <c r="K2248" t="n">
        <v>53.44</v>
      </c>
      <c r="L2248" t="n">
        <v>3</v>
      </c>
      <c r="M2248" t="n">
        <v>54</v>
      </c>
      <c r="N2248" t="n">
        <v>37.29</v>
      </c>
      <c r="O2248" t="n">
        <v>23510.33</v>
      </c>
      <c r="P2248" t="n">
        <v>226.36</v>
      </c>
      <c r="Q2248" t="n">
        <v>467.11</v>
      </c>
      <c r="R2248" t="n">
        <v>101.81</v>
      </c>
      <c r="S2248" t="n">
        <v>39.61</v>
      </c>
      <c r="T2248" t="n">
        <v>25916.44</v>
      </c>
      <c r="U2248" t="n">
        <v>0.39</v>
      </c>
      <c r="V2248" t="n">
        <v>0.6899999999999999</v>
      </c>
      <c r="W2248" t="n">
        <v>2.7</v>
      </c>
      <c r="X2248" t="n">
        <v>1.59</v>
      </c>
      <c r="Y2248" t="n">
        <v>1</v>
      </c>
      <c r="Z2248" t="n">
        <v>10</v>
      </c>
    </row>
    <row r="2249">
      <c r="A2249" t="n">
        <v>9</v>
      </c>
      <c r="B2249" t="n">
        <v>95</v>
      </c>
      <c r="C2249" t="inlineStr">
        <is>
          <t xml:space="preserve">CONCLUIDO	</t>
        </is>
      </c>
      <c r="D2249" t="n">
        <v>4.7293</v>
      </c>
      <c r="E2249" t="n">
        <v>21.14</v>
      </c>
      <c r="F2249" t="n">
        <v>16.78</v>
      </c>
      <c r="G2249" t="n">
        <v>19.74</v>
      </c>
      <c r="H2249" t="n">
        <v>0.3</v>
      </c>
      <c r="I2249" t="n">
        <v>51</v>
      </c>
      <c r="J2249" t="n">
        <v>189.11</v>
      </c>
      <c r="K2249" t="n">
        <v>53.44</v>
      </c>
      <c r="L2249" t="n">
        <v>3.25</v>
      </c>
      <c r="M2249" t="n">
        <v>49</v>
      </c>
      <c r="N2249" t="n">
        <v>37.42</v>
      </c>
      <c r="O2249" t="n">
        <v>23557.3</v>
      </c>
      <c r="P2249" t="n">
        <v>224.02</v>
      </c>
      <c r="Q2249" t="n">
        <v>467.07</v>
      </c>
      <c r="R2249" t="n">
        <v>96.54000000000001</v>
      </c>
      <c r="S2249" t="n">
        <v>39.61</v>
      </c>
      <c r="T2249" t="n">
        <v>23306.57</v>
      </c>
      <c r="U2249" t="n">
        <v>0.41</v>
      </c>
      <c r="V2249" t="n">
        <v>0.7</v>
      </c>
      <c r="W2249" t="n">
        <v>2.71</v>
      </c>
      <c r="X2249" t="n">
        <v>1.44</v>
      </c>
      <c r="Y2249" t="n">
        <v>1</v>
      </c>
      <c r="Z2249" t="n">
        <v>10</v>
      </c>
    </row>
    <row r="2250">
      <c r="A2250" t="n">
        <v>10</v>
      </c>
      <c r="B2250" t="n">
        <v>95</v>
      </c>
      <c r="C2250" t="inlineStr">
        <is>
          <t xml:space="preserve">CONCLUIDO	</t>
        </is>
      </c>
      <c r="D2250" t="n">
        <v>4.7857</v>
      </c>
      <c r="E2250" t="n">
        <v>20.9</v>
      </c>
      <c r="F2250" t="n">
        <v>16.68</v>
      </c>
      <c r="G2250" t="n">
        <v>21.29</v>
      </c>
      <c r="H2250" t="n">
        <v>0.33</v>
      </c>
      <c r="I2250" t="n">
        <v>47</v>
      </c>
      <c r="J2250" t="n">
        <v>189.49</v>
      </c>
      <c r="K2250" t="n">
        <v>53.44</v>
      </c>
      <c r="L2250" t="n">
        <v>3.5</v>
      </c>
      <c r="M2250" t="n">
        <v>45</v>
      </c>
      <c r="N2250" t="n">
        <v>37.55</v>
      </c>
      <c r="O2250" t="n">
        <v>23604.32</v>
      </c>
      <c r="P2250" t="n">
        <v>222.35</v>
      </c>
      <c r="Q2250" t="n">
        <v>467.09</v>
      </c>
      <c r="R2250" t="n">
        <v>93.7</v>
      </c>
      <c r="S2250" t="n">
        <v>39.61</v>
      </c>
      <c r="T2250" t="n">
        <v>21905.62</v>
      </c>
      <c r="U2250" t="n">
        <v>0.42</v>
      </c>
      <c r="V2250" t="n">
        <v>0.7</v>
      </c>
      <c r="W2250" t="n">
        <v>2.69</v>
      </c>
      <c r="X2250" t="n">
        <v>1.34</v>
      </c>
      <c r="Y2250" t="n">
        <v>1</v>
      </c>
      <c r="Z2250" t="n">
        <v>10</v>
      </c>
    </row>
    <row r="2251">
      <c r="A2251" t="n">
        <v>11</v>
      </c>
      <c r="B2251" t="n">
        <v>95</v>
      </c>
      <c r="C2251" t="inlineStr">
        <is>
          <t xml:space="preserve">CONCLUIDO	</t>
        </is>
      </c>
      <c r="D2251" t="n">
        <v>4.8413</v>
      </c>
      <c r="E2251" t="n">
        <v>20.66</v>
      </c>
      <c r="F2251" t="n">
        <v>16.55</v>
      </c>
      <c r="G2251" t="n">
        <v>22.57</v>
      </c>
      <c r="H2251" t="n">
        <v>0.35</v>
      </c>
      <c r="I2251" t="n">
        <v>44</v>
      </c>
      <c r="J2251" t="n">
        <v>189.87</v>
      </c>
      <c r="K2251" t="n">
        <v>53.44</v>
      </c>
      <c r="L2251" t="n">
        <v>3.75</v>
      </c>
      <c r="M2251" t="n">
        <v>42</v>
      </c>
      <c r="N2251" t="n">
        <v>37.69</v>
      </c>
      <c r="O2251" t="n">
        <v>23651.38</v>
      </c>
      <c r="P2251" t="n">
        <v>220.23</v>
      </c>
      <c r="Q2251" t="n">
        <v>467.1</v>
      </c>
      <c r="R2251" t="n">
        <v>89.77</v>
      </c>
      <c r="S2251" t="n">
        <v>39.61</v>
      </c>
      <c r="T2251" t="n">
        <v>19957.41</v>
      </c>
      <c r="U2251" t="n">
        <v>0.44</v>
      </c>
      <c r="V2251" t="n">
        <v>0.7</v>
      </c>
      <c r="W2251" t="n">
        <v>2.67</v>
      </c>
      <c r="X2251" t="n">
        <v>1.21</v>
      </c>
      <c r="Y2251" t="n">
        <v>1</v>
      </c>
      <c r="Z2251" t="n">
        <v>10</v>
      </c>
    </row>
    <row r="2252">
      <c r="A2252" t="n">
        <v>12</v>
      </c>
      <c r="B2252" t="n">
        <v>95</v>
      </c>
      <c r="C2252" t="inlineStr">
        <is>
          <t xml:space="preserve">CONCLUIDO	</t>
        </is>
      </c>
      <c r="D2252" t="n">
        <v>4.8774</v>
      </c>
      <c r="E2252" t="n">
        <v>20.5</v>
      </c>
      <c r="F2252" t="n">
        <v>16.51</v>
      </c>
      <c r="G2252" t="n">
        <v>24.16</v>
      </c>
      <c r="H2252" t="n">
        <v>0.37</v>
      </c>
      <c r="I2252" t="n">
        <v>41</v>
      </c>
      <c r="J2252" t="n">
        <v>190.25</v>
      </c>
      <c r="K2252" t="n">
        <v>53.44</v>
      </c>
      <c r="L2252" t="n">
        <v>4</v>
      </c>
      <c r="M2252" t="n">
        <v>39</v>
      </c>
      <c r="N2252" t="n">
        <v>37.82</v>
      </c>
      <c r="O2252" t="n">
        <v>23698.48</v>
      </c>
      <c r="P2252" t="n">
        <v>219.18</v>
      </c>
      <c r="Q2252" t="n">
        <v>467.16</v>
      </c>
      <c r="R2252" t="n">
        <v>88.06999999999999</v>
      </c>
      <c r="S2252" t="n">
        <v>39.61</v>
      </c>
      <c r="T2252" t="n">
        <v>19122.28</v>
      </c>
      <c r="U2252" t="n">
        <v>0.45</v>
      </c>
      <c r="V2252" t="n">
        <v>0.71</v>
      </c>
      <c r="W2252" t="n">
        <v>2.68</v>
      </c>
      <c r="X2252" t="n">
        <v>1.17</v>
      </c>
      <c r="Y2252" t="n">
        <v>1</v>
      </c>
      <c r="Z2252" t="n">
        <v>10</v>
      </c>
    </row>
    <row r="2253">
      <c r="A2253" t="n">
        <v>13</v>
      </c>
      <c r="B2253" t="n">
        <v>95</v>
      </c>
      <c r="C2253" t="inlineStr">
        <is>
          <t xml:space="preserve">CONCLUIDO	</t>
        </is>
      </c>
      <c r="D2253" t="n">
        <v>4.9327</v>
      </c>
      <c r="E2253" t="n">
        <v>20.27</v>
      </c>
      <c r="F2253" t="n">
        <v>16.39</v>
      </c>
      <c r="G2253" t="n">
        <v>25.88</v>
      </c>
      <c r="H2253" t="n">
        <v>0.4</v>
      </c>
      <c r="I2253" t="n">
        <v>38</v>
      </c>
      <c r="J2253" t="n">
        <v>190.63</v>
      </c>
      <c r="K2253" t="n">
        <v>53.44</v>
      </c>
      <c r="L2253" t="n">
        <v>4.25</v>
      </c>
      <c r="M2253" t="n">
        <v>36</v>
      </c>
      <c r="N2253" t="n">
        <v>37.95</v>
      </c>
      <c r="O2253" t="n">
        <v>23745.63</v>
      </c>
      <c r="P2253" t="n">
        <v>217.19</v>
      </c>
      <c r="Q2253" t="n">
        <v>467.08</v>
      </c>
      <c r="R2253" t="n">
        <v>84.34</v>
      </c>
      <c r="S2253" t="n">
        <v>39.61</v>
      </c>
      <c r="T2253" t="n">
        <v>17268.46</v>
      </c>
      <c r="U2253" t="n">
        <v>0.47</v>
      </c>
      <c r="V2253" t="n">
        <v>0.71</v>
      </c>
      <c r="W2253" t="n">
        <v>2.67</v>
      </c>
      <c r="X2253" t="n">
        <v>1.06</v>
      </c>
      <c r="Y2253" t="n">
        <v>1</v>
      </c>
      <c r="Z2253" t="n">
        <v>10</v>
      </c>
    </row>
    <row r="2254">
      <c r="A2254" t="n">
        <v>14</v>
      </c>
      <c r="B2254" t="n">
        <v>95</v>
      </c>
      <c r="C2254" t="inlineStr">
        <is>
          <t xml:space="preserve">CONCLUIDO	</t>
        </is>
      </c>
      <c r="D2254" t="n">
        <v>4.9598</v>
      </c>
      <c r="E2254" t="n">
        <v>20.16</v>
      </c>
      <c r="F2254" t="n">
        <v>16.35</v>
      </c>
      <c r="G2254" t="n">
        <v>27.26</v>
      </c>
      <c r="H2254" t="n">
        <v>0.42</v>
      </c>
      <c r="I2254" t="n">
        <v>36</v>
      </c>
      <c r="J2254" t="n">
        <v>191.02</v>
      </c>
      <c r="K2254" t="n">
        <v>53.44</v>
      </c>
      <c r="L2254" t="n">
        <v>4.5</v>
      </c>
      <c r="M2254" t="n">
        <v>34</v>
      </c>
      <c r="N2254" t="n">
        <v>38.08</v>
      </c>
      <c r="O2254" t="n">
        <v>23792.83</v>
      </c>
      <c r="P2254" t="n">
        <v>216.47</v>
      </c>
      <c r="Q2254" t="n">
        <v>467.1</v>
      </c>
      <c r="R2254" t="n">
        <v>83.19</v>
      </c>
      <c r="S2254" t="n">
        <v>39.61</v>
      </c>
      <c r="T2254" t="n">
        <v>16704.65</v>
      </c>
      <c r="U2254" t="n">
        <v>0.48</v>
      </c>
      <c r="V2254" t="n">
        <v>0.71</v>
      </c>
      <c r="W2254" t="n">
        <v>2.67</v>
      </c>
      <c r="X2254" t="n">
        <v>1.02</v>
      </c>
      <c r="Y2254" t="n">
        <v>1</v>
      </c>
      <c r="Z2254" t="n">
        <v>10</v>
      </c>
    </row>
    <row r="2255">
      <c r="A2255" t="n">
        <v>15</v>
      </c>
      <c r="B2255" t="n">
        <v>95</v>
      </c>
      <c r="C2255" t="inlineStr">
        <is>
          <t xml:space="preserve">CONCLUIDO	</t>
        </is>
      </c>
      <c r="D2255" t="n">
        <v>4.9976</v>
      </c>
      <c r="E2255" t="n">
        <v>20.01</v>
      </c>
      <c r="F2255" t="n">
        <v>16.28</v>
      </c>
      <c r="G2255" t="n">
        <v>28.72</v>
      </c>
      <c r="H2255" t="n">
        <v>0.44</v>
      </c>
      <c r="I2255" t="n">
        <v>34</v>
      </c>
      <c r="J2255" t="n">
        <v>191.4</v>
      </c>
      <c r="K2255" t="n">
        <v>53.44</v>
      </c>
      <c r="L2255" t="n">
        <v>4.75</v>
      </c>
      <c r="M2255" t="n">
        <v>32</v>
      </c>
      <c r="N2255" t="n">
        <v>38.22</v>
      </c>
      <c r="O2255" t="n">
        <v>23840.07</v>
      </c>
      <c r="P2255" t="n">
        <v>215.12</v>
      </c>
      <c r="Q2255" t="n">
        <v>467.11</v>
      </c>
      <c r="R2255" t="n">
        <v>80.58</v>
      </c>
      <c r="S2255" t="n">
        <v>39.61</v>
      </c>
      <c r="T2255" t="n">
        <v>15413.17</v>
      </c>
      <c r="U2255" t="n">
        <v>0.49</v>
      </c>
      <c r="V2255" t="n">
        <v>0.72</v>
      </c>
      <c r="W2255" t="n">
        <v>2.66</v>
      </c>
      <c r="X2255" t="n">
        <v>0.9399999999999999</v>
      </c>
      <c r="Y2255" t="n">
        <v>1</v>
      </c>
      <c r="Z2255" t="n">
        <v>10</v>
      </c>
    </row>
    <row r="2256">
      <c r="A2256" t="n">
        <v>16</v>
      </c>
      <c r="B2256" t="n">
        <v>95</v>
      </c>
      <c r="C2256" t="inlineStr">
        <is>
          <t xml:space="preserve">CONCLUIDO	</t>
        </is>
      </c>
      <c r="D2256" t="n">
        <v>5.0291</v>
      </c>
      <c r="E2256" t="n">
        <v>19.88</v>
      </c>
      <c r="F2256" t="n">
        <v>16.22</v>
      </c>
      <c r="G2256" t="n">
        <v>30.42</v>
      </c>
      <c r="H2256" t="n">
        <v>0.46</v>
      </c>
      <c r="I2256" t="n">
        <v>32</v>
      </c>
      <c r="J2256" t="n">
        <v>191.78</v>
      </c>
      <c r="K2256" t="n">
        <v>53.44</v>
      </c>
      <c r="L2256" t="n">
        <v>5</v>
      </c>
      <c r="M2256" t="n">
        <v>30</v>
      </c>
      <c r="N2256" t="n">
        <v>38.35</v>
      </c>
      <c r="O2256" t="n">
        <v>23887.36</v>
      </c>
      <c r="P2256" t="n">
        <v>213.96</v>
      </c>
      <c r="Q2256" t="n">
        <v>467.23</v>
      </c>
      <c r="R2256" t="n">
        <v>78.73999999999999</v>
      </c>
      <c r="S2256" t="n">
        <v>39.61</v>
      </c>
      <c r="T2256" t="n">
        <v>14501.25</v>
      </c>
      <c r="U2256" t="n">
        <v>0.5</v>
      </c>
      <c r="V2256" t="n">
        <v>0.72</v>
      </c>
      <c r="W2256" t="n">
        <v>2.67</v>
      </c>
      <c r="X2256" t="n">
        <v>0.89</v>
      </c>
      <c r="Y2256" t="n">
        <v>1</v>
      </c>
      <c r="Z2256" t="n">
        <v>10</v>
      </c>
    </row>
    <row r="2257">
      <c r="A2257" t="n">
        <v>17</v>
      </c>
      <c r="B2257" t="n">
        <v>95</v>
      </c>
      <c r="C2257" t="inlineStr">
        <is>
          <t xml:space="preserve">CONCLUIDO	</t>
        </is>
      </c>
      <c r="D2257" t="n">
        <v>5.0474</v>
      </c>
      <c r="E2257" t="n">
        <v>19.81</v>
      </c>
      <c r="F2257" t="n">
        <v>16.19</v>
      </c>
      <c r="G2257" t="n">
        <v>31.33</v>
      </c>
      <c r="H2257" t="n">
        <v>0.48</v>
      </c>
      <c r="I2257" t="n">
        <v>31</v>
      </c>
      <c r="J2257" t="n">
        <v>192.17</v>
      </c>
      <c r="K2257" t="n">
        <v>53.44</v>
      </c>
      <c r="L2257" t="n">
        <v>5.25</v>
      </c>
      <c r="M2257" t="n">
        <v>29</v>
      </c>
      <c r="N2257" t="n">
        <v>38.48</v>
      </c>
      <c r="O2257" t="n">
        <v>23934.69</v>
      </c>
      <c r="P2257" t="n">
        <v>213.15</v>
      </c>
      <c r="Q2257" t="n">
        <v>467.13</v>
      </c>
      <c r="R2257" t="n">
        <v>77.73</v>
      </c>
      <c r="S2257" t="n">
        <v>39.61</v>
      </c>
      <c r="T2257" t="n">
        <v>13998.85</v>
      </c>
      <c r="U2257" t="n">
        <v>0.51</v>
      </c>
      <c r="V2257" t="n">
        <v>0.72</v>
      </c>
      <c r="W2257" t="n">
        <v>2.66</v>
      </c>
      <c r="X2257" t="n">
        <v>0.86</v>
      </c>
      <c r="Y2257" t="n">
        <v>1</v>
      </c>
      <c r="Z2257" t="n">
        <v>10</v>
      </c>
    </row>
    <row r="2258">
      <c r="A2258" t="n">
        <v>18</v>
      </c>
      <c r="B2258" t="n">
        <v>95</v>
      </c>
      <c r="C2258" t="inlineStr">
        <is>
          <t xml:space="preserve">CONCLUIDO	</t>
        </is>
      </c>
      <c r="D2258" t="n">
        <v>5.0765</v>
      </c>
      <c r="E2258" t="n">
        <v>19.7</v>
      </c>
      <c r="F2258" t="n">
        <v>16.15</v>
      </c>
      <c r="G2258" t="n">
        <v>33.41</v>
      </c>
      <c r="H2258" t="n">
        <v>0.51</v>
      </c>
      <c r="I2258" t="n">
        <v>29</v>
      </c>
      <c r="J2258" t="n">
        <v>192.55</v>
      </c>
      <c r="K2258" t="n">
        <v>53.44</v>
      </c>
      <c r="L2258" t="n">
        <v>5.5</v>
      </c>
      <c r="M2258" t="n">
        <v>27</v>
      </c>
      <c r="N2258" t="n">
        <v>38.62</v>
      </c>
      <c r="O2258" t="n">
        <v>23982.06</v>
      </c>
      <c r="P2258" t="n">
        <v>212.05</v>
      </c>
      <c r="Q2258" t="n">
        <v>467.07</v>
      </c>
      <c r="R2258" t="n">
        <v>76.73</v>
      </c>
      <c r="S2258" t="n">
        <v>39.61</v>
      </c>
      <c r="T2258" t="n">
        <v>13510.12</v>
      </c>
      <c r="U2258" t="n">
        <v>0.52</v>
      </c>
      <c r="V2258" t="n">
        <v>0.72</v>
      </c>
      <c r="W2258" t="n">
        <v>2.65</v>
      </c>
      <c r="X2258" t="n">
        <v>0.82</v>
      </c>
      <c r="Y2258" t="n">
        <v>1</v>
      </c>
      <c r="Z2258" t="n">
        <v>10</v>
      </c>
    </row>
    <row r="2259">
      <c r="A2259" t="n">
        <v>19</v>
      </c>
      <c r="B2259" t="n">
        <v>95</v>
      </c>
      <c r="C2259" t="inlineStr">
        <is>
          <t xml:space="preserve">CONCLUIDO	</t>
        </is>
      </c>
      <c r="D2259" t="n">
        <v>5.0943</v>
      </c>
      <c r="E2259" t="n">
        <v>19.63</v>
      </c>
      <c r="F2259" t="n">
        <v>16.12</v>
      </c>
      <c r="G2259" t="n">
        <v>34.54</v>
      </c>
      <c r="H2259" t="n">
        <v>0.53</v>
      </c>
      <c r="I2259" t="n">
        <v>28</v>
      </c>
      <c r="J2259" t="n">
        <v>192.94</v>
      </c>
      <c r="K2259" t="n">
        <v>53.44</v>
      </c>
      <c r="L2259" t="n">
        <v>5.75</v>
      </c>
      <c r="M2259" t="n">
        <v>26</v>
      </c>
      <c r="N2259" t="n">
        <v>38.75</v>
      </c>
      <c r="O2259" t="n">
        <v>24029.48</v>
      </c>
      <c r="P2259" t="n">
        <v>211.45</v>
      </c>
      <c r="Q2259" t="n">
        <v>467.07</v>
      </c>
      <c r="R2259" t="n">
        <v>75.3</v>
      </c>
      <c r="S2259" t="n">
        <v>39.61</v>
      </c>
      <c r="T2259" t="n">
        <v>12800.38</v>
      </c>
      <c r="U2259" t="n">
        <v>0.53</v>
      </c>
      <c r="V2259" t="n">
        <v>0.72</v>
      </c>
      <c r="W2259" t="n">
        <v>2.66</v>
      </c>
      <c r="X2259" t="n">
        <v>0.79</v>
      </c>
      <c r="Y2259" t="n">
        <v>1</v>
      </c>
      <c r="Z2259" t="n">
        <v>10</v>
      </c>
    </row>
    <row r="2260">
      <c r="A2260" t="n">
        <v>20</v>
      </c>
      <c r="B2260" t="n">
        <v>95</v>
      </c>
      <c r="C2260" t="inlineStr">
        <is>
          <t xml:space="preserve">CONCLUIDO	</t>
        </is>
      </c>
      <c r="D2260" t="n">
        <v>5.1088</v>
      </c>
      <c r="E2260" t="n">
        <v>19.57</v>
      </c>
      <c r="F2260" t="n">
        <v>16.1</v>
      </c>
      <c r="G2260" t="n">
        <v>35.78</v>
      </c>
      <c r="H2260" t="n">
        <v>0.55</v>
      </c>
      <c r="I2260" t="n">
        <v>27</v>
      </c>
      <c r="J2260" t="n">
        <v>193.32</v>
      </c>
      <c r="K2260" t="n">
        <v>53.44</v>
      </c>
      <c r="L2260" t="n">
        <v>6</v>
      </c>
      <c r="M2260" t="n">
        <v>25</v>
      </c>
      <c r="N2260" t="n">
        <v>38.89</v>
      </c>
      <c r="O2260" t="n">
        <v>24076.95</v>
      </c>
      <c r="P2260" t="n">
        <v>210.72</v>
      </c>
      <c r="Q2260" t="n">
        <v>467.08</v>
      </c>
      <c r="R2260" t="n">
        <v>74.92</v>
      </c>
      <c r="S2260" t="n">
        <v>39.61</v>
      </c>
      <c r="T2260" t="n">
        <v>12616.98</v>
      </c>
      <c r="U2260" t="n">
        <v>0.53</v>
      </c>
      <c r="V2260" t="n">
        <v>0.72</v>
      </c>
      <c r="W2260" t="n">
        <v>2.65</v>
      </c>
      <c r="X2260" t="n">
        <v>0.77</v>
      </c>
      <c r="Y2260" t="n">
        <v>1</v>
      </c>
      <c r="Z2260" t="n">
        <v>10</v>
      </c>
    </row>
    <row r="2261">
      <c r="A2261" t="n">
        <v>21</v>
      </c>
      <c r="B2261" t="n">
        <v>95</v>
      </c>
      <c r="C2261" t="inlineStr">
        <is>
          <t xml:space="preserve">CONCLUIDO	</t>
        </is>
      </c>
      <c r="D2261" t="n">
        <v>5.1476</v>
      </c>
      <c r="E2261" t="n">
        <v>19.43</v>
      </c>
      <c r="F2261" t="n">
        <v>16.03</v>
      </c>
      <c r="G2261" t="n">
        <v>38.47</v>
      </c>
      <c r="H2261" t="n">
        <v>0.57</v>
      </c>
      <c r="I2261" t="n">
        <v>25</v>
      </c>
      <c r="J2261" t="n">
        <v>193.71</v>
      </c>
      <c r="K2261" t="n">
        <v>53.44</v>
      </c>
      <c r="L2261" t="n">
        <v>6.25</v>
      </c>
      <c r="M2261" t="n">
        <v>23</v>
      </c>
      <c r="N2261" t="n">
        <v>39.02</v>
      </c>
      <c r="O2261" t="n">
        <v>24124.47</v>
      </c>
      <c r="P2261" t="n">
        <v>209.39</v>
      </c>
      <c r="Q2261" t="n">
        <v>467.1</v>
      </c>
      <c r="R2261" t="n">
        <v>72.62</v>
      </c>
      <c r="S2261" t="n">
        <v>39.61</v>
      </c>
      <c r="T2261" t="n">
        <v>11476.7</v>
      </c>
      <c r="U2261" t="n">
        <v>0.55</v>
      </c>
      <c r="V2261" t="n">
        <v>0.73</v>
      </c>
      <c r="W2261" t="n">
        <v>2.65</v>
      </c>
      <c r="X2261" t="n">
        <v>0.6899999999999999</v>
      </c>
      <c r="Y2261" t="n">
        <v>1</v>
      </c>
      <c r="Z2261" t="n">
        <v>10</v>
      </c>
    </row>
    <row r="2262">
      <c r="A2262" t="n">
        <v>22</v>
      </c>
      <c r="B2262" t="n">
        <v>95</v>
      </c>
      <c r="C2262" t="inlineStr">
        <is>
          <t xml:space="preserve">CONCLUIDO	</t>
        </is>
      </c>
      <c r="D2262" t="n">
        <v>5.1706</v>
      </c>
      <c r="E2262" t="n">
        <v>19.34</v>
      </c>
      <c r="F2262" t="n">
        <v>15.98</v>
      </c>
      <c r="G2262" t="n">
        <v>39.95</v>
      </c>
      <c r="H2262" t="n">
        <v>0.59</v>
      </c>
      <c r="I2262" t="n">
        <v>24</v>
      </c>
      <c r="J2262" t="n">
        <v>194.09</v>
      </c>
      <c r="K2262" t="n">
        <v>53.44</v>
      </c>
      <c r="L2262" t="n">
        <v>6.5</v>
      </c>
      <c r="M2262" t="n">
        <v>22</v>
      </c>
      <c r="N2262" t="n">
        <v>39.16</v>
      </c>
      <c r="O2262" t="n">
        <v>24172.03</v>
      </c>
      <c r="P2262" t="n">
        <v>208.4</v>
      </c>
      <c r="Q2262" t="n">
        <v>467.11</v>
      </c>
      <c r="R2262" t="n">
        <v>71.09</v>
      </c>
      <c r="S2262" t="n">
        <v>39.61</v>
      </c>
      <c r="T2262" t="n">
        <v>10713.7</v>
      </c>
      <c r="U2262" t="n">
        <v>0.5600000000000001</v>
      </c>
      <c r="V2262" t="n">
        <v>0.73</v>
      </c>
      <c r="W2262" t="n">
        <v>2.64</v>
      </c>
      <c r="X2262" t="n">
        <v>0.65</v>
      </c>
      <c r="Y2262" t="n">
        <v>1</v>
      </c>
      <c r="Z2262" t="n">
        <v>10</v>
      </c>
    </row>
    <row r="2263">
      <c r="A2263" t="n">
        <v>23</v>
      </c>
      <c r="B2263" t="n">
        <v>95</v>
      </c>
      <c r="C2263" t="inlineStr">
        <is>
          <t xml:space="preserve">CONCLUIDO	</t>
        </is>
      </c>
      <c r="D2263" t="n">
        <v>5.1687</v>
      </c>
      <c r="E2263" t="n">
        <v>19.35</v>
      </c>
      <c r="F2263" t="n">
        <v>15.99</v>
      </c>
      <c r="G2263" t="n">
        <v>39.96</v>
      </c>
      <c r="H2263" t="n">
        <v>0.62</v>
      </c>
      <c r="I2263" t="n">
        <v>24</v>
      </c>
      <c r="J2263" t="n">
        <v>194.48</v>
      </c>
      <c r="K2263" t="n">
        <v>53.44</v>
      </c>
      <c r="L2263" t="n">
        <v>6.75</v>
      </c>
      <c r="M2263" t="n">
        <v>22</v>
      </c>
      <c r="N2263" t="n">
        <v>39.29</v>
      </c>
      <c r="O2263" t="n">
        <v>24219.63</v>
      </c>
      <c r="P2263" t="n">
        <v>208.14</v>
      </c>
      <c r="Q2263" t="n">
        <v>467.07</v>
      </c>
      <c r="R2263" t="n">
        <v>71.26000000000001</v>
      </c>
      <c r="S2263" t="n">
        <v>39.61</v>
      </c>
      <c r="T2263" t="n">
        <v>10802.83</v>
      </c>
      <c r="U2263" t="n">
        <v>0.5600000000000001</v>
      </c>
      <c r="V2263" t="n">
        <v>0.73</v>
      </c>
      <c r="W2263" t="n">
        <v>2.64</v>
      </c>
      <c r="X2263" t="n">
        <v>0.65</v>
      </c>
      <c r="Y2263" t="n">
        <v>1</v>
      </c>
      <c r="Z2263" t="n">
        <v>10</v>
      </c>
    </row>
    <row r="2264">
      <c r="A2264" t="n">
        <v>24</v>
      </c>
      <c r="B2264" t="n">
        <v>95</v>
      </c>
      <c r="C2264" t="inlineStr">
        <is>
          <t xml:space="preserve">CONCLUIDO	</t>
        </is>
      </c>
      <c r="D2264" t="n">
        <v>5.1847</v>
      </c>
      <c r="E2264" t="n">
        <v>19.29</v>
      </c>
      <c r="F2264" t="n">
        <v>15.96</v>
      </c>
      <c r="G2264" t="n">
        <v>41.64</v>
      </c>
      <c r="H2264" t="n">
        <v>0.64</v>
      </c>
      <c r="I2264" t="n">
        <v>23</v>
      </c>
      <c r="J2264" t="n">
        <v>194.86</v>
      </c>
      <c r="K2264" t="n">
        <v>53.44</v>
      </c>
      <c r="L2264" t="n">
        <v>7</v>
      </c>
      <c r="M2264" t="n">
        <v>21</v>
      </c>
      <c r="N2264" t="n">
        <v>39.43</v>
      </c>
      <c r="O2264" t="n">
        <v>24267.28</v>
      </c>
      <c r="P2264" t="n">
        <v>207.36</v>
      </c>
      <c r="Q2264" t="n">
        <v>467.07</v>
      </c>
      <c r="R2264" t="n">
        <v>70.53</v>
      </c>
      <c r="S2264" t="n">
        <v>39.61</v>
      </c>
      <c r="T2264" t="n">
        <v>10443.38</v>
      </c>
      <c r="U2264" t="n">
        <v>0.5600000000000001</v>
      </c>
      <c r="V2264" t="n">
        <v>0.73</v>
      </c>
      <c r="W2264" t="n">
        <v>2.64</v>
      </c>
      <c r="X2264" t="n">
        <v>0.63</v>
      </c>
      <c r="Y2264" t="n">
        <v>1</v>
      </c>
      <c r="Z2264" t="n">
        <v>10</v>
      </c>
    </row>
    <row r="2265">
      <c r="A2265" t="n">
        <v>25</v>
      </c>
      <c r="B2265" t="n">
        <v>95</v>
      </c>
      <c r="C2265" t="inlineStr">
        <is>
          <t xml:space="preserve">CONCLUIDO	</t>
        </is>
      </c>
      <c r="D2265" t="n">
        <v>5.2005</v>
      </c>
      <c r="E2265" t="n">
        <v>19.23</v>
      </c>
      <c r="F2265" t="n">
        <v>15.94</v>
      </c>
      <c r="G2265" t="n">
        <v>43.48</v>
      </c>
      <c r="H2265" t="n">
        <v>0.66</v>
      </c>
      <c r="I2265" t="n">
        <v>22</v>
      </c>
      <c r="J2265" t="n">
        <v>195.25</v>
      </c>
      <c r="K2265" t="n">
        <v>53.44</v>
      </c>
      <c r="L2265" t="n">
        <v>7.25</v>
      </c>
      <c r="M2265" t="n">
        <v>20</v>
      </c>
      <c r="N2265" t="n">
        <v>39.57</v>
      </c>
      <c r="O2265" t="n">
        <v>24314.98</v>
      </c>
      <c r="P2265" t="n">
        <v>206.7</v>
      </c>
      <c r="Q2265" t="n">
        <v>467.09</v>
      </c>
      <c r="R2265" t="n">
        <v>69.68000000000001</v>
      </c>
      <c r="S2265" t="n">
        <v>39.61</v>
      </c>
      <c r="T2265" t="n">
        <v>10019.59</v>
      </c>
      <c r="U2265" t="n">
        <v>0.57</v>
      </c>
      <c r="V2265" t="n">
        <v>0.73</v>
      </c>
      <c r="W2265" t="n">
        <v>2.65</v>
      </c>
      <c r="X2265" t="n">
        <v>0.61</v>
      </c>
      <c r="Y2265" t="n">
        <v>1</v>
      </c>
      <c r="Z2265" t="n">
        <v>10</v>
      </c>
    </row>
    <row r="2266">
      <c r="A2266" t="n">
        <v>26</v>
      </c>
      <c r="B2266" t="n">
        <v>95</v>
      </c>
      <c r="C2266" t="inlineStr">
        <is>
          <t xml:space="preserve">CONCLUIDO	</t>
        </is>
      </c>
      <c r="D2266" t="n">
        <v>5.2209</v>
      </c>
      <c r="E2266" t="n">
        <v>19.15</v>
      </c>
      <c r="F2266" t="n">
        <v>15.9</v>
      </c>
      <c r="G2266" t="n">
        <v>45.44</v>
      </c>
      <c r="H2266" t="n">
        <v>0.68</v>
      </c>
      <c r="I2266" t="n">
        <v>21</v>
      </c>
      <c r="J2266" t="n">
        <v>195.64</v>
      </c>
      <c r="K2266" t="n">
        <v>53.44</v>
      </c>
      <c r="L2266" t="n">
        <v>7.5</v>
      </c>
      <c r="M2266" t="n">
        <v>19</v>
      </c>
      <c r="N2266" t="n">
        <v>39.7</v>
      </c>
      <c r="O2266" t="n">
        <v>24362.73</v>
      </c>
      <c r="P2266" t="n">
        <v>205.87</v>
      </c>
      <c r="Q2266" t="n">
        <v>467.08</v>
      </c>
      <c r="R2266" t="n">
        <v>68.47</v>
      </c>
      <c r="S2266" t="n">
        <v>39.61</v>
      </c>
      <c r="T2266" t="n">
        <v>9419.860000000001</v>
      </c>
      <c r="U2266" t="n">
        <v>0.58</v>
      </c>
      <c r="V2266" t="n">
        <v>0.73</v>
      </c>
      <c r="W2266" t="n">
        <v>2.64</v>
      </c>
      <c r="X2266" t="n">
        <v>0.57</v>
      </c>
      <c r="Y2266" t="n">
        <v>1</v>
      </c>
      <c r="Z2266" t="n">
        <v>10</v>
      </c>
    </row>
    <row r="2267">
      <c r="A2267" t="n">
        <v>27</v>
      </c>
      <c r="B2267" t="n">
        <v>95</v>
      </c>
      <c r="C2267" t="inlineStr">
        <is>
          <t xml:space="preserve">CONCLUIDO	</t>
        </is>
      </c>
      <c r="D2267" t="n">
        <v>5.2374</v>
      </c>
      <c r="E2267" t="n">
        <v>19.09</v>
      </c>
      <c r="F2267" t="n">
        <v>15.88</v>
      </c>
      <c r="G2267" t="n">
        <v>47.64</v>
      </c>
      <c r="H2267" t="n">
        <v>0.7</v>
      </c>
      <c r="I2267" t="n">
        <v>20</v>
      </c>
      <c r="J2267" t="n">
        <v>196.03</v>
      </c>
      <c r="K2267" t="n">
        <v>53.44</v>
      </c>
      <c r="L2267" t="n">
        <v>7.75</v>
      </c>
      <c r="M2267" t="n">
        <v>18</v>
      </c>
      <c r="N2267" t="n">
        <v>39.84</v>
      </c>
      <c r="O2267" t="n">
        <v>24410.52</v>
      </c>
      <c r="P2267" t="n">
        <v>204.82</v>
      </c>
      <c r="Q2267" t="n">
        <v>467.08</v>
      </c>
      <c r="R2267" t="n">
        <v>67.69</v>
      </c>
      <c r="S2267" t="n">
        <v>39.61</v>
      </c>
      <c r="T2267" t="n">
        <v>9033.700000000001</v>
      </c>
      <c r="U2267" t="n">
        <v>0.59</v>
      </c>
      <c r="V2267" t="n">
        <v>0.73</v>
      </c>
      <c r="W2267" t="n">
        <v>2.64</v>
      </c>
      <c r="X2267" t="n">
        <v>0.55</v>
      </c>
      <c r="Y2267" t="n">
        <v>1</v>
      </c>
      <c r="Z2267" t="n">
        <v>10</v>
      </c>
    </row>
    <row r="2268">
      <c r="A2268" t="n">
        <v>28</v>
      </c>
      <c r="B2268" t="n">
        <v>95</v>
      </c>
      <c r="C2268" t="inlineStr">
        <is>
          <t xml:space="preserve">CONCLUIDO	</t>
        </is>
      </c>
      <c r="D2268" t="n">
        <v>5.2447</v>
      </c>
      <c r="E2268" t="n">
        <v>19.07</v>
      </c>
      <c r="F2268" t="n">
        <v>15.85</v>
      </c>
      <c r="G2268" t="n">
        <v>47.56</v>
      </c>
      <c r="H2268" t="n">
        <v>0.72</v>
      </c>
      <c r="I2268" t="n">
        <v>20</v>
      </c>
      <c r="J2268" t="n">
        <v>196.41</v>
      </c>
      <c r="K2268" t="n">
        <v>53.44</v>
      </c>
      <c r="L2268" t="n">
        <v>8</v>
      </c>
      <c r="M2268" t="n">
        <v>18</v>
      </c>
      <c r="N2268" t="n">
        <v>39.98</v>
      </c>
      <c r="O2268" t="n">
        <v>24458.36</v>
      </c>
      <c r="P2268" t="n">
        <v>204.66</v>
      </c>
      <c r="Q2268" t="n">
        <v>467.07</v>
      </c>
      <c r="R2268" t="n">
        <v>67.01000000000001</v>
      </c>
      <c r="S2268" t="n">
        <v>39.61</v>
      </c>
      <c r="T2268" t="n">
        <v>8694.280000000001</v>
      </c>
      <c r="U2268" t="n">
        <v>0.59</v>
      </c>
      <c r="V2268" t="n">
        <v>0.74</v>
      </c>
      <c r="W2268" t="n">
        <v>2.64</v>
      </c>
      <c r="X2268" t="n">
        <v>0.52</v>
      </c>
      <c r="Y2268" t="n">
        <v>1</v>
      </c>
      <c r="Z2268" t="n">
        <v>10</v>
      </c>
    </row>
    <row r="2269">
      <c r="A2269" t="n">
        <v>29</v>
      </c>
      <c r="B2269" t="n">
        <v>95</v>
      </c>
      <c r="C2269" t="inlineStr">
        <is>
          <t xml:space="preserve">CONCLUIDO	</t>
        </is>
      </c>
      <c r="D2269" t="n">
        <v>5.2511</v>
      </c>
      <c r="E2269" t="n">
        <v>19.04</v>
      </c>
      <c r="F2269" t="n">
        <v>15.87</v>
      </c>
      <c r="G2269" t="n">
        <v>50.11</v>
      </c>
      <c r="H2269" t="n">
        <v>0.74</v>
      </c>
      <c r="I2269" t="n">
        <v>19</v>
      </c>
      <c r="J2269" t="n">
        <v>196.8</v>
      </c>
      <c r="K2269" t="n">
        <v>53.44</v>
      </c>
      <c r="L2269" t="n">
        <v>8.25</v>
      </c>
      <c r="M2269" t="n">
        <v>17</v>
      </c>
      <c r="N2269" t="n">
        <v>40.12</v>
      </c>
      <c r="O2269" t="n">
        <v>24506.24</v>
      </c>
      <c r="P2269" t="n">
        <v>204.5</v>
      </c>
      <c r="Q2269" t="n">
        <v>467.07</v>
      </c>
      <c r="R2269" t="n">
        <v>67.28</v>
      </c>
      <c r="S2269" t="n">
        <v>39.61</v>
      </c>
      <c r="T2269" t="n">
        <v>8836.950000000001</v>
      </c>
      <c r="U2269" t="n">
        <v>0.59</v>
      </c>
      <c r="V2269" t="n">
        <v>0.74</v>
      </c>
      <c r="W2269" t="n">
        <v>2.64</v>
      </c>
      <c r="X2269" t="n">
        <v>0.53</v>
      </c>
      <c r="Y2269" t="n">
        <v>1</v>
      </c>
      <c r="Z2269" t="n">
        <v>10</v>
      </c>
    </row>
    <row r="2270">
      <c r="A2270" t="n">
        <v>30</v>
      </c>
      <c r="B2270" t="n">
        <v>95</v>
      </c>
      <c r="C2270" t="inlineStr">
        <is>
          <t xml:space="preserve">CONCLUIDO	</t>
        </is>
      </c>
      <c r="D2270" t="n">
        <v>5.2515</v>
      </c>
      <c r="E2270" t="n">
        <v>19.04</v>
      </c>
      <c r="F2270" t="n">
        <v>15.87</v>
      </c>
      <c r="G2270" t="n">
        <v>50.1</v>
      </c>
      <c r="H2270" t="n">
        <v>0.77</v>
      </c>
      <c r="I2270" t="n">
        <v>19</v>
      </c>
      <c r="J2270" t="n">
        <v>197.19</v>
      </c>
      <c r="K2270" t="n">
        <v>53.44</v>
      </c>
      <c r="L2270" t="n">
        <v>8.5</v>
      </c>
      <c r="M2270" t="n">
        <v>17</v>
      </c>
      <c r="N2270" t="n">
        <v>40.26</v>
      </c>
      <c r="O2270" t="n">
        <v>24554.18</v>
      </c>
      <c r="P2270" t="n">
        <v>204.01</v>
      </c>
      <c r="Q2270" t="n">
        <v>467.07</v>
      </c>
      <c r="R2270" t="n">
        <v>67.3</v>
      </c>
      <c r="S2270" t="n">
        <v>39.61</v>
      </c>
      <c r="T2270" t="n">
        <v>8845.040000000001</v>
      </c>
      <c r="U2270" t="n">
        <v>0.59</v>
      </c>
      <c r="V2270" t="n">
        <v>0.74</v>
      </c>
      <c r="W2270" t="n">
        <v>2.64</v>
      </c>
      <c r="X2270" t="n">
        <v>0.53</v>
      </c>
      <c r="Y2270" t="n">
        <v>1</v>
      </c>
      <c r="Z2270" t="n">
        <v>10</v>
      </c>
    </row>
    <row r="2271">
      <c r="A2271" t="n">
        <v>31</v>
      </c>
      <c r="B2271" t="n">
        <v>95</v>
      </c>
      <c r="C2271" t="inlineStr">
        <is>
          <t xml:space="preserve">CONCLUIDO	</t>
        </is>
      </c>
      <c r="D2271" t="n">
        <v>5.2715</v>
      </c>
      <c r="E2271" t="n">
        <v>18.97</v>
      </c>
      <c r="F2271" t="n">
        <v>15.83</v>
      </c>
      <c r="G2271" t="n">
        <v>52.77</v>
      </c>
      <c r="H2271" t="n">
        <v>0.79</v>
      </c>
      <c r="I2271" t="n">
        <v>18</v>
      </c>
      <c r="J2271" t="n">
        <v>197.58</v>
      </c>
      <c r="K2271" t="n">
        <v>53.44</v>
      </c>
      <c r="L2271" t="n">
        <v>8.75</v>
      </c>
      <c r="M2271" t="n">
        <v>16</v>
      </c>
      <c r="N2271" t="n">
        <v>40.39</v>
      </c>
      <c r="O2271" t="n">
        <v>24602.15</v>
      </c>
      <c r="P2271" t="n">
        <v>203.3</v>
      </c>
      <c r="Q2271" t="n">
        <v>467.08</v>
      </c>
      <c r="R2271" t="n">
        <v>66.09</v>
      </c>
      <c r="S2271" t="n">
        <v>39.61</v>
      </c>
      <c r="T2271" t="n">
        <v>8246.49</v>
      </c>
      <c r="U2271" t="n">
        <v>0.6</v>
      </c>
      <c r="V2271" t="n">
        <v>0.74</v>
      </c>
      <c r="W2271" t="n">
        <v>2.64</v>
      </c>
      <c r="X2271" t="n">
        <v>0.5</v>
      </c>
      <c r="Y2271" t="n">
        <v>1</v>
      </c>
      <c r="Z2271" t="n">
        <v>10</v>
      </c>
    </row>
    <row r="2272">
      <c r="A2272" t="n">
        <v>32</v>
      </c>
      <c r="B2272" t="n">
        <v>95</v>
      </c>
      <c r="C2272" t="inlineStr">
        <is>
          <t xml:space="preserve">CONCLUIDO	</t>
        </is>
      </c>
      <c r="D2272" t="n">
        <v>5.2755</v>
      </c>
      <c r="E2272" t="n">
        <v>18.96</v>
      </c>
      <c r="F2272" t="n">
        <v>15.82</v>
      </c>
      <c r="G2272" t="n">
        <v>52.72</v>
      </c>
      <c r="H2272" t="n">
        <v>0.8100000000000001</v>
      </c>
      <c r="I2272" t="n">
        <v>18</v>
      </c>
      <c r="J2272" t="n">
        <v>197.97</v>
      </c>
      <c r="K2272" t="n">
        <v>53.44</v>
      </c>
      <c r="L2272" t="n">
        <v>9</v>
      </c>
      <c r="M2272" t="n">
        <v>16</v>
      </c>
      <c r="N2272" t="n">
        <v>40.53</v>
      </c>
      <c r="O2272" t="n">
        <v>24650.18</v>
      </c>
      <c r="P2272" t="n">
        <v>202.16</v>
      </c>
      <c r="Q2272" t="n">
        <v>467.07</v>
      </c>
      <c r="R2272" t="n">
        <v>65.73</v>
      </c>
      <c r="S2272" t="n">
        <v>39.61</v>
      </c>
      <c r="T2272" t="n">
        <v>8066.2</v>
      </c>
      <c r="U2272" t="n">
        <v>0.6</v>
      </c>
      <c r="V2272" t="n">
        <v>0.74</v>
      </c>
      <c r="W2272" t="n">
        <v>2.64</v>
      </c>
      <c r="X2272" t="n">
        <v>0.48</v>
      </c>
      <c r="Y2272" t="n">
        <v>1</v>
      </c>
      <c r="Z2272" t="n">
        <v>10</v>
      </c>
    </row>
    <row r="2273">
      <c r="A2273" t="n">
        <v>33</v>
      </c>
      <c r="B2273" t="n">
        <v>95</v>
      </c>
      <c r="C2273" t="inlineStr">
        <is>
          <t xml:space="preserve">CONCLUIDO	</t>
        </is>
      </c>
      <c r="D2273" t="n">
        <v>5.2926</v>
      </c>
      <c r="E2273" t="n">
        <v>18.89</v>
      </c>
      <c r="F2273" t="n">
        <v>15.79</v>
      </c>
      <c r="G2273" t="n">
        <v>55.74</v>
      </c>
      <c r="H2273" t="n">
        <v>0.83</v>
      </c>
      <c r="I2273" t="n">
        <v>17</v>
      </c>
      <c r="J2273" t="n">
        <v>198.36</v>
      </c>
      <c r="K2273" t="n">
        <v>53.44</v>
      </c>
      <c r="L2273" t="n">
        <v>9.25</v>
      </c>
      <c r="M2273" t="n">
        <v>15</v>
      </c>
      <c r="N2273" t="n">
        <v>40.67</v>
      </c>
      <c r="O2273" t="n">
        <v>24698.26</v>
      </c>
      <c r="P2273" t="n">
        <v>201.55</v>
      </c>
      <c r="Q2273" t="n">
        <v>467.09</v>
      </c>
      <c r="R2273" t="n">
        <v>64.89</v>
      </c>
      <c r="S2273" t="n">
        <v>39.61</v>
      </c>
      <c r="T2273" t="n">
        <v>7652.06</v>
      </c>
      <c r="U2273" t="n">
        <v>0.61</v>
      </c>
      <c r="V2273" t="n">
        <v>0.74</v>
      </c>
      <c r="W2273" t="n">
        <v>2.64</v>
      </c>
      <c r="X2273" t="n">
        <v>0.46</v>
      </c>
      <c r="Y2273" t="n">
        <v>1</v>
      </c>
      <c r="Z2273" t="n">
        <v>10</v>
      </c>
    </row>
    <row r="2274">
      <c r="A2274" t="n">
        <v>34</v>
      </c>
      <c r="B2274" t="n">
        <v>95</v>
      </c>
      <c r="C2274" t="inlineStr">
        <is>
          <t xml:space="preserve">CONCLUIDO	</t>
        </is>
      </c>
      <c r="D2274" t="n">
        <v>5.2939</v>
      </c>
      <c r="E2274" t="n">
        <v>18.89</v>
      </c>
      <c r="F2274" t="n">
        <v>15.79</v>
      </c>
      <c r="G2274" t="n">
        <v>55.72</v>
      </c>
      <c r="H2274" t="n">
        <v>0.85</v>
      </c>
      <c r="I2274" t="n">
        <v>17</v>
      </c>
      <c r="J2274" t="n">
        <v>198.75</v>
      </c>
      <c r="K2274" t="n">
        <v>53.44</v>
      </c>
      <c r="L2274" t="n">
        <v>9.5</v>
      </c>
      <c r="M2274" t="n">
        <v>15</v>
      </c>
      <c r="N2274" t="n">
        <v>40.81</v>
      </c>
      <c r="O2274" t="n">
        <v>24746.38</v>
      </c>
      <c r="P2274" t="n">
        <v>201.4</v>
      </c>
      <c r="Q2274" t="n">
        <v>467.08</v>
      </c>
      <c r="R2274" t="n">
        <v>64.70999999999999</v>
      </c>
      <c r="S2274" t="n">
        <v>39.61</v>
      </c>
      <c r="T2274" t="n">
        <v>7562.66</v>
      </c>
      <c r="U2274" t="n">
        <v>0.61</v>
      </c>
      <c r="V2274" t="n">
        <v>0.74</v>
      </c>
      <c r="W2274" t="n">
        <v>2.64</v>
      </c>
      <c r="X2274" t="n">
        <v>0.46</v>
      </c>
      <c r="Y2274" t="n">
        <v>1</v>
      </c>
      <c r="Z2274" t="n">
        <v>10</v>
      </c>
    </row>
    <row r="2275">
      <c r="A2275" t="n">
        <v>35</v>
      </c>
      <c r="B2275" t="n">
        <v>95</v>
      </c>
      <c r="C2275" t="inlineStr">
        <is>
          <t xml:space="preserve">CONCLUIDO	</t>
        </is>
      </c>
      <c r="D2275" t="n">
        <v>5.3109</v>
      </c>
      <c r="E2275" t="n">
        <v>18.83</v>
      </c>
      <c r="F2275" t="n">
        <v>15.77</v>
      </c>
      <c r="G2275" t="n">
        <v>59.12</v>
      </c>
      <c r="H2275" t="n">
        <v>0.87</v>
      </c>
      <c r="I2275" t="n">
        <v>16</v>
      </c>
      <c r="J2275" t="n">
        <v>199.14</v>
      </c>
      <c r="K2275" t="n">
        <v>53.44</v>
      </c>
      <c r="L2275" t="n">
        <v>9.75</v>
      </c>
      <c r="M2275" t="n">
        <v>14</v>
      </c>
      <c r="N2275" t="n">
        <v>40.95</v>
      </c>
      <c r="O2275" t="n">
        <v>24794.55</v>
      </c>
      <c r="P2275" t="n">
        <v>200.69</v>
      </c>
      <c r="Q2275" t="n">
        <v>467.11</v>
      </c>
      <c r="R2275" t="n">
        <v>64.09999999999999</v>
      </c>
      <c r="S2275" t="n">
        <v>39.61</v>
      </c>
      <c r="T2275" t="n">
        <v>7263.2</v>
      </c>
      <c r="U2275" t="n">
        <v>0.62</v>
      </c>
      <c r="V2275" t="n">
        <v>0.74</v>
      </c>
      <c r="W2275" t="n">
        <v>2.63</v>
      </c>
      <c r="X2275" t="n">
        <v>0.43</v>
      </c>
      <c r="Y2275" t="n">
        <v>1</v>
      </c>
      <c r="Z2275" t="n">
        <v>10</v>
      </c>
    </row>
    <row r="2276">
      <c r="A2276" t="n">
        <v>36</v>
      </c>
      <c r="B2276" t="n">
        <v>95</v>
      </c>
      <c r="C2276" t="inlineStr">
        <is>
          <t xml:space="preserve">CONCLUIDO	</t>
        </is>
      </c>
      <c r="D2276" t="n">
        <v>5.3059</v>
      </c>
      <c r="E2276" t="n">
        <v>18.85</v>
      </c>
      <c r="F2276" t="n">
        <v>15.78</v>
      </c>
      <c r="G2276" t="n">
        <v>59.19</v>
      </c>
      <c r="H2276" t="n">
        <v>0.89</v>
      </c>
      <c r="I2276" t="n">
        <v>16</v>
      </c>
      <c r="J2276" t="n">
        <v>199.53</v>
      </c>
      <c r="K2276" t="n">
        <v>53.44</v>
      </c>
      <c r="L2276" t="n">
        <v>10</v>
      </c>
      <c r="M2276" t="n">
        <v>14</v>
      </c>
      <c r="N2276" t="n">
        <v>41.1</v>
      </c>
      <c r="O2276" t="n">
        <v>24842.77</v>
      </c>
      <c r="P2276" t="n">
        <v>200.9</v>
      </c>
      <c r="Q2276" t="n">
        <v>467.07</v>
      </c>
      <c r="R2276" t="n">
        <v>64.61</v>
      </c>
      <c r="S2276" t="n">
        <v>39.61</v>
      </c>
      <c r="T2276" t="n">
        <v>7513.52</v>
      </c>
      <c r="U2276" t="n">
        <v>0.61</v>
      </c>
      <c r="V2276" t="n">
        <v>0.74</v>
      </c>
      <c r="W2276" t="n">
        <v>2.64</v>
      </c>
      <c r="X2276" t="n">
        <v>0.45</v>
      </c>
      <c r="Y2276" t="n">
        <v>1</v>
      </c>
      <c r="Z2276" t="n">
        <v>10</v>
      </c>
    </row>
    <row r="2277">
      <c r="A2277" t="n">
        <v>37</v>
      </c>
      <c r="B2277" t="n">
        <v>95</v>
      </c>
      <c r="C2277" t="inlineStr">
        <is>
          <t xml:space="preserve">CONCLUIDO	</t>
        </is>
      </c>
      <c r="D2277" t="n">
        <v>5.3373</v>
      </c>
      <c r="E2277" t="n">
        <v>18.74</v>
      </c>
      <c r="F2277" t="n">
        <v>15.71</v>
      </c>
      <c r="G2277" t="n">
        <v>62.84</v>
      </c>
      <c r="H2277" t="n">
        <v>0.91</v>
      </c>
      <c r="I2277" t="n">
        <v>15</v>
      </c>
      <c r="J2277" t="n">
        <v>199.92</v>
      </c>
      <c r="K2277" t="n">
        <v>53.44</v>
      </c>
      <c r="L2277" t="n">
        <v>10.25</v>
      </c>
      <c r="M2277" t="n">
        <v>13</v>
      </c>
      <c r="N2277" t="n">
        <v>41.24</v>
      </c>
      <c r="O2277" t="n">
        <v>24891.03</v>
      </c>
      <c r="P2277" t="n">
        <v>198.86</v>
      </c>
      <c r="Q2277" t="n">
        <v>467.07</v>
      </c>
      <c r="R2277" t="n">
        <v>62.15</v>
      </c>
      <c r="S2277" t="n">
        <v>39.61</v>
      </c>
      <c r="T2277" t="n">
        <v>6292.09</v>
      </c>
      <c r="U2277" t="n">
        <v>0.64</v>
      </c>
      <c r="V2277" t="n">
        <v>0.74</v>
      </c>
      <c r="W2277" t="n">
        <v>2.63</v>
      </c>
      <c r="X2277" t="n">
        <v>0.38</v>
      </c>
      <c r="Y2277" t="n">
        <v>1</v>
      </c>
      <c r="Z2277" t="n">
        <v>10</v>
      </c>
    </row>
    <row r="2278">
      <c r="A2278" t="n">
        <v>38</v>
      </c>
      <c r="B2278" t="n">
        <v>95</v>
      </c>
      <c r="C2278" t="inlineStr">
        <is>
          <t xml:space="preserve">CONCLUIDO	</t>
        </is>
      </c>
      <c r="D2278" t="n">
        <v>5.3333</v>
      </c>
      <c r="E2278" t="n">
        <v>18.75</v>
      </c>
      <c r="F2278" t="n">
        <v>15.72</v>
      </c>
      <c r="G2278" t="n">
        <v>62.89</v>
      </c>
      <c r="H2278" t="n">
        <v>0.93</v>
      </c>
      <c r="I2278" t="n">
        <v>15</v>
      </c>
      <c r="J2278" t="n">
        <v>200.31</v>
      </c>
      <c r="K2278" t="n">
        <v>53.44</v>
      </c>
      <c r="L2278" t="n">
        <v>10.5</v>
      </c>
      <c r="M2278" t="n">
        <v>13</v>
      </c>
      <c r="N2278" t="n">
        <v>41.38</v>
      </c>
      <c r="O2278" t="n">
        <v>24939.35</v>
      </c>
      <c r="P2278" t="n">
        <v>198.96</v>
      </c>
      <c r="Q2278" t="n">
        <v>467.07</v>
      </c>
      <c r="R2278" t="n">
        <v>62.61</v>
      </c>
      <c r="S2278" t="n">
        <v>39.61</v>
      </c>
      <c r="T2278" t="n">
        <v>6523.14</v>
      </c>
      <c r="U2278" t="n">
        <v>0.63</v>
      </c>
      <c r="V2278" t="n">
        <v>0.74</v>
      </c>
      <c r="W2278" t="n">
        <v>2.63</v>
      </c>
      <c r="X2278" t="n">
        <v>0.39</v>
      </c>
      <c r="Y2278" t="n">
        <v>1</v>
      </c>
      <c r="Z2278" t="n">
        <v>10</v>
      </c>
    </row>
    <row r="2279">
      <c r="A2279" t="n">
        <v>39</v>
      </c>
      <c r="B2279" t="n">
        <v>95</v>
      </c>
      <c r="C2279" t="inlineStr">
        <is>
          <t xml:space="preserve">CONCLUIDO	</t>
        </is>
      </c>
      <c r="D2279" t="n">
        <v>5.3335</v>
      </c>
      <c r="E2279" t="n">
        <v>18.75</v>
      </c>
      <c r="F2279" t="n">
        <v>15.72</v>
      </c>
      <c r="G2279" t="n">
        <v>62.89</v>
      </c>
      <c r="H2279" t="n">
        <v>0.95</v>
      </c>
      <c r="I2279" t="n">
        <v>15</v>
      </c>
      <c r="J2279" t="n">
        <v>200.71</v>
      </c>
      <c r="K2279" t="n">
        <v>53.44</v>
      </c>
      <c r="L2279" t="n">
        <v>10.75</v>
      </c>
      <c r="M2279" t="n">
        <v>13</v>
      </c>
      <c r="N2279" t="n">
        <v>41.52</v>
      </c>
      <c r="O2279" t="n">
        <v>24987.71</v>
      </c>
      <c r="P2279" t="n">
        <v>198.51</v>
      </c>
      <c r="Q2279" t="n">
        <v>467.08</v>
      </c>
      <c r="R2279" t="n">
        <v>62.64</v>
      </c>
      <c r="S2279" t="n">
        <v>39.61</v>
      </c>
      <c r="T2279" t="n">
        <v>6538.25</v>
      </c>
      <c r="U2279" t="n">
        <v>0.63</v>
      </c>
      <c r="V2279" t="n">
        <v>0.74</v>
      </c>
      <c r="W2279" t="n">
        <v>2.63</v>
      </c>
      <c r="X2279" t="n">
        <v>0.39</v>
      </c>
      <c r="Y2279" t="n">
        <v>1</v>
      </c>
      <c r="Z2279" t="n">
        <v>10</v>
      </c>
    </row>
    <row r="2280">
      <c r="A2280" t="n">
        <v>40</v>
      </c>
      <c r="B2280" t="n">
        <v>95</v>
      </c>
      <c r="C2280" t="inlineStr">
        <is>
          <t xml:space="preserve">CONCLUIDO	</t>
        </is>
      </c>
      <c r="D2280" t="n">
        <v>5.3493</v>
      </c>
      <c r="E2280" t="n">
        <v>18.69</v>
      </c>
      <c r="F2280" t="n">
        <v>15.7</v>
      </c>
      <c r="G2280" t="n">
        <v>67.3</v>
      </c>
      <c r="H2280" t="n">
        <v>0.97</v>
      </c>
      <c r="I2280" t="n">
        <v>14</v>
      </c>
      <c r="J2280" t="n">
        <v>201.1</v>
      </c>
      <c r="K2280" t="n">
        <v>53.44</v>
      </c>
      <c r="L2280" t="n">
        <v>11</v>
      </c>
      <c r="M2280" t="n">
        <v>12</v>
      </c>
      <c r="N2280" t="n">
        <v>41.66</v>
      </c>
      <c r="O2280" t="n">
        <v>25036.12</v>
      </c>
      <c r="P2280" t="n">
        <v>198.23</v>
      </c>
      <c r="Q2280" t="n">
        <v>467.11</v>
      </c>
      <c r="R2280" t="n">
        <v>62.16</v>
      </c>
      <c r="S2280" t="n">
        <v>39.61</v>
      </c>
      <c r="T2280" t="n">
        <v>6301.22</v>
      </c>
      <c r="U2280" t="n">
        <v>0.64</v>
      </c>
      <c r="V2280" t="n">
        <v>0.74</v>
      </c>
      <c r="W2280" t="n">
        <v>2.63</v>
      </c>
      <c r="X2280" t="n">
        <v>0.37</v>
      </c>
      <c r="Y2280" t="n">
        <v>1</v>
      </c>
      <c r="Z2280" t="n">
        <v>10</v>
      </c>
    </row>
    <row r="2281">
      <c r="A2281" t="n">
        <v>41</v>
      </c>
      <c r="B2281" t="n">
        <v>95</v>
      </c>
      <c r="C2281" t="inlineStr">
        <is>
          <t xml:space="preserve">CONCLUIDO	</t>
        </is>
      </c>
      <c r="D2281" t="n">
        <v>5.3471</v>
      </c>
      <c r="E2281" t="n">
        <v>18.7</v>
      </c>
      <c r="F2281" t="n">
        <v>15.71</v>
      </c>
      <c r="G2281" t="n">
        <v>67.34</v>
      </c>
      <c r="H2281" t="n">
        <v>0.99</v>
      </c>
      <c r="I2281" t="n">
        <v>14</v>
      </c>
      <c r="J2281" t="n">
        <v>201.49</v>
      </c>
      <c r="K2281" t="n">
        <v>53.44</v>
      </c>
      <c r="L2281" t="n">
        <v>11.25</v>
      </c>
      <c r="M2281" t="n">
        <v>12</v>
      </c>
      <c r="N2281" t="n">
        <v>41.81</v>
      </c>
      <c r="O2281" t="n">
        <v>25084.58</v>
      </c>
      <c r="P2281" t="n">
        <v>197.78</v>
      </c>
      <c r="Q2281" t="n">
        <v>467.07</v>
      </c>
      <c r="R2281" t="n">
        <v>62.45</v>
      </c>
      <c r="S2281" t="n">
        <v>39.61</v>
      </c>
      <c r="T2281" t="n">
        <v>6445.57</v>
      </c>
      <c r="U2281" t="n">
        <v>0.63</v>
      </c>
      <c r="V2281" t="n">
        <v>0.74</v>
      </c>
      <c r="W2281" t="n">
        <v>2.63</v>
      </c>
      <c r="X2281" t="n">
        <v>0.38</v>
      </c>
      <c r="Y2281" t="n">
        <v>1</v>
      </c>
      <c r="Z2281" t="n">
        <v>10</v>
      </c>
    </row>
    <row r="2282">
      <c r="A2282" t="n">
        <v>42</v>
      </c>
      <c r="B2282" t="n">
        <v>95</v>
      </c>
      <c r="C2282" t="inlineStr">
        <is>
          <t xml:space="preserve">CONCLUIDO	</t>
        </is>
      </c>
      <c r="D2282" t="n">
        <v>5.3516</v>
      </c>
      <c r="E2282" t="n">
        <v>18.69</v>
      </c>
      <c r="F2282" t="n">
        <v>15.7</v>
      </c>
      <c r="G2282" t="n">
        <v>67.27</v>
      </c>
      <c r="H2282" t="n">
        <v>1.01</v>
      </c>
      <c r="I2282" t="n">
        <v>14</v>
      </c>
      <c r="J2282" t="n">
        <v>201.88</v>
      </c>
      <c r="K2282" t="n">
        <v>53.44</v>
      </c>
      <c r="L2282" t="n">
        <v>11.5</v>
      </c>
      <c r="M2282" t="n">
        <v>12</v>
      </c>
      <c r="N2282" t="n">
        <v>41.95</v>
      </c>
      <c r="O2282" t="n">
        <v>25133.09</v>
      </c>
      <c r="P2282" t="n">
        <v>196.82</v>
      </c>
      <c r="Q2282" t="n">
        <v>467.08</v>
      </c>
      <c r="R2282" t="n">
        <v>61.94</v>
      </c>
      <c r="S2282" t="n">
        <v>39.61</v>
      </c>
      <c r="T2282" t="n">
        <v>6191.11</v>
      </c>
      <c r="U2282" t="n">
        <v>0.64</v>
      </c>
      <c r="V2282" t="n">
        <v>0.74</v>
      </c>
      <c r="W2282" t="n">
        <v>2.63</v>
      </c>
      <c r="X2282" t="n">
        <v>0.36</v>
      </c>
      <c r="Y2282" t="n">
        <v>1</v>
      </c>
      <c r="Z2282" t="n">
        <v>10</v>
      </c>
    </row>
    <row r="2283">
      <c r="A2283" t="n">
        <v>43</v>
      </c>
      <c r="B2283" t="n">
        <v>95</v>
      </c>
      <c r="C2283" t="inlineStr">
        <is>
          <t xml:space="preserve">CONCLUIDO	</t>
        </is>
      </c>
      <c r="D2283" t="n">
        <v>5.3638</v>
      </c>
      <c r="E2283" t="n">
        <v>18.64</v>
      </c>
      <c r="F2283" t="n">
        <v>15.69</v>
      </c>
      <c r="G2283" t="n">
        <v>72.42</v>
      </c>
      <c r="H2283" t="n">
        <v>1.03</v>
      </c>
      <c r="I2283" t="n">
        <v>13</v>
      </c>
      <c r="J2283" t="n">
        <v>202.28</v>
      </c>
      <c r="K2283" t="n">
        <v>53.44</v>
      </c>
      <c r="L2283" t="n">
        <v>11.75</v>
      </c>
      <c r="M2283" t="n">
        <v>11</v>
      </c>
      <c r="N2283" t="n">
        <v>42.09</v>
      </c>
      <c r="O2283" t="n">
        <v>25181.64</v>
      </c>
      <c r="P2283" t="n">
        <v>196.19</v>
      </c>
      <c r="Q2283" t="n">
        <v>467.07</v>
      </c>
      <c r="R2283" t="n">
        <v>61.57</v>
      </c>
      <c r="S2283" t="n">
        <v>39.61</v>
      </c>
      <c r="T2283" t="n">
        <v>6013.36</v>
      </c>
      <c r="U2283" t="n">
        <v>0.64</v>
      </c>
      <c r="V2283" t="n">
        <v>0.74</v>
      </c>
      <c r="W2283" t="n">
        <v>2.63</v>
      </c>
      <c r="X2283" t="n">
        <v>0.36</v>
      </c>
      <c r="Y2283" t="n">
        <v>1</v>
      </c>
      <c r="Z2283" t="n">
        <v>10</v>
      </c>
    </row>
    <row r="2284">
      <c r="A2284" t="n">
        <v>44</v>
      </c>
      <c r="B2284" t="n">
        <v>95</v>
      </c>
      <c r="C2284" t="inlineStr">
        <is>
          <t xml:space="preserve">CONCLUIDO	</t>
        </is>
      </c>
      <c r="D2284" t="n">
        <v>5.3651</v>
      </c>
      <c r="E2284" t="n">
        <v>18.64</v>
      </c>
      <c r="F2284" t="n">
        <v>15.69</v>
      </c>
      <c r="G2284" t="n">
        <v>72.40000000000001</v>
      </c>
      <c r="H2284" t="n">
        <v>1.05</v>
      </c>
      <c r="I2284" t="n">
        <v>13</v>
      </c>
      <c r="J2284" t="n">
        <v>202.67</v>
      </c>
      <c r="K2284" t="n">
        <v>53.44</v>
      </c>
      <c r="L2284" t="n">
        <v>12</v>
      </c>
      <c r="M2284" t="n">
        <v>11</v>
      </c>
      <c r="N2284" t="n">
        <v>42.24</v>
      </c>
      <c r="O2284" t="n">
        <v>25230.25</v>
      </c>
      <c r="P2284" t="n">
        <v>196.96</v>
      </c>
      <c r="Q2284" t="n">
        <v>467.07</v>
      </c>
      <c r="R2284" t="n">
        <v>61.51</v>
      </c>
      <c r="S2284" t="n">
        <v>39.61</v>
      </c>
      <c r="T2284" t="n">
        <v>5981.65</v>
      </c>
      <c r="U2284" t="n">
        <v>0.64</v>
      </c>
      <c r="V2284" t="n">
        <v>0.74</v>
      </c>
      <c r="W2284" t="n">
        <v>2.63</v>
      </c>
      <c r="X2284" t="n">
        <v>0.35</v>
      </c>
      <c r="Y2284" t="n">
        <v>1</v>
      </c>
      <c r="Z2284" t="n">
        <v>10</v>
      </c>
    </row>
    <row r="2285">
      <c r="A2285" t="n">
        <v>45</v>
      </c>
      <c r="B2285" t="n">
        <v>95</v>
      </c>
      <c r="C2285" t="inlineStr">
        <is>
          <t xml:space="preserve">CONCLUIDO	</t>
        </is>
      </c>
      <c r="D2285" t="n">
        <v>5.3666</v>
      </c>
      <c r="E2285" t="n">
        <v>18.63</v>
      </c>
      <c r="F2285" t="n">
        <v>15.68</v>
      </c>
      <c r="G2285" t="n">
        <v>72.38</v>
      </c>
      <c r="H2285" t="n">
        <v>1.07</v>
      </c>
      <c r="I2285" t="n">
        <v>13</v>
      </c>
      <c r="J2285" t="n">
        <v>203.07</v>
      </c>
      <c r="K2285" t="n">
        <v>53.44</v>
      </c>
      <c r="L2285" t="n">
        <v>12.25</v>
      </c>
      <c r="M2285" t="n">
        <v>11</v>
      </c>
      <c r="N2285" t="n">
        <v>42.38</v>
      </c>
      <c r="O2285" t="n">
        <v>25279.03</v>
      </c>
      <c r="P2285" t="n">
        <v>196.41</v>
      </c>
      <c r="Q2285" t="n">
        <v>467.1</v>
      </c>
      <c r="R2285" t="n">
        <v>61.32</v>
      </c>
      <c r="S2285" t="n">
        <v>39.61</v>
      </c>
      <c r="T2285" t="n">
        <v>5883.78</v>
      </c>
      <c r="U2285" t="n">
        <v>0.65</v>
      </c>
      <c r="V2285" t="n">
        <v>0.74</v>
      </c>
      <c r="W2285" t="n">
        <v>2.63</v>
      </c>
      <c r="X2285" t="n">
        <v>0.35</v>
      </c>
      <c r="Y2285" t="n">
        <v>1</v>
      </c>
      <c r="Z2285" t="n">
        <v>10</v>
      </c>
    </row>
    <row r="2286">
      <c r="A2286" t="n">
        <v>46</v>
      </c>
      <c r="B2286" t="n">
        <v>95</v>
      </c>
      <c r="C2286" t="inlineStr">
        <is>
          <t xml:space="preserve">CONCLUIDO	</t>
        </is>
      </c>
      <c r="D2286" t="n">
        <v>5.3645</v>
      </c>
      <c r="E2286" t="n">
        <v>18.64</v>
      </c>
      <c r="F2286" t="n">
        <v>15.69</v>
      </c>
      <c r="G2286" t="n">
        <v>72.41</v>
      </c>
      <c r="H2286" t="n">
        <v>1.09</v>
      </c>
      <c r="I2286" t="n">
        <v>13</v>
      </c>
      <c r="J2286" t="n">
        <v>203.46</v>
      </c>
      <c r="K2286" t="n">
        <v>53.44</v>
      </c>
      <c r="L2286" t="n">
        <v>12.5</v>
      </c>
      <c r="M2286" t="n">
        <v>11</v>
      </c>
      <c r="N2286" t="n">
        <v>42.53</v>
      </c>
      <c r="O2286" t="n">
        <v>25327.74</v>
      </c>
      <c r="P2286" t="n">
        <v>195.88</v>
      </c>
      <c r="Q2286" t="n">
        <v>467.07</v>
      </c>
      <c r="R2286" t="n">
        <v>61.61</v>
      </c>
      <c r="S2286" t="n">
        <v>39.61</v>
      </c>
      <c r="T2286" t="n">
        <v>6031.68</v>
      </c>
      <c r="U2286" t="n">
        <v>0.64</v>
      </c>
      <c r="V2286" t="n">
        <v>0.74</v>
      </c>
      <c r="W2286" t="n">
        <v>2.63</v>
      </c>
      <c r="X2286" t="n">
        <v>0.36</v>
      </c>
      <c r="Y2286" t="n">
        <v>1</v>
      </c>
      <c r="Z2286" t="n">
        <v>10</v>
      </c>
    </row>
    <row r="2287">
      <c r="A2287" t="n">
        <v>47</v>
      </c>
      <c r="B2287" t="n">
        <v>95</v>
      </c>
      <c r="C2287" t="inlineStr">
        <is>
          <t xml:space="preserve">CONCLUIDO	</t>
        </is>
      </c>
      <c r="D2287" t="n">
        <v>5.3895</v>
      </c>
      <c r="E2287" t="n">
        <v>18.55</v>
      </c>
      <c r="F2287" t="n">
        <v>15.64</v>
      </c>
      <c r="G2287" t="n">
        <v>78.2</v>
      </c>
      <c r="H2287" t="n">
        <v>1.11</v>
      </c>
      <c r="I2287" t="n">
        <v>12</v>
      </c>
      <c r="J2287" t="n">
        <v>203.86</v>
      </c>
      <c r="K2287" t="n">
        <v>53.44</v>
      </c>
      <c r="L2287" t="n">
        <v>12.75</v>
      </c>
      <c r="M2287" t="n">
        <v>10</v>
      </c>
      <c r="N2287" t="n">
        <v>42.67</v>
      </c>
      <c r="O2287" t="n">
        <v>25376.49</v>
      </c>
      <c r="P2287" t="n">
        <v>194.19</v>
      </c>
      <c r="Q2287" t="n">
        <v>467.07</v>
      </c>
      <c r="R2287" t="n">
        <v>59.88</v>
      </c>
      <c r="S2287" t="n">
        <v>39.61</v>
      </c>
      <c r="T2287" t="n">
        <v>5170.47</v>
      </c>
      <c r="U2287" t="n">
        <v>0.66</v>
      </c>
      <c r="V2287" t="n">
        <v>0.75</v>
      </c>
      <c r="W2287" t="n">
        <v>2.63</v>
      </c>
      <c r="X2287" t="n">
        <v>0.31</v>
      </c>
      <c r="Y2287" t="n">
        <v>1</v>
      </c>
      <c r="Z2287" t="n">
        <v>10</v>
      </c>
    </row>
    <row r="2288">
      <c r="A2288" t="n">
        <v>48</v>
      </c>
      <c r="B2288" t="n">
        <v>95</v>
      </c>
      <c r="C2288" t="inlineStr">
        <is>
          <t xml:space="preserve">CONCLUIDO	</t>
        </is>
      </c>
      <c r="D2288" t="n">
        <v>5.3877</v>
      </c>
      <c r="E2288" t="n">
        <v>18.56</v>
      </c>
      <c r="F2288" t="n">
        <v>15.65</v>
      </c>
      <c r="G2288" t="n">
        <v>78.23</v>
      </c>
      <c r="H2288" t="n">
        <v>1.13</v>
      </c>
      <c r="I2288" t="n">
        <v>12</v>
      </c>
      <c r="J2288" t="n">
        <v>204.25</v>
      </c>
      <c r="K2288" t="n">
        <v>53.44</v>
      </c>
      <c r="L2288" t="n">
        <v>13</v>
      </c>
      <c r="M2288" t="n">
        <v>10</v>
      </c>
      <c r="N2288" t="n">
        <v>42.82</v>
      </c>
      <c r="O2288" t="n">
        <v>25425.3</v>
      </c>
      <c r="P2288" t="n">
        <v>194.31</v>
      </c>
      <c r="Q2288" t="n">
        <v>467.1</v>
      </c>
      <c r="R2288" t="n">
        <v>60.24</v>
      </c>
      <c r="S2288" t="n">
        <v>39.61</v>
      </c>
      <c r="T2288" t="n">
        <v>5353.37</v>
      </c>
      <c r="U2288" t="n">
        <v>0.66</v>
      </c>
      <c r="V2288" t="n">
        <v>0.75</v>
      </c>
      <c r="W2288" t="n">
        <v>2.62</v>
      </c>
      <c r="X2288" t="n">
        <v>0.31</v>
      </c>
      <c r="Y2288" t="n">
        <v>1</v>
      </c>
      <c r="Z2288" t="n">
        <v>10</v>
      </c>
    </row>
    <row r="2289">
      <c r="A2289" t="n">
        <v>49</v>
      </c>
      <c r="B2289" t="n">
        <v>95</v>
      </c>
      <c r="C2289" t="inlineStr">
        <is>
          <t xml:space="preserve">CONCLUIDO	</t>
        </is>
      </c>
      <c r="D2289" t="n">
        <v>5.3873</v>
      </c>
      <c r="E2289" t="n">
        <v>18.56</v>
      </c>
      <c r="F2289" t="n">
        <v>15.65</v>
      </c>
      <c r="G2289" t="n">
        <v>78.23</v>
      </c>
      <c r="H2289" t="n">
        <v>1.15</v>
      </c>
      <c r="I2289" t="n">
        <v>12</v>
      </c>
      <c r="J2289" t="n">
        <v>204.65</v>
      </c>
      <c r="K2289" t="n">
        <v>53.44</v>
      </c>
      <c r="L2289" t="n">
        <v>13.25</v>
      </c>
      <c r="M2289" t="n">
        <v>10</v>
      </c>
      <c r="N2289" t="n">
        <v>42.96</v>
      </c>
      <c r="O2289" t="n">
        <v>25474.16</v>
      </c>
      <c r="P2289" t="n">
        <v>194.05</v>
      </c>
      <c r="Q2289" t="n">
        <v>467.07</v>
      </c>
      <c r="R2289" t="n">
        <v>59.9</v>
      </c>
      <c r="S2289" t="n">
        <v>39.61</v>
      </c>
      <c r="T2289" t="n">
        <v>5180.58</v>
      </c>
      <c r="U2289" t="n">
        <v>0.66</v>
      </c>
      <c r="V2289" t="n">
        <v>0.75</v>
      </c>
      <c r="W2289" t="n">
        <v>2.64</v>
      </c>
      <c r="X2289" t="n">
        <v>0.31</v>
      </c>
      <c r="Y2289" t="n">
        <v>1</v>
      </c>
      <c r="Z2289" t="n">
        <v>10</v>
      </c>
    </row>
    <row r="2290">
      <c r="A2290" t="n">
        <v>50</v>
      </c>
      <c r="B2290" t="n">
        <v>95</v>
      </c>
      <c r="C2290" t="inlineStr">
        <is>
          <t xml:space="preserve">CONCLUIDO	</t>
        </is>
      </c>
      <c r="D2290" t="n">
        <v>5.3835</v>
      </c>
      <c r="E2290" t="n">
        <v>18.58</v>
      </c>
      <c r="F2290" t="n">
        <v>15.66</v>
      </c>
      <c r="G2290" t="n">
        <v>78.3</v>
      </c>
      <c r="H2290" t="n">
        <v>1.17</v>
      </c>
      <c r="I2290" t="n">
        <v>12</v>
      </c>
      <c r="J2290" t="n">
        <v>205.05</v>
      </c>
      <c r="K2290" t="n">
        <v>53.44</v>
      </c>
      <c r="L2290" t="n">
        <v>13.5</v>
      </c>
      <c r="M2290" t="n">
        <v>10</v>
      </c>
      <c r="N2290" t="n">
        <v>43.11</v>
      </c>
      <c r="O2290" t="n">
        <v>25523.06</v>
      </c>
      <c r="P2290" t="n">
        <v>193.87</v>
      </c>
      <c r="Q2290" t="n">
        <v>467.07</v>
      </c>
      <c r="R2290" t="n">
        <v>60.55</v>
      </c>
      <c r="S2290" t="n">
        <v>39.61</v>
      </c>
      <c r="T2290" t="n">
        <v>5503.55</v>
      </c>
      <c r="U2290" t="n">
        <v>0.65</v>
      </c>
      <c r="V2290" t="n">
        <v>0.74</v>
      </c>
      <c r="W2290" t="n">
        <v>2.63</v>
      </c>
      <c r="X2290" t="n">
        <v>0.33</v>
      </c>
      <c r="Y2290" t="n">
        <v>1</v>
      </c>
      <c r="Z2290" t="n">
        <v>10</v>
      </c>
    </row>
    <row r="2291">
      <c r="A2291" t="n">
        <v>51</v>
      </c>
      <c r="B2291" t="n">
        <v>95</v>
      </c>
      <c r="C2291" t="inlineStr">
        <is>
          <t xml:space="preserve">CONCLUIDO	</t>
        </is>
      </c>
      <c r="D2291" t="n">
        <v>5.4066</v>
      </c>
      <c r="E2291" t="n">
        <v>18.5</v>
      </c>
      <c r="F2291" t="n">
        <v>15.62</v>
      </c>
      <c r="G2291" t="n">
        <v>85.19</v>
      </c>
      <c r="H2291" t="n">
        <v>1.19</v>
      </c>
      <c r="I2291" t="n">
        <v>11</v>
      </c>
      <c r="J2291" t="n">
        <v>205.44</v>
      </c>
      <c r="K2291" t="n">
        <v>53.44</v>
      </c>
      <c r="L2291" t="n">
        <v>13.75</v>
      </c>
      <c r="M2291" t="n">
        <v>9</v>
      </c>
      <c r="N2291" t="n">
        <v>43.26</v>
      </c>
      <c r="O2291" t="n">
        <v>25572.02</v>
      </c>
      <c r="P2291" t="n">
        <v>192.09</v>
      </c>
      <c r="Q2291" t="n">
        <v>467.07</v>
      </c>
      <c r="R2291" t="n">
        <v>59.27</v>
      </c>
      <c r="S2291" t="n">
        <v>39.61</v>
      </c>
      <c r="T2291" t="n">
        <v>4870.69</v>
      </c>
      <c r="U2291" t="n">
        <v>0.67</v>
      </c>
      <c r="V2291" t="n">
        <v>0.75</v>
      </c>
      <c r="W2291" t="n">
        <v>2.63</v>
      </c>
      <c r="X2291" t="n">
        <v>0.28</v>
      </c>
      <c r="Y2291" t="n">
        <v>1</v>
      </c>
      <c r="Z2291" t="n">
        <v>10</v>
      </c>
    </row>
    <row r="2292">
      <c r="A2292" t="n">
        <v>52</v>
      </c>
      <c r="B2292" t="n">
        <v>95</v>
      </c>
      <c r="C2292" t="inlineStr">
        <is>
          <t xml:space="preserve">CONCLUIDO	</t>
        </is>
      </c>
      <c r="D2292" t="n">
        <v>5.4091</v>
      </c>
      <c r="E2292" t="n">
        <v>18.49</v>
      </c>
      <c r="F2292" t="n">
        <v>15.61</v>
      </c>
      <c r="G2292" t="n">
        <v>85.14</v>
      </c>
      <c r="H2292" t="n">
        <v>1.21</v>
      </c>
      <c r="I2292" t="n">
        <v>11</v>
      </c>
      <c r="J2292" t="n">
        <v>205.84</v>
      </c>
      <c r="K2292" t="n">
        <v>53.44</v>
      </c>
      <c r="L2292" t="n">
        <v>14</v>
      </c>
      <c r="M2292" t="n">
        <v>9</v>
      </c>
      <c r="N2292" t="n">
        <v>43.4</v>
      </c>
      <c r="O2292" t="n">
        <v>25621.03</v>
      </c>
      <c r="P2292" t="n">
        <v>192.07</v>
      </c>
      <c r="Q2292" t="n">
        <v>467.07</v>
      </c>
      <c r="R2292" t="n">
        <v>58.98</v>
      </c>
      <c r="S2292" t="n">
        <v>39.61</v>
      </c>
      <c r="T2292" t="n">
        <v>4725.57</v>
      </c>
      <c r="U2292" t="n">
        <v>0.67</v>
      </c>
      <c r="V2292" t="n">
        <v>0.75</v>
      </c>
      <c r="W2292" t="n">
        <v>2.62</v>
      </c>
      <c r="X2292" t="n">
        <v>0.28</v>
      </c>
      <c r="Y2292" t="n">
        <v>1</v>
      </c>
      <c r="Z2292" t="n">
        <v>10</v>
      </c>
    </row>
    <row r="2293">
      <c r="A2293" t="n">
        <v>53</v>
      </c>
      <c r="B2293" t="n">
        <v>95</v>
      </c>
      <c r="C2293" t="inlineStr">
        <is>
          <t xml:space="preserve">CONCLUIDO	</t>
        </is>
      </c>
      <c r="D2293" t="n">
        <v>5.4057</v>
      </c>
      <c r="E2293" t="n">
        <v>18.5</v>
      </c>
      <c r="F2293" t="n">
        <v>15.62</v>
      </c>
      <c r="G2293" t="n">
        <v>85.2</v>
      </c>
      <c r="H2293" t="n">
        <v>1.23</v>
      </c>
      <c r="I2293" t="n">
        <v>11</v>
      </c>
      <c r="J2293" t="n">
        <v>206.24</v>
      </c>
      <c r="K2293" t="n">
        <v>53.44</v>
      </c>
      <c r="L2293" t="n">
        <v>14.25</v>
      </c>
      <c r="M2293" t="n">
        <v>9</v>
      </c>
      <c r="N2293" t="n">
        <v>43.55</v>
      </c>
      <c r="O2293" t="n">
        <v>25670.09</v>
      </c>
      <c r="P2293" t="n">
        <v>191.78</v>
      </c>
      <c r="Q2293" t="n">
        <v>467.07</v>
      </c>
      <c r="R2293" t="n">
        <v>59.35</v>
      </c>
      <c r="S2293" t="n">
        <v>39.61</v>
      </c>
      <c r="T2293" t="n">
        <v>4910.92</v>
      </c>
      <c r="U2293" t="n">
        <v>0.67</v>
      </c>
      <c r="V2293" t="n">
        <v>0.75</v>
      </c>
      <c r="W2293" t="n">
        <v>2.63</v>
      </c>
      <c r="X2293" t="n">
        <v>0.29</v>
      </c>
      <c r="Y2293" t="n">
        <v>1</v>
      </c>
      <c r="Z2293" t="n">
        <v>10</v>
      </c>
    </row>
    <row r="2294">
      <c r="A2294" t="n">
        <v>54</v>
      </c>
      <c r="B2294" t="n">
        <v>95</v>
      </c>
      <c r="C2294" t="inlineStr">
        <is>
          <t xml:space="preserve">CONCLUIDO	</t>
        </is>
      </c>
      <c r="D2294" t="n">
        <v>5.4034</v>
      </c>
      <c r="E2294" t="n">
        <v>18.51</v>
      </c>
      <c r="F2294" t="n">
        <v>15.63</v>
      </c>
      <c r="G2294" t="n">
        <v>85.25</v>
      </c>
      <c r="H2294" t="n">
        <v>1.25</v>
      </c>
      <c r="I2294" t="n">
        <v>11</v>
      </c>
      <c r="J2294" t="n">
        <v>206.64</v>
      </c>
      <c r="K2294" t="n">
        <v>53.44</v>
      </c>
      <c r="L2294" t="n">
        <v>14.5</v>
      </c>
      <c r="M2294" t="n">
        <v>9</v>
      </c>
      <c r="N2294" t="n">
        <v>43.7</v>
      </c>
      <c r="O2294" t="n">
        <v>25719.19</v>
      </c>
      <c r="P2294" t="n">
        <v>191.87</v>
      </c>
      <c r="Q2294" t="n">
        <v>467.07</v>
      </c>
      <c r="R2294" t="n">
        <v>59.54</v>
      </c>
      <c r="S2294" t="n">
        <v>39.61</v>
      </c>
      <c r="T2294" t="n">
        <v>5006.92</v>
      </c>
      <c r="U2294" t="n">
        <v>0.67</v>
      </c>
      <c r="V2294" t="n">
        <v>0.75</v>
      </c>
      <c r="W2294" t="n">
        <v>2.63</v>
      </c>
      <c r="X2294" t="n">
        <v>0.3</v>
      </c>
      <c r="Y2294" t="n">
        <v>1</v>
      </c>
      <c r="Z2294" t="n">
        <v>10</v>
      </c>
    </row>
    <row r="2295">
      <c r="A2295" t="n">
        <v>55</v>
      </c>
      <c r="B2295" t="n">
        <v>95</v>
      </c>
      <c r="C2295" t="inlineStr">
        <is>
          <t xml:space="preserve">CONCLUIDO	</t>
        </is>
      </c>
      <c r="D2295" t="n">
        <v>5.4053</v>
      </c>
      <c r="E2295" t="n">
        <v>18.5</v>
      </c>
      <c r="F2295" t="n">
        <v>15.62</v>
      </c>
      <c r="G2295" t="n">
        <v>85.20999999999999</v>
      </c>
      <c r="H2295" t="n">
        <v>1.27</v>
      </c>
      <c r="I2295" t="n">
        <v>11</v>
      </c>
      <c r="J2295" t="n">
        <v>207.03</v>
      </c>
      <c r="K2295" t="n">
        <v>53.44</v>
      </c>
      <c r="L2295" t="n">
        <v>14.75</v>
      </c>
      <c r="M2295" t="n">
        <v>9</v>
      </c>
      <c r="N2295" t="n">
        <v>43.85</v>
      </c>
      <c r="O2295" t="n">
        <v>25768.35</v>
      </c>
      <c r="P2295" t="n">
        <v>191.35</v>
      </c>
      <c r="Q2295" t="n">
        <v>467.07</v>
      </c>
      <c r="R2295" t="n">
        <v>59.27</v>
      </c>
      <c r="S2295" t="n">
        <v>39.61</v>
      </c>
      <c r="T2295" t="n">
        <v>4872.15</v>
      </c>
      <c r="U2295" t="n">
        <v>0.67</v>
      </c>
      <c r="V2295" t="n">
        <v>0.75</v>
      </c>
      <c r="W2295" t="n">
        <v>2.63</v>
      </c>
      <c r="X2295" t="n">
        <v>0.29</v>
      </c>
      <c r="Y2295" t="n">
        <v>1</v>
      </c>
      <c r="Z2295" t="n">
        <v>10</v>
      </c>
    </row>
    <row r="2296">
      <c r="A2296" t="n">
        <v>56</v>
      </c>
      <c r="B2296" t="n">
        <v>95</v>
      </c>
      <c r="C2296" t="inlineStr">
        <is>
          <t xml:space="preserve">CONCLUIDO	</t>
        </is>
      </c>
      <c r="D2296" t="n">
        <v>5.4044</v>
      </c>
      <c r="E2296" t="n">
        <v>18.5</v>
      </c>
      <c r="F2296" t="n">
        <v>15.63</v>
      </c>
      <c r="G2296" t="n">
        <v>85.23</v>
      </c>
      <c r="H2296" t="n">
        <v>1.28</v>
      </c>
      <c r="I2296" t="n">
        <v>11</v>
      </c>
      <c r="J2296" t="n">
        <v>207.43</v>
      </c>
      <c r="K2296" t="n">
        <v>53.44</v>
      </c>
      <c r="L2296" t="n">
        <v>15</v>
      </c>
      <c r="M2296" t="n">
        <v>9</v>
      </c>
      <c r="N2296" t="n">
        <v>44</v>
      </c>
      <c r="O2296" t="n">
        <v>25817.56</v>
      </c>
      <c r="P2296" t="n">
        <v>190.32</v>
      </c>
      <c r="Q2296" t="n">
        <v>467.07</v>
      </c>
      <c r="R2296" t="n">
        <v>59.54</v>
      </c>
      <c r="S2296" t="n">
        <v>39.61</v>
      </c>
      <c r="T2296" t="n">
        <v>5007.89</v>
      </c>
      <c r="U2296" t="n">
        <v>0.67</v>
      </c>
      <c r="V2296" t="n">
        <v>0.75</v>
      </c>
      <c r="W2296" t="n">
        <v>2.63</v>
      </c>
      <c r="X2296" t="n">
        <v>0.29</v>
      </c>
      <c r="Y2296" t="n">
        <v>1</v>
      </c>
      <c r="Z2296" t="n">
        <v>10</v>
      </c>
    </row>
    <row r="2297">
      <c r="A2297" t="n">
        <v>57</v>
      </c>
      <c r="B2297" t="n">
        <v>95</v>
      </c>
      <c r="C2297" t="inlineStr">
        <is>
          <t xml:space="preserve">CONCLUIDO	</t>
        </is>
      </c>
      <c r="D2297" t="n">
        <v>5.4256</v>
      </c>
      <c r="E2297" t="n">
        <v>18.43</v>
      </c>
      <c r="F2297" t="n">
        <v>15.59</v>
      </c>
      <c r="G2297" t="n">
        <v>93.54000000000001</v>
      </c>
      <c r="H2297" t="n">
        <v>1.3</v>
      </c>
      <c r="I2297" t="n">
        <v>10</v>
      </c>
      <c r="J2297" t="n">
        <v>207.83</v>
      </c>
      <c r="K2297" t="n">
        <v>53.44</v>
      </c>
      <c r="L2297" t="n">
        <v>15.25</v>
      </c>
      <c r="M2297" t="n">
        <v>8</v>
      </c>
      <c r="N2297" t="n">
        <v>44.15</v>
      </c>
      <c r="O2297" t="n">
        <v>25866.82</v>
      </c>
      <c r="P2297" t="n">
        <v>189.68</v>
      </c>
      <c r="Q2297" t="n">
        <v>467.07</v>
      </c>
      <c r="R2297" t="n">
        <v>58.41</v>
      </c>
      <c r="S2297" t="n">
        <v>39.61</v>
      </c>
      <c r="T2297" t="n">
        <v>4448.33</v>
      </c>
      <c r="U2297" t="n">
        <v>0.68</v>
      </c>
      <c r="V2297" t="n">
        <v>0.75</v>
      </c>
      <c r="W2297" t="n">
        <v>2.62</v>
      </c>
      <c r="X2297" t="n">
        <v>0.26</v>
      </c>
      <c r="Y2297" t="n">
        <v>1</v>
      </c>
      <c r="Z2297" t="n">
        <v>10</v>
      </c>
    </row>
    <row r="2298">
      <c r="A2298" t="n">
        <v>58</v>
      </c>
      <c r="B2298" t="n">
        <v>95</v>
      </c>
      <c r="C2298" t="inlineStr">
        <is>
          <t xml:space="preserve">CONCLUIDO	</t>
        </is>
      </c>
      <c r="D2298" t="n">
        <v>5.4247</v>
      </c>
      <c r="E2298" t="n">
        <v>18.43</v>
      </c>
      <c r="F2298" t="n">
        <v>15.59</v>
      </c>
      <c r="G2298" t="n">
        <v>93.56</v>
      </c>
      <c r="H2298" t="n">
        <v>1.32</v>
      </c>
      <c r="I2298" t="n">
        <v>10</v>
      </c>
      <c r="J2298" t="n">
        <v>208.23</v>
      </c>
      <c r="K2298" t="n">
        <v>53.44</v>
      </c>
      <c r="L2298" t="n">
        <v>15.5</v>
      </c>
      <c r="M2298" t="n">
        <v>8</v>
      </c>
      <c r="N2298" t="n">
        <v>44.3</v>
      </c>
      <c r="O2298" t="n">
        <v>25916.13</v>
      </c>
      <c r="P2298" t="n">
        <v>190.03</v>
      </c>
      <c r="Q2298" t="n">
        <v>467.1</v>
      </c>
      <c r="R2298" t="n">
        <v>58.37</v>
      </c>
      <c r="S2298" t="n">
        <v>39.61</v>
      </c>
      <c r="T2298" t="n">
        <v>4427.24</v>
      </c>
      <c r="U2298" t="n">
        <v>0.68</v>
      </c>
      <c r="V2298" t="n">
        <v>0.75</v>
      </c>
      <c r="W2298" t="n">
        <v>2.63</v>
      </c>
      <c r="X2298" t="n">
        <v>0.26</v>
      </c>
      <c r="Y2298" t="n">
        <v>1</v>
      </c>
      <c r="Z2298" t="n">
        <v>10</v>
      </c>
    </row>
    <row r="2299">
      <c r="A2299" t="n">
        <v>59</v>
      </c>
      <c r="B2299" t="n">
        <v>95</v>
      </c>
      <c r="C2299" t="inlineStr">
        <is>
          <t xml:space="preserve">CONCLUIDO	</t>
        </is>
      </c>
      <c r="D2299" t="n">
        <v>5.4232</v>
      </c>
      <c r="E2299" t="n">
        <v>18.44</v>
      </c>
      <c r="F2299" t="n">
        <v>15.6</v>
      </c>
      <c r="G2299" t="n">
        <v>93.59</v>
      </c>
      <c r="H2299" t="n">
        <v>1.34</v>
      </c>
      <c r="I2299" t="n">
        <v>10</v>
      </c>
      <c r="J2299" t="n">
        <v>208.63</v>
      </c>
      <c r="K2299" t="n">
        <v>53.44</v>
      </c>
      <c r="L2299" t="n">
        <v>15.75</v>
      </c>
      <c r="M2299" t="n">
        <v>8</v>
      </c>
      <c r="N2299" t="n">
        <v>44.45</v>
      </c>
      <c r="O2299" t="n">
        <v>25965.5</v>
      </c>
      <c r="P2299" t="n">
        <v>189.52</v>
      </c>
      <c r="Q2299" t="n">
        <v>467.07</v>
      </c>
      <c r="R2299" t="n">
        <v>58.65</v>
      </c>
      <c r="S2299" t="n">
        <v>39.61</v>
      </c>
      <c r="T2299" t="n">
        <v>4565.13</v>
      </c>
      <c r="U2299" t="n">
        <v>0.68</v>
      </c>
      <c r="V2299" t="n">
        <v>0.75</v>
      </c>
      <c r="W2299" t="n">
        <v>2.62</v>
      </c>
      <c r="X2299" t="n">
        <v>0.27</v>
      </c>
      <c r="Y2299" t="n">
        <v>1</v>
      </c>
      <c r="Z2299" t="n">
        <v>10</v>
      </c>
    </row>
    <row r="2300">
      <c r="A2300" t="n">
        <v>60</v>
      </c>
      <c r="B2300" t="n">
        <v>95</v>
      </c>
      <c r="C2300" t="inlineStr">
        <is>
          <t xml:space="preserve">CONCLUIDO	</t>
        </is>
      </c>
      <c r="D2300" t="n">
        <v>5.4249</v>
      </c>
      <c r="E2300" t="n">
        <v>18.43</v>
      </c>
      <c r="F2300" t="n">
        <v>15.59</v>
      </c>
      <c r="G2300" t="n">
        <v>93.56</v>
      </c>
      <c r="H2300" t="n">
        <v>1.36</v>
      </c>
      <c r="I2300" t="n">
        <v>10</v>
      </c>
      <c r="J2300" t="n">
        <v>209.03</v>
      </c>
      <c r="K2300" t="n">
        <v>53.44</v>
      </c>
      <c r="L2300" t="n">
        <v>16</v>
      </c>
      <c r="M2300" t="n">
        <v>8</v>
      </c>
      <c r="N2300" t="n">
        <v>44.6</v>
      </c>
      <c r="O2300" t="n">
        <v>26014.91</v>
      </c>
      <c r="P2300" t="n">
        <v>188.71</v>
      </c>
      <c r="Q2300" t="n">
        <v>467.07</v>
      </c>
      <c r="R2300" t="n">
        <v>58.51</v>
      </c>
      <c r="S2300" t="n">
        <v>39.61</v>
      </c>
      <c r="T2300" t="n">
        <v>4496.14</v>
      </c>
      <c r="U2300" t="n">
        <v>0.68</v>
      </c>
      <c r="V2300" t="n">
        <v>0.75</v>
      </c>
      <c r="W2300" t="n">
        <v>2.62</v>
      </c>
      <c r="X2300" t="n">
        <v>0.26</v>
      </c>
      <c r="Y2300" t="n">
        <v>1</v>
      </c>
      <c r="Z2300" t="n">
        <v>10</v>
      </c>
    </row>
    <row r="2301">
      <c r="A2301" t="n">
        <v>61</v>
      </c>
      <c r="B2301" t="n">
        <v>95</v>
      </c>
      <c r="C2301" t="inlineStr">
        <is>
          <t xml:space="preserve">CONCLUIDO	</t>
        </is>
      </c>
      <c r="D2301" t="n">
        <v>5.4272</v>
      </c>
      <c r="E2301" t="n">
        <v>18.43</v>
      </c>
      <c r="F2301" t="n">
        <v>15.59</v>
      </c>
      <c r="G2301" t="n">
        <v>93.51000000000001</v>
      </c>
      <c r="H2301" t="n">
        <v>1.38</v>
      </c>
      <c r="I2301" t="n">
        <v>10</v>
      </c>
      <c r="J2301" t="n">
        <v>209.43</v>
      </c>
      <c r="K2301" t="n">
        <v>53.44</v>
      </c>
      <c r="L2301" t="n">
        <v>16.25</v>
      </c>
      <c r="M2301" t="n">
        <v>8</v>
      </c>
      <c r="N2301" t="n">
        <v>44.75</v>
      </c>
      <c r="O2301" t="n">
        <v>26064.38</v>
      </c>
      <c r="P2301" t="n">
        <v>187.95</v>
      </c>
      <c r="Q2301" t="n">
        <v>467.07</v>
      </c>
      <c r="R2301" t="n">
        <v>58.21</v>
      </c>
      <c r="S2301" t="n">
        <v>39.61</v>
      </c>
      <c r="T2301" t="n">
        <v>4345.28</v>
      </c>
      <c r="U2301" t="n">
        <v>0.68</v>
      </c>
      <c r="V2301" t="n">
        <v>0.75</v>
      </c>
      <c r="W2301" t="n">
        <v>2.62</v>
      </c>
      <c r="X2301" t="n">
        <v>0.25</v>
      </c>
      <c r="Y2301" t="n">
        <v>1</v>
      </c>
      <c r="Z2301" t="n">
        <v>10</v>
      </c>
    </row>
    <row r="2302">
      <c r="A2302" t="n">
        <v>62</v>
      </c>
      <c r="B2302" t="n">
        <v>95</v>
      </c>
      <c r="C2302" t="inlineStr">
        <is>
          <t xml:space="preserve">CONCLUIDO	</t>
        </is>
      </c>
      <c r="D2302" t="n">
        <v>5.4258</v>
      </c>
      <c r="E2302" t="n">
        <v>18.43</v>
      </c>
      <c r="F2302" t="n">
        <v>15.59</v>
      </c>
      <c r="G2302" t="n">
        <v>93.54000000000001</v>
      </c>
      <c r="H2302" t="n">
        <v>1.4</v>
      </c>
      <c r="I2302" t="n">
        <v>10</v>
      </c>
      <c r="J2302" t="n">
        <v>209.84</v>
      </c>
      <c r="K2302" t="n">
        <v>53.44</v>
      </c>
      <c r="L2302" t="n">
        <v>16.5</v>
      </c>
      <c r="M2302" t="n">
        <v>8</v>
      </c>
      <c r="N2302" t="n">
        <v>44.9</v>
      </c>
      <c r="O2302" t="n">
        <v>26113.9</v>
      </c>
      <c r="P2302" t="n">
        <v>186.42</v>
      </c>
      <c r="Q2302" t="n">
        <v>467.07</v>
      </c>
      <c r="R2302" t="n">
        <v>58.3</v>
      </c>
      <c r="S2302" t="n">
        <v>39.61</v>
      </c>
      <c r="T2302" t="n">
        <v>4388.75</v>
      </c>
      <c r="U2302" t="n">
        <v>0.68</v>
      </c>
      <c r="V2302" t="n">
        <v>0.75</v>
      </c>
      <c r="W2302" t="n">
        <v>2.63</v>
      </c>
      <c r="X2302" t="n">
        <v>0.26</v>
      </c>
      <c r="Y2302" t="n">
        <v>1</v>
      </c>
      <c r="Z2302" t="n">
        <v>10</v>
      </c>
    </row>
    <row r="2303">
      <c r="A2303" t="n">
        <v>63</v>
      </c>
      <c r="B2303" t="n">
        <v>95</v>
      </c>
      <c r="C2303" t="inlineStr">
        <is>
          <t xml:space="preserve">CONCLUIDO	</t>
        </is>
      </c>
      <c r="D2303" t="n">
        <v>5.447</v>
      </c>
      <c r="E2303" t="n">
        <v>18.36</v>
      </c>
      <c r="F2303" t="n">
        <v>15.56</v>
      </c>
      <c r="G2303" t="n">
        <v>103.7</v>
      </c>
      <c r="H2303" t="n">
        <v>1.42</v>
      </c>
      <c r="I2303" t="n">
        <v>9</v>
      </c>
      <c r="J2303" t="n">
        <v>210.24</v>
      </c>
      <c r="K2303" t="n">
        <v>53.44</v>
      </c>
      <c r="L2303" t="n">
        <v>16.75</v>
      </c>
      <c r="M2303" t="n">
        <v>7</v>
      </c>
      <c r="N2303" t="n">
        <v>45.05</v>
      </c>
      <c r="O2303" t="n">
        <v>26163.47</v>
      </c>
      <c r="P2303" t="n">
        <v>185.78</v>
      </c>
      <c r="Q2303" t="n">
        <v>467.07</v>
      </c>
      <c r="R2303" t="n">
        <v>57.11</v>
      </c>
      <c r="S2303" t="n">
        <v>39.61</v>
      </c>
      <c r="T2303" t="n">
        <v>3800.71</v>
      </c>
      <c r="U2303" t="n">
        <v>0.6899999999999999</v>
      </c>
      <c r="V2303" t="n">
        <v>0.75</v>
      </c>
      <c r="W2303" t="n">
        <v>2.62</v>
      </c>
      <c r="X2303" t="n">
        <v>0.22</v>
      </c>
      <c r="Y2303" t="n">
        <v>1</v>
      </c>
      <c r="Z2303" t="n">
        <v>10</v>
      </c>
    </row>
    <row r="2304">
      <c r="A2304" t="n">
        <v>64</v>
      </c>
      <c r="B2304" t="n">
        <v>95</v>
      </c>
      <c r="C2304" t="inlineStr">
        <is>
          <t xml:space="preserve">CONCLUIDO	</t>
        </is>
      </c>
      <c r="D2304" t="n">
        <v>5.4439</v>
      </c>
      <c r="E2304" t="n">
        <v>18.37</v>
      </c>
      <c r="F2304" t="n">
        <v>15.57</v>
      </c>
      <c r="G2304" t="n">
        <v>103.77</v>
      </c>
      <c r="H2304" t="n">
        <v>1.43</v>
      </c>
      <c r="I2304" t="n">
        <v>9</v>
      </c>
      <c r="J2304" t="n">
        <v>210.64</v>
      </c>
      <c r="K2304" t="n">
        <v>53.44</v>
      </c>
      <c r="L2304" t="n">
        <v>17</v>
      </c>
      <c r="M2304" t="n">
        <v>7</v>
      </c>
      <c r="N2304" t="n">
        <v>45.21</v>
      </c>
      <c r="O2304" t="n">
        <v>26213.09</v>
      </c>
      <c r="P2304" t="n">
        <v>185.98</v>
      </c>
      <c r="Q2304" t="n">
        <v>467.08</v>
      </c>
      <c r="R2304" t="n">
        <v>57.41</v>
      </c>
      <c r="S2304" t="n">
        <v>39.61</v>
      </c>
      <c r="T2304" t="n">
        <v>3951.6</v>
      </c>
      <c r="U2304" t="n">
        <v>0.6899999999999999</v>
      </c>
      <c r="V2304" t="n">
        <v>0.75</v>
      </c>
      <c r="W2304" t="n">
        <v>2.63</v>
      </c>
      <c r="X2304" t="n">
        <v>0.23</v>
      </c>
      <c r="Y2304" t="n">
        <v>1</v>
      </c>
      <c r="Z2304" t="n">
        <v>10</v>
      </c>
    </row>
    <row r="2305">
      <c r="A2305" t="n">
        <v>65</v>
      </c>
      <c r="B2305" t="n">
        <v>95</v>
      </c>
      <c r="C2305" t="inlineStr">
        <is>
          <t xml:space="preserve">CONCLUIDO	</t>
        </is>
      </c>
      <c r="D2305" t="n">
        <v>5.4456</v>
      </c>
      <c r="E2305" t="n">
        <v>18.36</v>
      </c>
      <c r="F2305" t="n">
        <v>15.56</v>
      </c>
      <c r="G2305" t="n">
        <v>103.73</v>
      </c>
      <c r="H2305" t="n">
        <v>1.45</v>
      </c>
      <c r="I2305" t="n">
        <v>9</v>
      </c>
      <c r="J2305" t="n">
        <v>211.04</v>
      </c>
      <c r="K2305" t="n">
        <v>53.44</v>
      </c>
      <c r="L2305" t="n">
        <v>17.25</v>
      </c>
      <c r="M2305" t="n">
        <v>7</v>
      </c>
      <c r="N2305" t="n">
        <v>45.36</v>
      </c>
      <c r="O2305" t="n">
        <v>26262.77</v>
      </c>
      <c r="P2305" t="n">
        <v>186.38</v>
      </c>
      <c r="Q2305" t="n">
        <v>467.07</v>
      </c>
      <c r="R2305" t="n">
        <v>57.33</v>
      </c>
      <c r="S2305" t="n">
        <v>39.61</v>
      </c>
      <c r="T2305" t="n">
        <v>3911.12</v>
      </c>
      <c r="U2305" t="n">
        <v>0.6899999999999999</v>
      </c>
      <c r="V2305" t="n">
        <v>0.75</v>
      </c>
      <c r="W2305" t="n">
        <v>2.62</v>
      </c>
      <c r="X2305" t="n">
        <v>0.23</v>
      </c>
      <c r="Y2305" t="n">
        <v>1</v>
      </c>
      <c r="Z2305" t="n">
        <v>10</v>
      </c>
    </row>
    <row r="2306">
      <c r="A2306" t="n">
        <v>66</v>
      </c>
      <c r="B2306" t="n">
        <v>95</v>
      </c>
      <c r="C2306" t="inlineStr">
        <is>
          <t xml:space="preserve">CONCLUIDO	</t>
        </is>
      </c>
      <c r="D2306" t="n">
        <v>5.4455</v>
      </c>
      <c r="E2306" t="n">
        <v>18.36</v>
      </c>
      <c r="F2306" t="n">
        <v>15.56</v>
      </c>
      <c r="G2306" t="n">
        <v>103.74</v>
      </c>
      <c r="H2306" t="n">
        <v>1.47</v>
      </c>
      <c r="I2306" t="n">
        <v>9</v>
      </c>
      <c r="J2306" t="n">
        <v>211.45</v>
      </c>
      <c r="K2306" t="n">
        <v>53.44</v>
      </c>
      <c r="L2306" t="n">
        <v>17.5</v>
      </c>
      <c r="M2306" t="n">
        <v>7</v>
      </c>
      <c r="N2306" t="n">
        <v>45.51</v>
      </c>
      <c r="O2306" t="n">
        <v>26312.5</v>
      </c>
      <c r="P2306" t="n">
        <v>186.38</v>
      </c>
      <c r="Q2306" t="n">
        <v>467.07</v>
      </c>
      <c r="R2306" t="n">
        <v>57.32</v>
      </c>
      <c r="S2306" t="n">
        <v>39.61</v>
      </c>
      <c r="T2306" t="n">
        <v>3903.88</v>
      </c>
      <c r="U2306" t="n">
        <v>0.6899999999999999</v>
      </c>
      <c r="V2306" t="n">
        <v>0.75</v>
      </c>
      <c r="W2306" t="n">
        <v>2.62</v>
      </c>
      <c r="X2306" t="n">
        <v>0.23</v>
      </c>
      <c r="Y2306" t="n">
        <v>1</v>
      </c>
      <c r="Z2306" t="n">
        <v>10</v>
      </c>
    </row>
    <row r="2307">
      <c r="A2307" t="n">
        <v>67</v>
      </c>
      <c r="B2307" t="n">
        <v>95</v>
      </c>
      <c r="C2307" t="inlineStr">
        <is>
          <t xml:space="preserve">CONCLUIDO	</t>
        </is>
      </c>
      <c r="D2307" t="n">
        <v>5.4428</v>
      </c>
      <c r="E2307" t="n">
        <v>18.37</v>
      </c>
      <c r="F2307" t="n">
        <v>15.57</v>
      </c>
      <c r="G2307" t="n">
        <v>103.8</v>
      </c>
      <c r="H2307" t="n">
        <v>1.49</v>
      </c>
      <c r="I2307" t="n">
        <v>9</v>
      </c>
      <c r="J2307" t="n">
        <v>211.85</v>
      </c>
      <c r="K2307" t="n">
        <v>53.44</v>
      </c>
      <c r="L2307" t="n">
        <v>17.75</v>
      </c>
      <c r="M2307" t="n">
        <v>7</v>
      </c>
      <c r="N2307" t="n">
        <v>45.67</v>
      </c>
      <c r="O2307" t="n">
        <v>26362.28</v>
      </c>
      <c r="P2307" t="n">
        <v>186.01</v>
      </c>
      <c r="Q2307" t="n">
        <v>467.07</v>
      </c>
      <c r="R2307" t="n">
        <v>57.61</v>
      </c>
      <c r="S2307" t="n">
        <v>39.61</v>
      </c>
      <c r="T2307" t="n">
        <v>4050.45</v>
      </c>
      <c r="U2307" t="n">
        <v>0.6899999999999999</v>
      </c>
      <c r="V2307" t="n">
        <v>0.75</v>
      </c>
      <c r="W2307" t="n">
        <v>2.63</v>
      </c>
      <c r="X2307" t="n">
        <v>0.24</v>
      </c>
      <c r="Y2307" t="n">
        <v>1</v>
      </c>
      <c r="Z2307" t="n">
        <v>10</v>
      </c>
    </row>
    <row r="2308">
      <c r="A2308" t="n">
        <v>68</v>
      </c>
      <c r="B2308" t="n">
        <v>95</v>
      </c>
      <c r="C2308" t="inlineStr">
        <is>
          <t xml:space="preserve">CONCLUIDO	</t>
        </is>
      </c>
      <c r="D2308" t="n">
        <v>5.4449</v>
      </c>
      <c r="E2308" t="n">
        <v>18.37</v>
      </c>
      <c r="F2308" t="n">
        <v>15.56</v>
      </c>
      <c r="G2308" t="n">
        <v>103.75</v>
      </c>
      <c r="H2308" t="n">
        <v>1.51</v>
      </c>
      <c r="I2308" t="n">
        <v>9</v>
      </c>
      <c r="J2308" t="n">
        <v>212.25</v>
      </c>
      <c r="K2308" t="n">
        <v>53.44</v>
      </c>
      <c r="L2308" t="n">
        <v>18</v>
      </c>
      <c r="M2308" t="n">
        <v>7</v>
      </c>
      <c r="N2308" t="n">
        <v>45.82</v>
      </c>
      <c r="O2308" t="n">
        <v>26412.11</v>
      </c>
      <c r="P2308" t="n">
        <v>185.26</v>
      </c>
      <c r="Q2308" t="n">
        <v>467.11</v>
      </c>
      <c r="R2308" t="n">
        <v>57.43</v>
      </c>
      <c r="S2308" t="n">
        <v>39.61</v>
      </c>
      <c r="T2308" t="n">
        <v>3958.48</v>
      </c>
      <c r="U2308" t="n">
        <v>0.6899999999999999</v>
      </c>
      <c r="V2308" t="n">
        <v>0.75</v>
      </c>
      <c r="W2308" t="n">
        <v>2.62</v>
      </c>
      <c r="X2308" t="n">
        <v>0.23</v>
      </c>
      <c r="Y2308" t="n">
        <v>1</v>
      </c>
      <c r="Z2308" t="n">
        <v>10</v>
      </c>
    </row>
    <row r="2309">
      <c r="A2309" t="n">
        <v>69</v>
      </c>
      <c r="B2309" t="n">
        <v>95</v>
      </c>
      <c r="C2309" t="inlineStr">
        <is>
          <t xml:space="preserve">CONCLUIDO	</t>
        </is>
      </c>
      <c r="D2309" t="n">
        <v>5.443</v>
      </c>
      <c r="E2309" t="n">
        <v>18.37</v>
      </c>
      <c r="F2309" t="n">
        <v>15.57</v>
      </c>
      <c r="G2309" t="n">
        <v>103.79</v>
      </c>
      <c r="H2309" t="n">
        <v>1.52</v>
      </c>
      <c r="I2309" t="n">
        <v>9</v>
      </c>
      <c r="J2309" t="n">
        <v>212.66</v>
      </c>
      <c r="K2309" t="n">
        <v>53.44</v>
      </c>
      <c r="L2309" t="n">
        <v>18.25</v>
      </c>
      <c r="M2309" t="n">
        <v>7</v>
      </c>
      <c r="N2309" t="n">
        <v>45.97</v>
      </c>
      <c r="O2309" t="n">
        <v>26462</v>
      </c>
      <c r="P2309" t="n">
        <v>184.09</v>
      </c>
      <c r="Q2309" t="n">
        <v>467.07</v>
      </c>
      <c r="R2309" t="n">
        <v>57.79</v>
      </c>
      <c r="S2309" t="n">
        <v>39.61</v>
      </c>
      <c r="T2309" t="n">
        <v>4140.06</v>
      </c>
      <c r="U2309" t="n">
        <v>0.6899999999999999</v>
      </c>
      <c r="V2309" t="n">
        <v>0.75</v>
      </c>
      <c r="W2309" t="n">
        <v>2.62</v>
      </c>
      <c r="X2309" t="n">
        <v>0.24</v>
      </c>
      <c r="Y2309" t="n">
        <v>1</v>
      </c>
      <c r="Z2309" t="n">
        <v>10</v>
      </c>
    </row>
    <row r="2310">
      <c r="A2310" t="n">
        <v>70</v>
      </c>
      <c r="B2310" t="n">
        <v>95</v>
      </c>
      <c r="C2310" t="inlineStr">
        <is>
          <t xml:space="preserve">CONCLUIDO	</t>
        </is>
      </c>
      <c r="D2310" t="n">
        <v>5.4441</v>
      </c>
      <c r="E2310" t="n">
        <v>18.37</v>
      </c>
      <c r="F2310" t="n">
        <v>15.56</v>
      </c>
      <c r="G2310" t="n">
        <v>103.77</v>
      </c>
      <c r="H2310" t="n">
        <v>1.54</v>
      </c>
      <c r="I2310" t="n">
        <v>9</v>
      </c>
      <c r="J2310" t="n">
        <v>213.06</v>
      </c>
      <c r="K2310" t="n">
        <v>53.44</v>
      </c>
      <c r="L2310" t="n">
        <v>18.5</v>
      </c>
      <c r="M2310" t="n">
        <v>7</v>
      </c>
      <c r="N2310" t="n">
        <v>46.13</v>
      </c>
      <c r="O2310" t="n">
        <v>26511.94</v>
      </c>
      <c r="P2310" t="n">
        <v>183.47</v>
      </c>
      <c r="Q2310" t="n">
        <v>467.1</v>
      </c>
      <c r="R2310" t="n">
        <v>57.46</v>
      </c>
      <c r="S2310" t="n">
        <v>39.61</v>
      </c>
      <c r="T2310" t="n">
        <v>3974.4</v>
      </c>
      <c r="U2310" t="n">
        <v>0.6899999999999999</v>
      </c>
      <c r="V2310" t="n">
        <v>0.75</v>
      </c>
      <c r="W2310" t="n">
        <v>2.62</v>
      </c>
      <c r="X2310" t="n">
        <v>0.23</v>
      </c>
      <c r="Y2310" t="n">
        <v>1</v>
      </c>
      <c r="Z2310" t="n">
        <v>10</v>
      </c>
    </row>
    <row r="2311">
      <c r="A2311" t="n">
        <v>71</v>
      </c>
      <c r="B2311" t="n">
        <v>95</v>
      </c>
      <c r="C2311" t="inlineStr">
        <is>
          <t xml:space="preserve">CONCLUIDO	</t>
        </is>
      </c>
      <c r="D2311" t="n">
        <v>5.4682</v>
      </c>
      <c r="E2311" t="n">
        <v>18.29</v>
      </c>
      <c r="F2311" t="n">
        <v>15.52</v>
      </c>
      <c r="G2311" t="n">
        <v>116.41</v>
      </c>
      <c r="H2311" t="n">
        <v>1.56</v>
      </c>
      <c r="I2311" t="n">
        <v>8</v>
      </c>
      <c r="J2311" t="n">
        <v>213.47</v>
      </c>
      <c r="K2311" t="n">
        <v>53.44</v>
      </c>
      <c r="L2311" t="n">
        <v>18.75</v>
      </c>
      <c r="M2311" t="n">
        <v>6</v>
      </c>
      <c r="N2311" t="n">
        <v>46.28</v>
      </c>
      <c r="O2311" t="n">
        <v>26561.93</v>
      </c>
      <c r="P2311" t="n">
        <v>182.08</v>
      </c>
      <c r="Q2311" t="n">
        <v>467.08</v>
      </c>
      <c r="R2311" t="n">
        <v>55.98</v>
      </c>
      <c r="S2311" t="n">
        <v>39.61</v>
      </c>
      <c r="T2311" t="n">
        <v>3238.97</v>
      </c>
      <c r="U2311" t="n">
        <v>0.71</v>
      </c>
      <c r="V2311" t="n">
        <v>0.75</v>
      </c>
      <c r="W2311" t="n">
        <v>2.62</v>
      </c>
      <c r="X2311" t="n">
        <v>0.19</v>
      </c>
      <c r="Y2311" t="n">
        <v>1</v>
      </c>
      <c r="Z2311" t="n">
        <v>10</v>
      </c>
    </row>
    <row r="2312">
      <c r="A2312" t="n">
        <v>72</v>
      </c>
      <c r="B2312" t="n">
        <v>95</v>
      </c>
      <c r="C2312" t="inlineStr">
        <is>
          <t xml:space="preserve">CONCLUIDO	</t>
        </is>
      </c>
      <c r="D2312" t="n">
        <v>5.4634</v>
      </c>
      <c r="E2312" t="n">
        <v>18.3</v>
      </c>
      <c r="F2312" t="n">
        <v>15.54</v>
      </c>
      <c r="G2312" t="n">
        <v>116.53</v>
      </c>
      <c r="H2312" t="n">
        <v>1.58</v>
      </c>
      <c r="I2312" t="n">
        <v>8</v>
      </c>
      <c r="J2312" t="n">
        <v>213.87</v>
      </c>
      <c r="K2312" t="n">
        <v>53.44</v>
      </c>
      <c r="L2312" t="n">
        <v>19</v>
      </c>
      <c r="M2312" t="n">
        <v>6</v>
      </c>
      <c r="N2312" t="n">
        <v>46.44</v>
      </c>
      <c r="O2312" t="n">
        <v>26611.98</v>
      </c>
      <c r="P2312" t="n">
        <v>182.48</v>
      </c>
      <c r="Q2312" t="n">
        <v>467.07</v>
      </c>
      <c r="R2312" t="n">
        <v>56.5</v>
      </c>
      <c r="S2312" t="n">
        <v>39.61</v>
      </c>
      <c r="T2312" t="n">
        <v>3503.19</v>
      </c>
      <c r="U2312" t="n">
        <v>0.7</v>
      </c>
      <c r="V2312" t="n">
        <v>0.75</v>
      </c>
      <c r="W2312" t="n">
        <v>2.62</v>
      </c>
      <c r="X2312" t="n">
        <v>0.2</v>
      </c>
      <c r="Y2312" t="n">
        <v>1</v>
      </c>
      <c r="Z2312" t="n">
        <v>10</v>
      </c>
    </row>
    <row r="2313">
      <c r="A2313" t="n">
        <v>73</v>
      </c>
      <c r="B2313" t="n">
        <v>95</v>
      </c>
      <c r="C2313" t="inlineStr">
        <is>
          <t xml:space="preserve">CONCLUIDO	</t>
        </is>
      </c>
      <c r="D2313" t="n">
        <v>5.4654</v>
      </c>
      <c r="E2313" t="n">
        <v>18.3</v>
      </c>
      <c r="F2313" t="n">
        <v>15.53</v>
      </c>
      <c r="G2313" t="n">
        <v>116.48</v>
      </c>
      <c r="H2313" t="n">
        <v>1.6</v>
      </c>
      <c r="I2313" t="n">
        <v>8</v>
      </c>
      <c r="J2313" t="n">
        <v>214.28</v>
      </c>
      <c r="K2313" t="n">
        <v>53.44</v>
      </c>
      <c r="L2313" t="n">
        <v>19.25</v>
      </c>
      <c r="M2313" t="n">
        <v>6</v>
      </c>
      <c r="N2313" t="n">
        <v>46.6</v>
      </c>
      <c r="O2313" t="n">
        <v>26662.08</v>
      </c>
      <c r="P2313" t="n">
        <v>182.32</v>
      </c>
      <c r="Q2313" t="n">
        <v>467.07</v>
      </c>
      <c r="R2313" t="n">
        <v>56.45</v>
      </c>
      <c r="S2313" t="n">
        <v>39.61</v>
      </c>
      <c r="T2313" t="n">
        <v>3477.39</v>
      </c>
      <c r="U2313" t="n">
        <v>0.7</v>
      </c>
      <c r="V2313" t="n">
        <v>0.75</v>
      </c>
      <c r="W2313" t="n">
        <v>2.62</v>
      </c>
      <c r="X2313" t="n">
        <v>0.2</v>
      </c>
      <c r="Y2313" t="n">
        <v>1</v>
      </c>
      <c r="Z2313" t="n">
        <v>10</v>
      </c>
    </row>
    <row r="2314">
      <c r="A2314" t="n">
        <v>74</v>
      </c>
      <c r="B2314" t="n">
        <v>95</v>
      </c>
      <c r="C2314" t="inlineStr">
        <is>
          <t xml:space="preserve">CONCLUIDO	</t>
        </is>
      </c>
      <c r="D2314" t="n">
        <v>5.4685</v>
      </c>
      <c r="E2314" t="n">
        <v>18.29</v>
      </c>
      <c r="F2314" t="n">
        <v>15.52</v>
      </c>
      <c r="G2314" t="n">
        <v>116.4</v>
      </c>
      <c r="H2314" t="n">
        <v>1.61</v>
      </c>
      <c r="I2314" t="n">
        <v>8</v>
      </c>
      <c r="J2314" t="n">
        <v>214.69</v>
      </c>
      <c r="K2314" t="n">
        <v>53.44</v>
      </c>
      <c r="L2314" t="n">
        <v>19.5</v>
      </c>
      <c r="M2314" t="n">
        <v>6</v>
      </c>
      <c r="N2314" t="n">
        <v>46.75</v>
      </c>
      <c r="O2314" t="n">
        <v>26712.23</v>
      </c>
      <c r="P2314" t="n">
        <v>182.01</v>
      </c>
      <c r="Q2314" t="n">
        <v>467.07</v>
      </c>
      <c r="R2314" t="n">
        <v>56.13</v>
      </c>
      <c r="S2314" t="n">
        <v>39.61</v>
      </c>
      <c r="T2314" t="n">
        <v>3314</v>
      </c>
      <c r="U2314" t="n">
        <v>0.71</v>
      </c>
      <c r="V2314" t="n">
        <v>0.75</v>
      </c>
      <c r="W2314" t="n">
        <v>2.62</v>
      </c>
      <c r="X2314" t="n">
        <v>0.19</v>
      </c>
      <c r="Y2314" t="n">
        <v>1</v>
      </c>
      <c r="Z2314" t="n">
        <v>10</v>
      </c>
    </row>
    <row r="2315">
      <c r="A2315" t="n">
        <v>75</v>
      </c>
      <c r="B2315" t="n">
        <v>95</v>
      </c>
      <c r="C2315" t="inlineStr">
        <is>
          <t xml:space="preserve">CONCLUIDO	</t>
        </is>
      </c>
      <c r="D2315" t="n">
        <v>5.4668</v>
      </c>
      <c r="E2315" t="n">
        <v>18.29</v>
      </c>
      <c r="F2315" t="n">
        <v>15.53</v>
      </c>
      <c r="G2315" t="n">
        <v>116.44</v>
      </c>
      <c r="H2315" t="n">
        <v>1.63</v>
      </c>
      <c r="I2315" t="n">
        <v>8</v>
      </c>
      <c r="J2315" t="n">
        <v>215.09</v>
      </c>
      <c r="K2315" t="n">
        <v>53.44</v>
      </c>
      <c r="L2315" t="n">
        <v>19.75</v>
      </c>
      <c r="M2315" t="n">
        <v>6</v>
      </c>
      <c r="N2315" t="n">
        <v>46.91</v>
      </c>
      <c r="O2315" t="n">
        <v>26762.44</v>
      </c>
      <c r="P2315" t="n">
        <v>182.09</v>
      </c>
      <c r="Q2315" t="n">
        <v>467.07</v>
      </c>
      <c r="R2315" t="n">
        <v>56.28</v>
      </c>
      <c r="S2315" t="n">
        <v>39.61</v>
      </c>
      <c r="T2315" t="n">
        <v>3389.19</v>
      </c>
      <c r="U2315" t="n">
        <v>0.7</v>
      </c>
      <c r="V2315" t="n">
        <v>0.75</v>
      </c>
      <c r="W2315" t="n">
        <v>2.62</v>
      </c>
      <c r="X2315" t="n">
        <v>0.19</v>
      </c>
      <c r="Y2315" t="n">
        <v>1</v>
      </c>
      <c r="Z2315" t="n">
        <v>10</v>
      </c>
    </row>
    <row r="2316">
      <c r="A2316" t="n">
        <v>76</v>
      </c>
      <c r="B2316" t="n">
        <v>95</v>
      </c>
      <c r="C2316" t="inlineStr">
        <is>
          <t xml:space="preserve">CONCLUIDO	</t>
        </is>
      </c>
      <c r="D2316" t="n">
        <v>5.4645</v>
      </c>
      <c r="E2316" t="n">
        <v>18.3</v>
      </c>
      <c r="F2316" t="n">
        <v>15.53</v>
      </c>
      <c r="G2316" t="n">
        <v>116.5</v>
      </c>
      <c r="H2316" t="n">
        <v>1.65</v>
      </c>
      <c r="I2316" t="n">
        <v>8</v>
      </c>
      <c r="J2316" t="n">
        <v>215.5</v>
      </c>
      <c r="K2316" t="n">
        <v>53.44</v>
      </c>
      <c r="L2316" t="n">
        <v>20</v>
      </c>
      <c r="M2316" t="n">
        <v>6</v>
      </c>
      <c r="N2316" t="n">
        <v>47.07</v>
      </c>
      <c r="O2316" t="n">
        <v>26812.71</v>
      </c>
      <c r="P2316" t="n">
        <v>181.44</v>
      </c>
      <c r="Q2316" t="n">
        <v>467.07</v>
      </c>
      <c r="R2316" t="n">
        <v>56.58</v>
      </c>
      <c r="S2316" t="n">
        <v>39.61</v>
      </c>
      <c r="T2316" t="n">
        <v>3542.01</v>
      </c>
      <c r="U2316" t="n">
        <v>0.7</v>
      </c>
      <c r="V2316" t="n">
        <v>0.75</v>
      </c>
      <c r="W2316" t="n">
        <v>2.62</v>
      </c>
      <c r="X2316" t="n">
        <v>0.2</v>
      </c>
      <c r="Y2316" t="n">
        <v>1</v>
      </c>
      <c r="Z2316" t="n">
        <v>10</v>
      </c>
    </row>
    <row r="2317">
      <c r="A2317" t="n">
        <v>77</v>
      </c>
      <c r="B2317" t="n">
        <v>95</v>
      </c>
      <c r="C2317" t="inlineStr">
        <is>
          <t xml:space="preserve">CONCLUIDO	</t>
        </is>
      </c>
      <c r="D2317" t="n">
        <v>5.4636</v>
      </c>
      <c r="E2317" t="n">
        <v>18.3</v>
      </c>
      <c r="F2317" t="n">
        <v>15.54</v>
      </c>
      <c r="G2317" t="n">
        <v>116.53</v>
      </c>
      <c r="H2317" t="n">
        <v>1.67</v>
      </c>
      <c r="I2317" t="n">
        <v>8</v>
      </c>
      <c r="J2317" t="n">
        <v>215.91</v>
      </c>
      <c r="K2317" t="n">
        <v>53.44</v>
      </c>
      <c r="L2317" t="n">
        <v>20.25</v>
      </c>
      <c r="M2317" t="n">
        <v>6</v>
      </c>
      <c r="N2317" t="n">
        <v>47.23</v>
      </c>
      <c r="O2317" t="n">
        <v>26863.02</v>
      </c>
      <c r="P2317" t="n">
        <v>180.32</v>
      </c>
      <c r="Q2317" t="n">
        <v>467.07</v>
      </c>
      <c r="R2317" t="n">
        <v>56.58</v>
      </c>
      <c r="S2317" t="n">
        <v>39.61</v>
      </c>
      <c r="T2317" t="n">
        <v>3543.29</v>
      </c>
      <c r="U2317" t="n">
        <v>0.7</v>
      </c>
      <c r="V2317" t="n">
        <v>0.75</v>
      </c>
      <c r="W2317" t="n">
        <v>2.62</v>
      </c>
      <c r="X2317" t="n">
        <v>0.2</v>
      </c>
      <c r="Y2317" t="n">
        <v>1</v>
      </c>
      <c r="Z2317" t="n">
        <v>10</v>
      </c>
    </row>
    <row r="2318">
      <c r="A2318" t="n">
        <v>78</v>
      </c>
      <c r="B2318" t="n">
        <v>95</v>
      </c>
      <c r="C2318" t="inlineStr">
        <is>
          <t xml:space="preserve">CONCLUIDO	</t>
        </is>
      </c>
      <c r="D2318" t="n">
        <v>5.4629</v>
      </c>
      <c r="E2318" t="n">
        <v>18.31</v>
      </c>
      <c r="F2318" t="n">
        <v>15.54</v>
      </c>
      <c r="G2318" t="n">
        <v>116.54</v>
      </c>
      <c r="H2318" t="n">
        <v>1.68</v>
      </c>
      <c r="I2318" t="n">
        <v>8</v>
      </c>
      <c r="J2318" t="n">
        <v>216.32</v>
      </c>
      <c r="K2318" t="n">
        <v>53.44</v>
      </c>
      <c r="L2318" t="n">
        <v>20.5</v>
      </c>
      <c r="M2318" t="n">
        <v>6</v>
      </c>
      <c r="N2318" t="n">
        <v>47.38</v>
      </c>
      <c r="O2318" t="n">
        <v>26913.4</v>
      </c>
      <c r="P2318" t="n">
        <v>180.03</v>
      </c>
      <c r="Q2318" t="n">
        <v>467.14</v>
      </c>
      <c r="R2318" t="n">
        <v>56.52</v>
      </c>
      <c r="S2318" t="n">
        <v>39.61</v>
      </c>
      <c r="T2318" t="n">
        <v>3512.2</v>
      </c>
      <c r="U2318" t="n">
        <v>0.7</v>
      </c>
      <c r="V2318" t="n">
        <v>0.75</v>
      </c>
      <c r="W2318" t="n">
        <v>2.62</v>
      </c>
      <c r="X2318" t="n">
        <v>0.21</v>
      </c>
      <c r="Y2318" t="n">
        <v>1</v>
      </c>
      <c r="Z2318" t="n">
        <v>10</v>
      </c>
    </row>
    <row r="2319">
      <c r="A2319" t="n">
        <v>79</v>
      </c>
      <c r="B2319" t="n">
        <v>95</v>
      </c>
      <c r="C2319" t="inlineStr">
        <is>
          <t xml:space="preserve">CONCLUIDO	</t>
        </is>
      </c>
      <c r="D2319" t="n">
        <v>5.4653</v>
      </c>
      <c r="E2319" t="n">
        <v>18.3</v>
      </c>
      <c r="F2319" t="n">
        <v>15.53</v>
      </c>
      <c r="G2319" t="n">
        <v>116.48</v>
      </c>
      <c r="H2319" t="n">
        <v>1.7</v>
      </c>
      <c r="I2319" t="n">
        <v>8</v>
      </c>
      <c r="J2319" t="n">
        <v>216.73</v>
      </c>
      <c r="K2319" t="n">
        <v>53.44</v>
      </c>
      <c r="L2319" t="n">
        <v>20.75</v>
      </c>
      <c r="M2319" t="n">
        <v>6</v>
      </c>
      <c r="N2319" t="n">
        <v>47.54</v>
      </c>
      <c r="O2319" t="n">
        <v>26963.82</v>
      </c>
      <c r="P2319" t="n">
        <v>179.5</v>
      </c>
      <c r="Q2319" t="n">
        <v>467.1</v>
      </c>
      <c r="R2319" t="n">
        <v>56.41</v>
      </c>
      <c r="S2319" t="n">
        <v>39.61</v>
      </c>
      <c r="T2319" t="n">
        <v>3453.81</v>
      </c>
      <c r="U2319" t="n">
        <v>0.7</v>
      </c>
      <c r="V2319" t="n">
        <v>0.75</v>
      </c>
      <c r="W2319" t="n">
        <v>2.62</v>
      </c>
      <c r="X2319" t="n">
        <v>0.2</v>
      </c>
      <c r="Y2319" t="n">
        <v>1</v>
      </c>
      <c r="Z2319" t="n">
        <v>10</v>
      </c>
    </row>
    <row r="2320">
      <c r="A2320" t="n">
        <v>80</v>
      </c>
      <c r="B2320" t="n">
        <v>95</v>
      </c>
      <c r="C2320" t="inlineStr">
        <is>
          <t xml:space="preserve">CONCLUIDO	</t>
        </is>
      </c>
      <c r="D2320" t="n">
        <v>5.46</v>
      </c>
      <c r="E2320" t="n">
        <v>18.32</v>
      </c>
      <c r="F2320" t="n">
        <v>15.55</v>
      </c>
      <c r="G2320" t="n">
        <v>116.61</v>
      </c>
      <c r="H2320" t="n">
        <v>1.72</v>
      </c>
      <c r="I2320" t="n">
        <v>8</v>
      </c>
      <c r="J2320" t="n">
        <v>217.14</v>
      </c>
      <c r="K2320" t="n">
        <v>53.44</v>
      </c>
      <c r="L2320" t="n">
        <v>21</v>
      </c>
      <c r="M2320" t="n">
        <v>6</v>
      </c>
      <c r="N2320" t="n">
        <v>47.7</v>
      </c>
      <c r="O2320" t="n">
        <v>27014.3</v>
      </c>
      <c r="P2320" t="n">
        <v>177.68</v>
      </c>
      <c r="Q2320" t="n">
        <v>467.07</v>
      </c>
      <c r="R2320" t="n">
        <v>57.14</v>
      </c>
      <c r="S2320" t="n">
        <v>39.61</v>
      </c>
      <c r="T2320" t="n">
        <v>3821.99</v>
      </c>
      <c r="U2320" t="n">
        <v>0.6899999999999999</v>
      </c>
      <c r="V2320" t="n">
        <v>0.75</v>
      </c>
      <c r="W2320" t="n">
        <v>2.62</v>
      </c>
      <c r="X2320" t="n">
        <v>0.22</v>
      </c>
      <c r="Y2320" t="n">
        <v>1</v>
      </c>
      <c r="Z2320" t="n">
        <v>10</v>
      </c>
    </row>
    <row r="2321">
      <c r="A2321" t="n">
        <v>81</v>
      </c>
      <c r="B2321" t="n">
        <v>95</v>
      </c>
      <c r="C2321" t="inlineStr">
        <is>
          <t xml:space="preserve">CONCLUIDO	</t>
        </is>
      </c>
      <c r="D2321" t="n">
        <v>5.482</v>
      </c>
      <c r="E2321" t="n">
        <v>18.24</v>
      </c>
      <c r="F2321" t="n">
        <v>15.51</v>
      </c>
      <c r="G2321" t="n">
        <v>132.96</v>
      </c>
      <c r="H2321" t="n">
        <v>1.74</v>
      </c>
      <c r="I2321" t="n">
        <v>7</v>
      </c>
      <c r="J2321" t="n">
        <v>217.55</v>
      </c>
      <c r="K2321" t="n">
        <v>53.44</v>
      </c>
      <c r="L2321" t="n">
        <v>21.25</v>
      </c>
      <c r="M2321" t="n">
        <v>5</v>
      </c>
      <c r="N2321" t="n">
        <v>47.86</v>
      </c>
      <c r="O2321" t="n">
        <v>27064.84</v>
      </c>
      <c r="P2321" t="n">
        <v>177.28</v>
      </c>
      <c r="Q2321" t="n">
        <v>467.08</v>
      </c>
      <c r="R2321" t="n">
        <v>55.84</v>
      </c>
      <c r="S2321" t="n">
        <v>39.61</v>
      </c>
      <c r="T2321" t="n">
        <v>3175.92</v>
      </c>
      <c r="U2321" t="n">
        <v>0.71</v>
      </c>
      <c r="V2321" t="n">
        <v>0.75</v>
      </c>
      <c r="W2321" t="n">
        <v>2.62</v>
      </c>
      <c r="X2321" t="n">
        <v>0.18</v>
      </c>
      <c r="Y2321" t="n">
        <v>1</v>
      </c>
      <c r="Z2321" t="n">
        <v>10</v>
      </c>
    </row>
    <row r="2322">
      <c r="A2322" t="n">
        <v>82</v>
      </c>
      <c r="B2322" t="n">
        <v>95</v>
      </c>
      <c r="C2322" t="inlineStr">
        <is>
          <t xml:space="preserve">CONCLUIDO	</t>
        </is>
      </c>
      <c r="D2322" t="n">
        <v>5.4807</v>
      </c>
      <c r="E2322" t="n">
        <v>18.25</v>
      </c>
      <c r="F2322" t="n">
        <v>15.52</v>
      </c>
      <c r="G2322" t="n">
        <v>133</v>
      </c>
      <c r="H2322" t="n">
        <v>1.75</v>
      </c>
      <c r="I2322" t="n">
        <v>7</v>
      </c>
      <c r="J2322" t="n">
        <v>217.96</v>
      </c>
      <c r="K2322" t="n">
        <v>53.44</v>
      </c>
      <c r="L2322" t="n">
        <v>21.5</v>
      </c>
      <c r="M2322" t="n">
        <v>5</v>
      </c>
      <c r="N2322" t="n">
        <v>48.02</v>
      </c>
      <c r="O2322" t="n">
        <v>27115.43</v>
      </c>
      <c r="P2322" t="n">
        <v>177.69</v>
      </c>
      <c r="Q2322" t="n">
        <v>467.07</v>
      </c>
      <c r="R2322" t="n">
        <v>56.01</v>
      </c>
      <c r="S2322" t="n">
        <v>39.61</v>
      </c>
      <c r="T2322" t="n">
        <v>3259.22</v>
      </c>
      <c r="U2322" t="n">
        <v>0.71</v>
      </c>
      <c r="V2322" t="n">
        <v>0.75</v>
      </c>
      <c r="W2322" t="n">
        <v>2.62</v>
      </c>
      <c r="X2322" t="n">
        <v>0.18</v>
      </c>
      <c r="Y2322" t="n">
        <v>1</v>
      </c>
      <c r="Z2322" t="n">
        <v>10</v>
      </c>
    </row>
    <row r="2323">
      <c r="A2323" t="n">
        <v>83</v>
      </c>
      <c r="B2323" t="n">
        <v>95</v>
      </c>
      <c r="C2323" t="inlineStr">
        <is>
          <t xml:space="preserve">CONCLUIDO	</t>
        </is>
      </c>
      <c r="D2323" t="n">
        <v>5.4819</v>
      </c>
      <c r="E2323" t="n">
        <v>18.24</v>
      </c>
      <c r="F2323" t="n">
        <v>15.51</v>
      </c>
      <c r="G2323" t="n">
        <v>132.97</v>
      </c>
      <c r="H2323" t="n">
        <v>1.77</v>
      </c>
      <c r="I2323" t="n">
        <v>7</v>
      </c>
      <c r="J2323" t="n">
        <v>218.37</v>
      </c>
      <c r="K2323" t="n">
        <v>53.44</v>
      </c>
      <c r="L2323" t="n">
        <v>21.75</v>
      </c>
      <c r="M2323" t="n">
        <v>5</v>
      </c>
      <c r="N2323" t="n">
        <v>48.18</v>
      </c>
      <c r="O2323" t="n">
        <v>27166.08</v>
      </c>
      <c r="P2323" t="n">
        <v>178</v>
      </c>
      <c r="Q2323" t="n">
        <v>467.07</v>
      </c>
      <c r="R2323" t="n">
        <v>55.89</v>
      </c>
      <c r="S2323" t="n">
        <v>39.61</v>
      </c>
      <c r="T2323" t="n">
        <v>3198.66</v>
      </c>
      <c r="U2323" t="n">
        <v>0.71</v>
      </c>
      <c r="V2323" t="n">
        <v>0.75</v>
      </c>
      <c r="W2323" t="n">
        <v>2.62</v>
      </c>
      <c r="X2323" t="n">
        <v>0.18</v>
      </c>
      <c r="Y2323" t="n">
        <v>1</v>
      </c>
      <c r="Z2323" t="n">
        <v>10</v>
      </c>
    </row>
    <row r="2324">
      <c r="A2324" t="n">
        <v>84</v>
      </c>
      <c r="B2324" t="n">
        <v>95</v>
      </c>
      <c r="C2324" t="inlineStr">
        <is>
          <t xml:space="preserve">CONCLUIDO	</t>
        </is>
      </c>
      <c r="D2324" t="n">
        <v>5.4811</v>
      </c>
      <c r="E2324" t="n">
        <v>18.24</v>
      </c>
      <c r="F2324" t="n">
        <v>15.52</v>
      </c>
      <c r="G2324" t="n">
        <v>132.99</v>
      </c>
      <c r="H2324" t="n">
        <v>1.79</v>
      </c>
      <c r="I2324" t="n">
        <v>7</v>
      </c>
      <c r="J2324" t="n">
        <v>218.78</v>
      </c>
      <c r="K2324" t="n">
        <v>53.44</v>
      </c>
      <c r="L2324" t="n">
        <v>22</v>
      </c>
      <c r="M2324" t="n">
        <v>5</v>
      </c>
      <c r="N2324" t="n">
        <v>48.34</v>
      </c>
      <c r="O2324" t="n">
        <v>27216.79</v>
      </c>
      <c r="P2324" t="n">
        <v>178.1</v>
      </c>
      <c r="Q2324" t="n">
        <v>467.07</v>
      </c>
      <c r="R2324" t="n">
        <v>55.87</v>
      </c>
      <c r="S2324" t="n">
        <v>39.61</v>
      </c>
      <c r="T2324" t="n">
        <v>3193.11</v>
      </c>
      <c r="U2324" t="n">
        <v>0.71</v>
      </c>
      <c r="V2324" t="n">
        <v>0.75</v>
      </c>
      <c r="W2324" t="n">
        <v>2.62</v>
      </c>
      <c r="X2324" t="n">
        <v>0.18</v>
      </c>
      <c r="Y2324" t="n">
        <v>1</v>
      </c>
      <c r="Z2324" t="n">
        <v>10</v>
      </c>
    </row>
    <row r="2325">
      <c r="A2325" t="n">
        <v>85</v>
      </c>
      <c r="B2325" t="n">
        <v>95</v>
      </c>
      <c r="C2325" t="inlineStr">
        <is>
          <t xml:space="preserve">CONCLUIDO	</t>
        </is>
      </c>
      <c r="D2325" t="n">
        <v>5.4826</v>
      </c>
      <c r="E2325" t="n">
        <v>18.24</v>
      </c>
      <c r="F2325" t="n">
        <v>15.51</v>
      </c>
      <c r="G2325" t="n">
        <v>132.95</v>
      </c>
      <c r="H2325" t="n">
        <v>1.8</v>
      </c>
      <c r="I2325" t="n">
        <v>7</v>
      </c>
      <c r="J2325" t="n">
        <v>219.19</v>
      </c>
      <c r="K2325" t="n">
        <v>53.44</v>
      </c>
      <c r="L2325" t="n">
        <v>22.25</v>
      </c>
      <c r="M2325" t="n">
        <v>5</v>
      </c>
      <c r="N2325" t="n">
        <v>48.51</v>
      </c>
      <c r="O2325" t="n">
        <v>27267.55</v>
      </c>
      <c r="P2325" t="n">
        <v>178.1</v>
      </c>
      <c r="Q2325" t="n">
        <v>467.07</v>
      </c>
      <c r="R2325" t="n">
        <v>55.74</v>
      </c>
      <c r="S2325" t="n">
        <v>39.61</v>
      </c>
      <c r="T2325" t="n">
        <v>3126</v>
      </c>
      <c r="U2325" t="n">
        <v>0.71</v>
      </c>
      <c r="V2325" t="n">
        <v>0.75</v>
      </c>
      <c r="W2325" t="n">
        <v>2.62</v>
      </c>
      <c r="X2325" t="n">
        <v>0.18</v>
      </c>
      <c r="Y2325" t="n">
        <v>1</v>
      </c>
      <c r="Z2325" t="n">
        <v>10</v>
      </c>
    </row>
    <row r="2326">
      <c r="A2326" t="n">
        <v>86</v>
      </c>
      <c r="B2326" t="n">
        <v>95</v>
      </c>
      <c r="C2326" t="inlineStr">
        <is>
          <t xml:space="preserve">CONCLUIDO	</t>
        </is>
      </c>
      <c r="D2326" t="n">
        <v>5.4843</v>
      </c>
      <c r="E2326" t="n">
        <v>18.23</v>
      </c>
      <c r="F2326" t="n">
        <v>15.5</v>
      </c>
      <c r="G2326" t="n">
        <v>132.9</v>
      </c>
      <c r="H2326" t="n">
        <v>1.82</v>
      </c>
      <c r="I2326" t="n">
        <v>7</v>
      </c>
      <c r="J2326" t="n">
        <v>219.6</v>
      </c>
      <c r="K2326" t="n">
        <v>53.44</v>
      </c>
      <c r="L2326" t="n">
        <v>22.5</v>
      </c>
      <c r="M2326" t="n">
        <v>5</v>
      </c>
      <c r="N2326" t="n">
        <v>48.67</v>
      </c>
      <c r="O2326" t="n">
        <v>27318.36</v>
      </c>
      <c r="P2326" t="n">
        <v>177.81</v>
      </c>
      <c r="Q2326" t="n">
        <v>467.07</v>
      </c>
      <c r="R2326" t="n">
        <v>55.58</v>
      </c>
      <c r="S2326" t="n">
        <v>39.61</v>
      </c>
      <c r="T2326" t="n">
        <v>3043.76</v>
      </c>
      <c r="U2326" t="n">
        <v>0.71</v>
      </c>
      <c r="V2326" t="n">
        <v>0.75</v>
      </c>
      <c r="W2326" t="n">
        <v>2.62</v>
      </c>
      <c r="X2326" t="n">
        <v>0.17</v>
      </c>
      <c r="Y2326" t="n">
        <v>1</v>
      </c>
      <c r="Z2326" t="n">
        <v>10</v>
      </c>
    </row>
    <row r="2327">
      <c r="A2327" t="n">
        <v>87</v>
      </c>
      <c r="B2327" t="n">
        <v>95</v>
      </c>
      <c r="C2327" t="inlineStr">
        <is>
          <t xml:space="preserve">CONCLUIDO	</t>
        </is>
      </c>
      <c r="D2327" t="n">
        <v>5.4882</v>
      </c>
      <c r="E2327" t="n">
        <v>18.22</v>
      </c>
      <c r="F2327" t="n">
        <v>15.49</v>
      </c>
      <c r="G2327" t="n">
        <v>132.79</v>
      </c>
      <c r="H2327" t="n">
        <v>1.84</v>
      </c>
      <c r="I2327" t="n">
        <v>7</v>
      </c>
      <c r="J2327" t="n">
        <v>220.01</v>
      </c>
      <c r="K2327" t="n">
        <v>53.44</v>
      </c>
      <c r="L2327" t="n">
        <v>22.75</v>
      </c>
      <c r="M2327" t="n">
        <v>5</v>
      </c>
      <c r="N2327" t="n">
        <v>48.83</v>
      </c>
      <c r="O2327" t="n">
        <v>27369.23</v>
      </c>
      <c r="P2327" t="n">
        <v>176.7</v>
      </c>
      <c r="Q2327" t="n">
        <v>467.07</v>
      </c>
      <c r="R2327" t="n">
        <v>55.17</v>
      </c>
      <c r="S2327" t="n">
        <v>39.61</v>
      </c>
      <c r="T2327" t="n">
        <v>2841.08</v>
      </c>
      <c r="U2327" t="n">
        <v>0.72</v>
      </c>
      <c r="V2327" t="n">
        <v>0.75</v>
      </c>
      <c r="W2327" t="n">
        <v>2.62</v>
      </c>
      <c r="X2327" t="n">
        <v>0.16</v>
      </c>
      <c r="Y2327" t="n">
        <v>1</v>
      </c>
      <c r="Z2327" t="n">
        <v>10</v>
      </c>
    </row>
    <row r="2328">
      <c r="A2328" t="n">
        <v>88</v>
      </c>
      <c r="B2328" t="n">
        <v>95</v>
      </c>
      <c r="C2328" t="inlineStr">
        <is>
          <t xml:space="preserve">CONCLUIDO	</t>
        </is>
      </c>
      <c r="D2328" t="n">
        <v>5.4871</v>
      </c>
      <c r="E2328" t="n">
        <v>18.22</v>
      </c>
      <c r="F2328" t="n">
        <v>15.5</v>
      </c>
      <c r="G2328" t="n">
        <v>132.82</v>
      </c>
      <c r="H2328" t="n">
        <v>1.85</v>
      </c>
      <c r="I2328" t="n">
        <v>7</v>
      </c>
      <c r="J2328" t="n">
        <v>220.43</v>
      </c>
      <c r="K2328" t="n">
        <v>53.44</v>
      </c>
      <c r="L2328" t="n">
        <v>23</v>
      </c>
      <c r="M2328" t="n">
        <v>4</v>
      </c>
      <c r="N2328" t="n">
        <v>48.99</v>
      </c>
      <c r="O2328" t="n">
        <v>27420.16</v>
      </c>
      <c r="P2328" t="n">
        <v>176.16</v>
      </c>
      <c r="Q2328" t="n">
        <v>467.07</v>
      </c>
      <c r="R2328" t="n">
        <v>55.28</v>
      </c>
      <c r="S2328" t="n">
        <v>39.61</v>
      </c>
      <c r="T2328" t="n">
        <v>2893.68</v>
      </c>
      <c r="U2328" t="n">
        <v>0.72</v>
      </c>
      <c r="V2328" t="n">
        <v>0.75</v>
      </c>
      <c r="W2328" t="n">
        <v>2.62</v>
      </c>
      <c r="X2328" t="n">
        <v>0.16</v>
      </c>
      <c r="Y2328" t="n">
        <v>1</v>
      </c>
      <c r="Z2328" t="n">
        <v>10</v>
      </c>
    </row>
    <row r="2329">
      <c r="A2329" t="n">
        <v>89</v>
      </c>
      <c r="B2329" t="n">
        <v>95</v>
      </c>
      <c r="C2329" t="inlineStr">
        <is>
          <t xml:space="preserve">CONCLUIDO	</t>
        </is>
      </c>
      <c r="D2329" t="n">
        <v>5.4853</v>
      </c>
      <c r="E2329" t="n">
        <v>18.23</v>
      </c>
      <c r="F2329" t="n">
        <v>15.5</v>
      </c>
      <c r="G2329" t="n">
        <v>132.87</v>
      </c>
      <c r="H2329" t="n">
        <v>1.87</v>
      </c>
      <c r="I2329" t="n">
        <v>7</v>
      </c>
      <c r="J2329" t="n">
        <v>220.84</v>
      </c>
      <c r="K2329" t="n">
        <v>53.44</v>
      </c>
      <c r="L2329" t="n">
        <v>23.25</v>
      </c>
      <c r="M2329" t="n">
        <v>4</v>
      </c>
      <c r="N2329" t="n">
        <v>49.16</v>
      </c>
      <c r="O2329" t="n">
        <v>27471.15</v>
      </c>
      <c r="P2329" t="n">
        <v>176.36</v>
      </c>
      <c r="Q2329" t="n">
        <v>467.07</v>
      </c>
      <c r="R2329" t="n">
        <v>55.38</v>
      </c>
      <c r="S2329" t="n">
        <v>39.61</v>
      </c>
      <c r="T2329" t="n">
        <v>2945.88</v>
      </c>
      <c r="U2329" t="n">
        <v>0.72</v>
      </c>
      <c r="V2329" t="n">
        <v>0.75</v>
      </c>
      <c r="W2329" t="n">
        <v>2.62</v>
      </c>
      <c r="X2329" t="n">
        <v>0.17</v>
      </c>
      <c r="Y2329" t="n">
        <v>1</v>
      </c>
      <c r="Z2329" t="n">
        <v>10</v>
      </c>
    </row>
    <row r="2330">
      <c r="A2330" t="n">
        <v>90</v>
      </c>
      <c r="B2330" t="n">
        <v>95</v>
      </c>
      <c r="C2330" t="inlineStr">
        <is>
          <t xml:space="preserve">CONCLUIDO	</t>
        </is>
      </c>
      <c r="D2330" t="n">
        <v>5.4876</v>
      </c>
      <c r="E2330" t="n">
        <v>18.22</v>
      </c>
      <c r="F2330" t="n">
        <v>15.49</v>
      </c>
      <c r="G2330" t="n">
        <v>132.8</v>
      </c>
      <c r="H2330" t="n">
        <v>1.89</v>
      </c>
      <c r="I2330" t="n">
        <v>7</v>
      </c>
      <c r="J2330" t="n">
        <v>221.25</v>
      </c>
      <c r="K2330" t="n">
        <v>53.44</v>
      </c>
      <c r="L2330" t="n">
        <v>23.5</v>
      </c>
      <c r="M2330" t="n">
        <v>4</v>
      </c>
      <c r="N2330" t="n">
        <v>49.32</v>
      </c>
      <c r="O2330" t="n">
        <v>27522.19</v>
      </c>
      <c r="P2330" t="n">
        <v>175.61</v>
      </c>
      <c r="Q2330" t="n">
        <v>467.07</v>
      </c>
      <c r="R2330" t="n">
        <v>55.19</v>
      </c>
      <c r="S2330" t="n">
        <v>39.61</v>
      </c>
      <c r="T2330" t="n">
        <v>2850.42</v>
      </c>
      <c r="U2330" t="n">
        <v>0.72</v>
      </c>
      <c r="V2330" t="n">
        <v>0.75</v>
      </c>
      <c r="W2330" t="n">
        <v>2.62</v>
      </c>
      <c r="X2330" t="n">
        <v>0.16</v>
      </c>
      <c r="Y2330" t="n">
        <v>1</v>
      </c>
      <c r="Z2330" t="n">
        <v>10</v>
      </c>
    </row>
    <row r="2331">
      <c r="A2331" t="n">
        <v>91</v>
      </c>
      <c r="B2331" t="n">
        <v>95</v>
      </c>
      <c r="C2331" t="inlineStr">
        <is>
          <t xml:space="preserve">CONCLUIDO	</t>
        </is>
      </c>
      <c r="D2331" t="n">
        <v>5.4876</v>
      </c>
      <c r="E2331" t="n">
        <v>18.22</v>
      </c>
      <c r="F2331" t="n">
        <v>15.49</v>
      </c>
      <c r="G2331" t="n">
        <v>132.8</v>
      </c>
      <c r="H2331" t="n">
        <v>1.9</v>
      </c>
      <c r="I2331" t="n">
        <v>7</v>
      </c>
      <c r="J2331" t="n">
        <v>221.67</v>
      </c>
      <c r="K2331" t="n">
        <v>53.44</v>
      </c>
      <c r="L2331" t="n">
        <v>23.75</v>
      </c>
      <c r="M2331" t="n">
        <v>4</v>
      </c>
      <c r="N2331" t="n">
        <v>49.48</v>
      </c>
      <c r="O2331" t="n">
        <v>27573.29</v>
      </c>
      <c r="P2331" t="n">
        <v>175.31</v>
      </c>
      <c r="Q2331" t="n">
        <v>467.07</v>
      </c>
      <c r="R2331" t="n">
        <v>55.17</v>
      </c>
      <c r="S2331" t="n">
        <v>39.61</v>
      </c>
      <c r="T2331" t="n">
        <v>2841.38</v>
      </c>
      <c r="U2331" t="n">
        <v>0.72</v>
      </c>
      <c r="V2331" t="n">
        <v>0.75</v>
      </c>
      <c r="W2331" t="n">
        <v>2.62</v>
      </c>
      <c r="X2331" t="n">
        <v>0.16</v>
      </c>
      <c r="Y2331" t="n">
        <v>1</v>
      </c>
      <c r="Z2331" t="n">
        <v>10</v>
      </c>
    </row>
    <row r="2332">
      <c r="A2332" t="n">
        <v>92</v>
      </c>
      <c r="B2332" t="n">
        <v>95</v>
      </c>
      <c r="C2332" t="inlineStr">
        <is>
          <t xml:space="preserve">CONCLUIDO	</t>
        </is>
      </c>
      <c r="D2332" t="n">
        <v>5.4881</v>
      </c>
      <c r="E2332" t="n">
        <v>18.22</v>
      </c>
      <c r="F2332" t="n">
        <v>15.49</v>
      </c>
      <c r="G2332" t="n">
        <v>132.79</v>
      </c>
      <c r="H2332" t="n">
        <v>1.92</v>
      </c>
      <c r="I2332" t="n">
        <v>7</v>
      </c>
      <c r="J2332" t="n">
        <v>222.08</v>
      </c>
      <c r="K2332" t="n">
        <v>53.44</v>
      </c>
      <c r="L2332" t="n">
        <v>24</v>
      </c>
      <c r="M2332" t="n">
        <v>4</v>
      </c>
      <c r="N2332" t="n">
        <v>49.65</v>
      </c>
      <c r="O2332" t="n">
        <v>27624.44</v>
      </c>
      <c r="P2332" t="n">
        <v>175.03</v>
      </c>
      <c r="Q2332" t="n">
        <v>467.07</v>
      </c>
      <c r="R2332" t="n">
        <v>54.99</v>
      </c>
      <c r="S2332" t="n">
        <v>39.61</v>
      </c>
      <c r="T2332" t="n">
        <v>2748.52</v>
      </c>
      <c r="U2332" t="n">
        <v>0.72</v>
      </c>
      <c r="V2332" t="n">
        <v>0.75</v>
      </c>
      <c r="W2332" t="n">
        <v>2.62</v>
      </c>
      <c r="X2332" t="n">
        <v>0.16</v>
      </c>
      <c r="Y2332" t="n">
        <v>1</v>
      </c>
      <c r="Z2332" t="n">
        <v>10</v>
      </c>
    </row>
    <row r="2333">
      <c r="A2333" t="n">
        <v>93</v>
      </c>
      <c r="B2333" t="n">
        <v>95</v>
      </c>
      <c r="C2333" t="inlineStr">
        <is>
          <t xml:space="preserve">CONCLUIDO	</t>
        </is>
      </c>
      <c r="D2333" t="n">
        <v>5.4855</v>
      </c>
      <c r="E2333" t="n">
        <v>18.23</v>
      </c>
      <c r="F2333" t="n">
        <v>15.5</v>
      </c>
      <c r="G2333" t="n">
        <v>132.86</v>
      </c>
      <c r="H2333" t="n">
        <v>1.94</v>
      </c>
      <c r="I2333" t="n">
        <v>7</v>
      </c>
      <c r="J2333" t="n">
        <v>222.5</v>
      </c>
      <c r="K2333" t="n">
        <v>53.44</v>
      </c>
      <c r="L2333" t="n">
        <v>24.25</v>
      </c>
      <c r="M2333" t="n">
        <v>3</v>
      </c>
      <c r="N2333" t="n">
        <v>49.81</v>
      </c>
      <c r="O2333" t="n">
        <v>27675.78</v>
      </c>
      <c r="P2333" t="n">
        <v>174.37</v>
      </c>
      <c r="Q2333" t="n">
        <v>467.07</v>
      </c>
      <c r="R2333" t="n">
        <v>55.3</v>
      </c>
      <c r="S2333" t="n">
        <v>39.61</v>
      </c>
      <c r="T2333" t="n">
        <v>2906.68</v>
      </c>
      <c r="U2333" t="n">
        <v>0.72</v>
      </c>
      <c r="V2333" t="n">
        <v>0.75</v>
      </c>
      <c r="W2333" t="n">
        <v>2.62</v>
      </c>
      <c r="X2333" t="n">
        <v>0.17</v>
      </c>
      <c r="Y2333" t="n">
        <v>1</v>
      </c>
      <c r="Z2333" t="n">
        <v>10</v>
      </c>
    </row>
    <row r="2334">
      <c r="A2334" t="n">
        <v>94</v>
      </c>
      <c r="B2334" t="n">
        <v>95</v>
      </c>
      <c r="C2334" t="inlineStr">
        <is>
          <t xml:space="preserve">CONCLUIDO	</t>
        </is>
      </c>
      <c r="D2334" t="n">
        <v>5.484</v>
      </c>
      <c r="E2334" t="n">
        <v>18.23</v>
      </c>
      <c r="F2334" t="n">
        <v>15.51</v>
      </c>
      <c r="G2334" t="n">
        <v>132.9</v>
      </c>
      <c r="H2334" t="n">
        <v>1.95</v>
      </c>
      <c r="I2334" t="n">
        <v>7</v>
      </c>
      <c r="J2334" t="n">
        <v>222.92</v>
      </c>
      <c r="K2334" t="n">
        <v>53.44</v>
      </c>
      <c r="L2334" t="n">
        <v>24.5</v>
      </c>
      <c r="M2334" t="n">
        <v>3</v>
      </c>
      <c r="N2334" t="n">
        <v>49.98</v>
      </c>
      <c r="O2334" t="n">
        <v>27727.05</v>
      </c>
      <c r="P2334" t="n">
        <v>173.91</v>
      </c>
      <c r="Q2334" t="n">
        <v>467.07</v>
      </c>
      <c r="R2334" t="n">
        <v>55.51</v>
      </c>
      <c r="S2334" t="n">
        <v>39.61</v>
      </c>
      <c r="T2334" t="n">
        <v>3011.83</v>
      </c>
      <c r="U2334" t="n">
        <v>0.71</v>
      </c>
      <c r="V2334" t="n">
        <v>0.75</v>
      </c>
      <c r="W2334" t="n">
        <v>2.62</v>
      </c>
      <c r="X2334" t="n">
        <v>0.17</v>
      </c>
      <c r="Y2334" t="n">
        <v>1</v>
      </c>
      <c r="Z2334" t="n">
        <v>10</v>
      </c>
    </row>
    <row r="2335">
      <c r="A2335" t="n">
        <v>95</v>
      </c>
      <c r="B2335" t="n">
        <v>95</v>
      </c>
      <c r="C2335" t="inlineStr">
        <is>
          <t xml:space="preserve">CONCLUIDO	</t>
        </is>
      </c>
      <c r="D2335" t="n">
        <v>5.4846</v>
      </c>
      <c r="E2335" t="n">
        <v>18.23</v>
      </c>
      <c r="F2335" t="n">
        <v>15.5</v>
      </c>
      <c r="G2335" t="n">
        <v>132.89</v>
      </c>
      <c r="H2335" t="n">
        <v>1.97</v>
      </c>
      <c r="I2335" t="n">
        <v>7</v>
      </c>
      <c r="J2335" t="n">
        <v>223.33</v>
      </c>
      <c r="K2335" t="n">
        <v>53.44</v>
      </c>
      <c r="L2335" t="n">
        <v>24.75</v>
      </c>
      <c r="M2335" t="n">
        <v>3</v>
      </c>
      <c r="N2335" t="n">
        <v>50.15</v>
      </c>
      <c r="O2335" t="n">
        <v>27778.39</v>
      </c>
      <c r="P2335" t="n">
        <v>173.38</v>
      </c>
      <c r="Q2335" t="n">
        <v>467.07</v>
      </c>
      <c r="R2335" t="n">
        <v>55.37</v>
      </c>
      <c r="S2335" t="n">
        <v>39.61</v>
      </c>
      <c r="T2335" t="n">
        <v>2938.43</v>
      </c>
      <c r="U2335" t="n">
        <v>0.72</v>
      </c>
      <c r="V2335" t="n">
        <v>0.75</v>
      </c>
      <c r="W2335" t="n">
        <v>2.62</v>
      </c>
      <c r="X2335" t="n">
        <v>0.17</v>
      </c>
      <c r="Y2335" t="n">
        <v>1</v>
      </c>
      <c r="Z2335" t="n">
        <v>10</v>
      </c>
    </row>
    <row r="2336">
      <c r="A2336" t="n">
        <v>96</v>
      </c>
      <c r="B2336" t="n">
        <v>95</v>
      </c>
      <c r="C2336" t="inlineStr">
        <is>
          <t xml:space="preserve">CONCLUIDO	</t>
        </is>
      </c>
      <c r="D2336" t="n">
        <v>5.4855</v>
      </c>
      <c r="E2336" t="n">
        <v>18.23</v>
      </c>
      <c r="F2336" t="n">
        <v>15.5</v>
      </c>
      <c r="G2336" t="n">
        <v>132.86</v>
      </c>
      <c r="H2336" t="n">
        <v>1.99</v>
      </c>
      <c r="I2336" t="n">
        <v>7</v>
      </c>
      <c r="J2336" t="n">
        <v>223.75</v>
      </c>
      <c r="K2336" t="n">
        <v>53.44</v>
      </c>
      <c r="L2336" t="n">
        <v>25</v>
      </c>
      <c r="M2336" t="n">
        <v>3</v>
      </c>
      <c r="N2336" t="n">
        <v>50.31</v>
      </c>
      <c r="O2336" t="n">
        <v>27829.77</v>
      </c>
      <c r="P2336" t="n">
        <v>172.94</v>
      </c>
      <c r="Q2336" t="n">
        <v>467.08</v>
      </c>
      <c r="R2336" t="n">
        <v>55.32</v>
      </c>
      <c r="S2336" t="n">
        <v>39.61</v>
      </c>
      <c r="T2336" t="n">
        <v>2917.99</v>
      </c>
      <c r="U2336" t="n">
        <v>0.72</v>
      </c>
      <c r="V2336" t="n">
        <v>0.75</v>
      </c>
      <c r="W2336" t="n">
        <v>2.62</v>
      </c>
      <c r="X2336" t="n">
        <v>0.17</v>
      </c>
      <c r="Y2336" t="n">
        <v>1</v>
      </c>
      <c r="Z2336" t="n">
        <v>10</v>
      </c>
    </row>
    <row r="2337">
      <c r="A2337" t="n">
        <v>97</v>
      </c>
      <c r="B2337" t="n">
        <v>95</v>
      </c>
      <c r="C2337" t="inlineStr">
        <is>
          <t xml:space="preserve">CONCLUIDO	</t>
        </is>
      </c>
      <c r="D2337" t="n">
        <v>5.5064</v>
      </c>
      <c r="E2337" t="n">
        <v>18.16</v>
      </c>
      <c r="F2337" t="n">
        <v>15.47</v>
      </c>
      <c r="G2337" t="n">
        <v>154.69</v>
      </c>
      <c r="H2337" t="n">
        <v>2</v>
      </c>
      <c r="I2337" t="n">
        <v>6</v>
      </c>
      <c r="J2337" t="n">
        <v>224.17</v>
      </c>
      <c r="K2337" t="n">
        <v>53.44</v>
      </c>
      <c r="L2337" t="n">
        <v>25.25</v>
      </c>
      <c r="M2337" t="n">
        <v>2</v>
      </c>
      <c r="N2337" t="n">
        <v>50.48</v>
      </c>
      <c r="O2337" t="n">
        <v>27881.22</v>
      </c>
      <c r="P2337" t="n">
        <v>172.38</v>
      </c>
      <c r="Q2337" t="n">
        <v>467.11</v>
      </c>
      <c r="R2337" t="n">
        <v>54.27</v>
      </c>
      <c r="S2337" t="n">
        <v>39.61</v>
      </c>
      <c r="T2337" t="n">
        <v>2393.72</v>
      </c>
      <c r="U2337" t="n">
        <v>0.73</v>
      </c>
      <c r="V2337" t="n">
        <v>0.75</v>
      </c>
      <c r="W2337" t="n">
        <v>2.62</v>
      </c>
      <c r="X2337" t="n">
        <v>0.14</v>
      </c>
      <c r="Y2337" t="n">
        <v>1</v>
      </c>
      <c r="Z2337" t="n">
        <v>10</v>
      </c>
    </row>
    <row r="2338">
      <c r="A2338" t="n">
        <v>98</v>
      </c>
      <c r="B2338" t="n">
        <v>95</v>
      </c>
      <c r="C2338" t="inlineStr">
        <is>
          <t xml:space="preserve">CONCLUIDO	</t>
        </is>
      </c>
      <c r="D2338" t="n">
        <v>5.5065</v>
      </c>
      <c r="E2338" t="n">
        <v>18.16</v>
      </c>
      <c r="F2338" t="n">
        <v>15.47</v>
      </c>
      <c r="G2338" t="n">
        <v>154.68</v>
      </c>
      <c r="H2338" t="n">
        <v>2.02</v>
      </c>
      <c r="I2338" t="n">
        <v>6</v>
      </c>
      <c r="J2338" t="n">
        <v>224.58</v>
      </c>
      <c r="K2338" t="n">
        <v>53.44</v>
      </c>
      <c r="L2338" t="n">
        <v>25.5</v>
      </c>
      <c r="M2338" t="n">
        <v>1</v>
      </c>
      <c r="N2338" t="n">
        <v>50.65</v>
      </c>
      <c r="O2338" t="n">
        <v>27932.73</v>
      </c>
      <c r="P2338" t="n">
        <v>172.58</v>
      </c>
      <c r="Q2338" t="n">
        <v>467.07</v>
      </c>
      <c r="R2338" t="n">
        <v>54.21</v>
      </c>
      <c r="S2338" t="n">
        <v>39.61</v>
      </c>
      <c r="T2338" t="n">
        <v>2367.68</v>
      </c>
      <c r="U2338" t="n">
        <v>0.73</v>
      </c>
      <c r="V2338" t="n">
        <v>0.75</v>
      </c>
      <c r="W2338" t="n">
        <v>2.62</v>
      </c>
      <c r="X2338" t="n">
        <v>0.14</v>
      </c>
      <c r="Y2338" t="n">
        <v>1</v>
      </c>
      <c r="Z2338" t="n">
        <v>10</v>
      </c>
    </row>
    <row r="2339">
      <c r="A2339" t="n">
        <v>99</v>
      </c>
      <c r="B2339" t="n">
        <v>95</v>
      </c>
      <c r="C2339" t="inlineStr">
        <is>
          <t xml:space="preserve">CONCLUIDO	</t>
        </is>
      </c>
      <c r="D2339" t="n">
        <v>5.5043</v>
      </c>
      <c r="E2339" t="n">
        <v>18.17</v>
      </c>
      <c r="F2339" t="n">
        <v>15.48</v>
      </c>
      <c r="G2339" t="n">
        <v>154.76</v>
      </c>
      <c r="H2339" t="n">
        <v>2.03</v>
      </c>
      <c r="I2339" t="n">
        <v>6</v>
      </c>
      <c r="J2339" t="n">
        <v>225</v>
      </c>
      <c r="K2339" t="n">
        <v>53.44</v>
      </c>
      <c r="L2339" t="n">
        <v>25.75</v>
      </c>
      <c r="M2339" t="n">
        <v>1</v>
      </c>
      <c r="N2339" t="n">
        <v>50.82</v>
      </c>
      <c r="O2339" t="n">
        <v>27984.29</v>
      </c>
      <c r="P2339" t="n">
        <v>172.75</v>
      </c>
      <c r="Q2339" t="n">
        <v>467.07</v>
      </c>
      <c r="R2339" t="n">
        <v>54.44</v>
      </c>
      <c r="S2339" t="n">
        <v>39.61</v>
      </c>
      <c r="T2339" t="n">
        <v>2481.8</v>
      </c>
      <c r="U2339" t="n">
        <v>0.73</v>
      </c>
      <c r="V2339" t="n">
        <v>0.75</v>
      </c>
      <c r="W2339" t="n">
        <v>2.62</v>
      </c>
      <c r="X2339" t="n">
        <v>0.14</v>
      </c>
      <c r="Y2339" t="n">
        <v>1</v>
      </c>
      <c r="Z2339" t="n">
        <v>10</v>
      </c>
    </row>
    <row r="2340">
      <c r="A2340" t="n">
        <v>100</v>
      </c>
      <c r="B2340" t="n">
        <v>95</v>
      </c>
      <c r="C2340" t="inlineStr">
        <is>
          <t xml:space="preserve">CONCLUIDO	</t>
        </is>
      </c>
      <c r="D2340" t="n">
        <v>5.504</v>
      </c>
      <c r="E2340" t="n">
        <v>18.17</v>
      </c>
      <c r="F2340" t="n">
        <v>15.48</v>
      </c>
      <c r="G2340" t="n">
        <v>154.77</v>
      </c>
      <c r="H2340" t="n">
        <v>2.05</v>
      </c>
      <c r="I2340" t="n">
        <v>6</v>
      </c>
      <c r="J2340" t="n">
        <v>225.42</v>
      </c>
      <c r="K2340" t="n">
        <v>53.44</v>
      </c>
      <c r="L2340" t="n">
        <v>26</v>
      </c>
      <c r="M2340" t="n">
        <v>1</v>
      </c>
      <c r="N2340" t="n">
        <v>50.98</v>
      </c>
      <c r="O2340" t="n">
        <v>28035.92</v>
      </c>
      <c r="P2340" t="n">
        <v>173.1</v>
      </c>
      <c r="Q2340" t="n">
        <v>467.07</v>
      </c>
      <c r="R2340" t="n">
        <v>54.51</v>
      </c>
      <c r="S2340" t="n">
        <v>39.61</v>
      </c>
      <c r="T2340" t="n">
        <v>2516.85</v>
      </c>
      <c r="U2340" t="n">
        <v>0.73</v>
      </c>
      <c r="V2340" t="n">
        <v>0.75</v>
      </c>
      <c r="W2340" t="n">
        <v>2.62</v>
      </c>
      <c r="X2340" t="n">
        <v>0.14</v>
      </c>
      <c r="Y2340" t="n">
        <v>1</v>
      </c>
      <c r="Z2340" t="n">
        <v>10</v>
      </c>
    </row>
    <row r="2341">
      <c r="A2341" t="n">
        <v>101</v>
      </c>
      <c r="B2341" t="n">
        <v>95</v>
      </c>
      <c r="C2341" t="inlineStr">
        <is>
          <t xml:space="preserve">CONCLUIDO	</t>
        </is>
      </c>
      <c r="D2341" t="n">
        <v>5.5043</v>
      </c>
      <c r="E2341" t="n">
        <v>18.17</v>
      </c>
      <c r="F2341" t="n">
        <v>15.48</v>
      </c>
      <c r="G2341" t="n">
        <v>154.76</v>
      </c>
      <c r="H2341" t="n">
        <v>2.07</v>
      </c>
      <c r="I2341" t="n">
        <v>6</v>
      </c>
      <c r="J2341" t="n">
        <v>225.84</v>
      </c>
      <c r="K2341" t="n">
        <v>53.44</v>
      </c>
      <c r="L2341" t="n">
        <v>26.25</v>
      </c>
      <c r="M2341" t="n">
        <v>1</v>
      </c>
      <c r="N2341" t="n">
        <v>51.15</v>
      </c>
      <c r="O2341" t="n">
        <v>28087.6</v>
      </c>
      <c r="P2341" t="n">
        <v>173.39</v>
      </c>
      <c r="Q2341" t="n">
        <v>467.08</v>
      </c>
      <c r="R2341" t="n">
        <v>54.48</v>
      </c>
      <c r="S2341" t="n">
        <v>39.61</v>
      </c>
      <c r="T2341" t="n">
        <v>2502.8</v>
      </c>
      <c r="U2341" t="n">
        <v>0.73</v>
      </c>
      <c r="V2341" t="n">
        <v>0.75</v>
      </c>
      <c r="W2341" t="n">
        <v>2.62</v>
      </c>
      <c r="X2341" t="n">
        <v>0.14</v>
      </c>
      <c r="Y2341" t="n">
        <v>1</v>
      </c>
      <c r="Z2341" t="n">
        <v>10</v>
      </c>
    </row>
    <row r="2342">
      <c r="A2342" t="n">
        <v>102</v>
      </c>
      <c r="B2342" t="n">
        <v>95</v>
      </c>
      <c r="C2342" t="inlineStr">
        <is>
          <t xml:space="preserve">CONCLUIDO	</t>
        </is>
      </c>
      <c r="D2342" t="n">
        <v>5.5045</v>
      </c>
      <c r="E2342" t="n">
        <v>18.17</v>
      </c>
      <c r="F2342" t="n">
        <v>15.47</v>
      </c>
      <c r="G2342" t="n">
        <v>154.75</v>
      </c>
      <c r="H2342" t="n">
        <v>2.08</v>
      </c>
      <c r="I2342" t="n">
        <v>6</v>
      </c>
      <c r="J2342" t="n">
        <v>226.26</v>
      </c>
      <c r="K2342" t="n">
        <v>53.44</v>
      </c>
      <c r="L2342" t="n">
        <v>26.5</v>
      </c>
      <c r="M2342" t="n">
        <v>0</v>
      </c>
      <c r="N2342" t="n">
        <v>51.32</v>
      </c>
      <c r="O2342" t="n">
        <v>28139.34</v>
      </c>
      <c r="P2342" t="n">
        <v>173.64</v>
      </c>
      <c r="Q2342" t="n">
        <v>467.07</v>
      </c>
      <c r="R2342" t="n">
        <v>54.42</v>
      </c>
      <c r="S2342" t="n">
        <v>39.61</v>
      </c>
      <c r="T2342" t="n">
        <v>2472.01</v>
      </c>
      <c r="U2342" t="n">
        <v>0.73</v>
      </c>
      <c r="V2342" t="n">
        <v>0.75</v>
      </c>
      <c r="W2342" t="n">
        <v>2.62</v>
      </c>
      <c r="X2342" t="n">
        <v>0.14</v>
      </c>
      <c r="Y2342" t="n">
        <v>1</v>
      </c>
      <c r="Z2342" t="n">
        <v>10</v>
      </c>
    </row>
    <row r="2343">
      <c r="A2343" t="n">
        <v>0</v>
      </c>
      <c r="B2343" t="n">
        <v>55</v>
      </c>
      <c r="C2343" t="inlineStr">
        <is>
          <t xml:space="preserve">CONCLUIDO	</t>
        </is>
      </c>
      <c r="D2343" t="n">
        <v>4.0234</v>
      </c>
      <c r="E2343" t="n">
        <v>24.85</v>
      </c>
      <c r="F2343" t="n">
        <v>19.43</v>
      </c>
      <c r="G2343" t="n">
        <v>8.33</v>
      </c>
      <c r="H2343" t="n">
        <v>0.15</v>
      </c>
      <c r="I2343" t="n">
        <v>140</v>
      </c>
      <c r="J2343" t="n">
        <v>116.05</v>
      </c>
      <c r="K2343" t="n">
        <v>43.4</v>
      </c>
      <c r="L2343" t="n">
        <v>1</v>
      </c>
      <c r="M2343" t="n">
        <v>138</v>
      </c>
      <c r="N2343" t="n">
        <v>16.65</v>
      </c>
      <c r="O2343" t="n">
        <v>14546.17</v>
      </c>
      <c r="P2343" t="n">
        <v>192.93</v>
      </c>
      <c r="Q2343" t="n">
        <v>467.13</v>
      </c>
      <c r="R2343" t="n">
        <v>183.48</v>
      </c>
      <c r="S2343" t="n">
        <v>39.61</v>
      </c>
      <c r="T2343" t="n">
        <v>66331.69</v>
      </c>
      <c r="U2343" t="n">
        <v>0.22</v>
      </c>
      <c r="V2343" t="n">
        <v>0.6</v>
      </c>
      <c r="W2343" t="n">
        <v>2.84</v>
      </c>
      <c r="X2343" t="n">
        <v>4.09</v>
      </c>
      <c r="Y2343" t="n">
        <v>1</v>
      </c>
      <c r="Z2343" t="n">
        <v>10</v>
      </c>
    </row>
    <row r="2344">
      <c r="A2344" t="n">
        <v>1</v>
      </c>
      <c r="B2344" t="n">
        <v>55</v>
      </c>
      <c r="C2344" t="inlineStr">
        <is>
          <t xml:space="preserve">CONCLUIDO	</t>
        </is>
      </c>
      <c r="D2344" t="n">
        <v>4.3423</v>
      </c>
      <c r="E2344" t="n">
        <v>23.03</v>
      </c>
      <c r="F2344" t="n">
        <v>18.41</v>
      </c>
      <c r="G2344" t="n">
        <v>10.42</v>
      </c>
      <c r="H2344" t="n">
        <v>0.19</v>
      </c>
      <c r="I2344" t="n">
        <v>106</v>
      </c>
      <c r="J2344" t="n">
        <v>116.37</v>
      </c>
      <c r="K2344" t="n">
        <v>43.4</v>
      </c>
      <c r="L2344" t="n">
        <v>1.25</v>
      </c>
      <c r="M2344" t="n">
        <v>104</v>
      </c>
      <c r="N2344" t="n">
        <v>16.72</v>
      </c>
      <c r="O2344" t="n">
        <v>14585.96</v>
      </c>
      <c r="P2344" t="n">
        <v>182.08</v>
      </c>
      <c r="Q2344" t="n">
        <v>467.27</v>
      </c>
      <c r="R2344" t="n">
        <v>150.13</v>
      </c>
      <c r="S2344" t="n">
        <v>39.61</v>
      </c>
      <c r="T2344" t="n">
        <v>49827.74</v>
      </c>
      <c r="U2344" t="n">
        <v>0.26</v>
      </c>
      <c r="V2344" t="n">
        <v>0.63</v>
      </c>
      <c r="W2344" t="n">
        <v>2.79</v>
      </c>
      <c r="X2344" t="n">
        <v>3.08</v>
      </c>
      <c r="Y2344" t="n">
        <v>1</v>
      </c>
      <c r="Z2344" t="n">
        <v>10</v>
      </c>
    </row>
    <row r="2345">
      <c r="A2345" t="n">
        <v>2</v>
      </c>
      <c r="B2345" t="n">
        <v>55</v>
      </c>
      <c r="C2345" t="inlineStr">
        <is>
          <t xml:space="preserve">CONCLUIDO	</t>
        </is>
      </c>
      <c r="D2345" t="n">
        <v>4.5706</v>
      </c>
      <c r="E2345" t="n">
        <v>21.88</v>
      </c>
      <c r="F2345" t="n">
        <v>17.76</v>
      </c>
      <c r="G2345" t="n">
        <v>12.54</v>
      </c>
      <c r="H2345" t="n">
        <v>0.23</v>
      </c>
      <c r="I2345" t="n">
        <v>85</v>
      </c>
      <c r="J2345" t="n">
        <v>116.69</v>
      </c>
      <c r="K2345" t="n">
        <v>43.4</v>
      </c>
      <c r="L2345" t="n">
        <v>1.5</v>
      </c>
      <c r="M2345" t="n">
        <v>83</v>
      </c>
      <c r="N2345" t="n">
        <v>16.79</v>
      </c>
      <c r="O2345" t="n">
        <v>14625.77</v>
      </c>
      <c r="P2345" t="n">
        <v>175</v>
      </c>
      <c r="Q2345" t="n">
        <v>467.12</v>
      </c>
      <c r="R2345" t="n">
        <v>129.18</v>
      </c>
      <c r="S2345" t="n">
        <v>39.61</v>
      </c>
      <c r="T2345" t="n">
        <v>39456.43</v>
      </c>
      <c r="U2345" t="n">
        <v>0.31</v>
      </c>
      <c r="V2345" t="n">
        <v>0.66</v>
      </c>
      <c r="W2345" t="n">
        <v>2.75</v>
      </c>
      <c r="X2345" t="n">
        <v>2.43</v>
      </c>
      <c r="Y2345" t="n">
        <v>1</v>
      </c>
      <c r="Z2345" t="n">
        <v>10</v>
      </c>
    </row>
    <row r="2346">
      <c r="A2346" t="n">
        <v>3</v>
      </c>
      <c r="B2346" t="n">
        <v>55</v>
      </c>
      <c r="C2346" t="inlineStr">
        <is>
          <t xml:space="preserve">CONCLUIDO	</t>
        </is>
      </c>
      <c r="D2346" t="n">
        <v>4.7261</v>
      </c>
      <c r="E2346" t="n">
        <v>21.16</v>
      </c>
      <c r="F2346" t="n">
        <v>17.38</v>
      </c>
      <c r="G2346" t="n">
        <v>14.69</v>
      </c>
      <c r="H2346" t="n">
        <v>0.26</v>
      </c>
      <c r="I2346" t="n">
        <v>71</v>
      </c>
      <c r="J2346" t="n">
        <v>117.01</v>
      </c>
      <c r="K2346" t="n">
        <v>43.4</v>
      </c>
      <c r="L2346" t="n">
        <v>1.75</v>
      </c>
      <c r="M2346" t="n">
        <v>69</v>
      </c>
      <c r="N2346" t="n">
        <v>16.86</v>
      </c>
      <c r="O2346" t="n">
        <v>14665.62</v>
      </c>
      <c r="P2346" t="n">
        <v>170.4</v>
      </c>
      <c r="Q2346" t="n">
        <v>467.34</v>
      </c>
      <c r="R2346" t="n">
        <v>115.85</v>
      </c>
      <c r="S2346" t="n">
        <v>39.61</v>
      </c>
      <c r="T2346" t="n">
        <v>32861.38</v>
      </c>
      <c r="U2346" t="n">
        <v>0.34</v>
      </c>
      <c r="V2346" t="n">
        <v>0.67</v>
      </c>
      <c r="W2346" t="n">
        <v>2.74</v>
      </c>
      <c r="X2346" t="n">
        <v>2.04</v>
      </c>
      <c r="Y2346" t="n">
        <v>1</v>
      </c>
      <c r="Z2346" t="n">
        <v>10</v>
      </c>
    </row>
    <row r="2347">
      <c r="A2347" t="n">
        <v>4</v>
      </c>
      <c r="B2347" t="n">
        <v>55</v>
      </c>
      <c r="C2347" t="inlineStr">
        <is>
          <t xml:space="preserve">CONCLUIDO	</t>
        </is>
      </c>
      <c r="D2347" t="n">
        <v>4.8516</v>
      </c>
      <c r="E2347" t="n">
        <v>20.61</v>
      </c>
      <c r="F2347" t="n">
        <v>17.07</v>
      </c>
      <c r="G2347" t="n">
        <v>16.79</v>
      </c>
      <c r="H2347" t="n">
        <v>0.3</v>
      </c>
      <c r="I2347" t="n">
        <v>61</v>
      </c>
      <c r="J2347" t="n">
        <v>117.34</v>
      </c>
      <c r="K2347" t="n">
        <v>43.4</v>
      </c>
      <c r="L2347" t="n">
        <v>2</v>
      </c>
      <c r="M2347" t="n">
        <v>59</v>
      </c>
      <c r="N2347" t="n">
        <v>16.94</v>
      </c>
      <c r="O2347" t="n">
        <v>14705.49</v>
      </c>
      <c r="P2347" t="n">
        <v>166.63</v>
      </c>
      <c r="Q2347" t="n">
        <v>467.09</v>
      </c>
      <c r="R2347" t="n">
        <v>106.56</v>
      </c>
      <c r="S2347" t="n">
        <v>39.61</v>
      </c>
      <c r="T2347" t="n">
        <v>28264.86</v>
      </c>
      <c r="U2347" t="n">
        <v>0.37</v>
      </c>
      <c r="V2347" t="n">
        <v>0.68</v>
      </c>
      <c r="W2347" t="n">
        <v>2.71</v>
      </c>
      <c r="X2347" t="n">
        <v>1.74</v>
      </c>
      <c r="Y2347" t="n">
        <v>1</v>
      </c>
      <c r="Z2347" t="n">
        <v>10</v>
      </c>
    </row>
    <row r="2348">
      <c r="A2348" t="n">
        <v>5</v>
      </c>
      <c r="B2348" t="n">
        <v>55</v>
      </c>
      <c r="C2348" t="inlineStr">
        <is>
          <t xml:space="preserve">CONCLUIDO	</t>
        </is>
      </c>
      <c r="D2348" t="n">
        <v>4.9375</v>
      </c>
      <c r="E2348" t="n">
        <v>20.25</v>
      </c>
      <c r="F2348" t="n">
        <v>16.88</v>
      </c>
      <c r="G2348" t="n">
        <v>18.75</v>
      </c>
      <c r="H2348" t="n">
        <v>0.34</v>
      </c>
      <c r="I2348" t="n">
        <v>54</v>
      </c>
      <c r="J2348" t="n">
        <v>117.66</v>
      </c>
      <c r="K2348" t="n">
        <v>43.4</v>
      </c>
      <c r="L2348" t="n">
        <v>2.25</v>
      </c>
      <c r="M2348" t="n">
        <v>52</v>
      </c>
      <c r="N2348" t="n">
        <v>17.01</v>
      </c>
      <c r="O2348" t="n">
        <v>14745.39</v>
      </c>
      <c r="P2348" t="n">
        <v>163.99</v>
      </c>
      <c r="Q2348" t="n">
        <v>467.09</v>
      </c>
      <c r="R2348" t="n">
        <v>100.9</v>
      </c>
      <c r="S2348" t="n">
        <v>39.61</v>
      </c>
      <c r="T2348" t="n">
        <v>25470.85</v>
      </c>
      <c r="U2348" t="n">
        <v>0.39</v>
      </c>
      <c r="V2348" t="n">
        <v>0.6899999999999999</v>
      </c>
      <c r="W2348" t="n">
        <v>2.69</v>
      </c>
      <c r="X2348" t="n">
        <v>1.54</v>
      </c>
      <c r="Y2348" t="n">
        <v>1</v>
      </c>
      <c r="Z2348" t="n">
        <v>10</v>
      </c>
    </row>
    <row r="2349">
      <c r="A2349" t="n">
        <v>6</v>
      </c>
      <c r="B2349" t="n">
        <v>55</v>
      </c>
      <c r="C2349" t="inlineStr">
        <is>
          <t xml:space="preserve">CONCLUIDO	</t>
        </is>
      </c>
      <c r="D2349" t="n">
        <v>5.0234</v>
      </c>
      <c r="E2349" t="n">
        <v>19.91</v>
      </c>
      <c r="F2349" t="n">
        <v>16.68</v>
      </c>
      <c r="G2349" t="n">
        <v>20.84</v>
      </c>
      <c r="H2349" t="n">
        <v>0.37</v>
      </c>
      <c r="I2349" t="n">
        <v>48</v>
      </c>
      <c r="J2349" t="n">
        <v>117.98</v>
      </c>
      <c r="K2349" t="n">
        <v>43.4</v>
      </c>
      <c r="L2349" t="n">
        <v>2.5</v>
      </c>
      <c r="M2349" t="n">
        <v>46</v>
      </c>
      <c r="N2349" t="n">
        <v>17.08</v>
      </c>
      <c r="O2349" t="n">
        <v>14785.31</v>
      </c>
      <c r="P2349" t="n">
        <v>161.27</v>
      </c>
      <c r="Q2349" t="n">
        <v>467.15</v>
      </c>
      <c r="R2349" t="n">
        <v>93.63</v>
      </c>
      <c r="S2349" t="n">
        <v>39.61</v>
      </c>
      <c r="T2349" t="n">
        <v>21867.66</v>
      </c>
      <c r="U2349" t="n">
        <v>0.42</v>
      </c>
      <c r="V2349" t="n">
        <v>0.7</v>
      </c>
      <c r="W2349" t="n">
        <v>2.69</v>
      </c>
      <c r="X2349" t="n">
        <v>1.34</v>
      </c>
      <c r="Y2349" t="n">
        <v>1</v>
      </c>
      <c r="Z2349" t="n">
        <v>10</v>
      </c>
    </row>
    <row r="2350">
      <c r="A2350" t="n">
        <v>7</v>
      </c>
      <c r="B2350" t="n">
        <v>55</v>
      </c>
      <c r="C2350" t="inlineStr">
        <is>
          <t xml:space="preserve">CONCLUIDO	</t>
        </is>
      </c>
      <c r="D2350" t="n">
        <v>5.0874</v>
      </c>
      <c r="E2350" t="n">
        <v>19.66</v>
      </c>
      <c r="F2350" t="n">
        <v>16.55</v>
      </c>
      <c r="G2350" t="n">
        <v>23.09</v>
      </c>
      <c r="H2350" t="n">
        <v>0.41</v>
      </c>
      <c r="I2350" t="n">
        <v>43</v>
      </c>
      <c r="J2350" t="n">
        <v>118.31</v>
      </c>
      <c r="K2350" t="n">
        <v>43.4</v>
      </c>
      <c r="L2350" t="n">
        <v>2.75</v>
      </c>
      <c r="M2350" t="n">
        <v>41</v>
      </c>
      <c r="N2350" t="n">
        <v>17.16</v>
      </c>
      <c r="O2350" t="n">
        <v>14825.26</v>
      </c>
      <c r="P2350" t="n">
        <v>159.37</v>
      </c>
      <c r="Q2350" t="n">
        <v>467.13</v>
      </c>
      <c r="R2350" t="n">
        <v>89.28</v>
      </c>
      <c r="S2350" t="n">
        <v>39.61</v>
      </c>
      <c r="T2350" t="n">
        <v>19716.54</v>
      </c>
      <c r="U2350" t="n">
        <v>0.44</v>
      </c>
      <c r="V2350" t="n">
        <v>0.7</v>
      </c>
      <c r="W2350" t="n">
        <v>2.68</v>
      </c>
      <c r="X2350" t="n">
        <v>1.21</v>
      </c>
      <c r="Y2350" t="n">
        <v>1</v>
      </c>
      <c r="Z2350" t="n">
        <v>10</v>
      </c>
    </row>
    <row r="2351">
      <c r="A2351" t="n">
        <v>8</v>
      </c>
      <c r="B2351" t="n">
        <v>55</v>
      </c>
      <c r="C2351" t="inlineStr">
        <is>
          <t xml:space="preserve">CONCLUIDO	</t>
        </is>
      </c>
      <c r="D2351" t="n">
        <v>5.1389</v>
      </c>
      <c r="E2351" t="n">
        <v>19.46</v>
      </c>
      <c r="F2351" t="n">
        <v>16.44</v>
      </c>
      <c r="G2351" t="n">
        <v>25.3</v>
      </c>
      <c r="H2351" t="n">
        <v>0.45</v>
      </c>
      <c r="I2351" t="n">
        <v>39</v>
      </c>
      <c r="J2351" t="n">
        <v>118.63</v>
      </c>
      <c r="K2351" t="n">
        <v>43.4</v>
      </c>
      <c r="L2351" t="n">
        <v>3</v>
      </c>
      <c r="M2351" t="n">
        <v>37</v>
      </c>
      <c r="N2351" t="n">
        <v>17.23</v>
      </c>
      <c r="O2351" t="n">
        <v>14865.24</v>
      </c>
      <c r="P2351" t="n">
        <v>157.72</v>
      </c>
      <c r="Q2351" t="n">
        <v>467.1</v>
      </c>
      <c r="R2351" t="n">
        <v>85.92</v>
      </c>
      <c r="S2351" t="n">
        <v>39.61</v>
      </c>
      <c r="T2351" t="n">
        <v>18055.79</v>
      </c>
      <c r="U2351" t="n">
        <v>0.46</v>
      </c>
      <c r="V2351" t="n">
        <v>0.71</v>
      </c>
      <c r="W2351" t="n">
        <v>2.68</v>
      </c>
      <c r="X2351" t="n">
        <v>1.11</v>
      </c>
      <c r="Y2351" t="n">
        <v>1</v>
      </c>
      <c r="Z2351" t="n">
        <v>10</v>
      </c>
    </row>
    <row r="2352">
      <c r="A2352" t="n">
        <v>9</v>
      </c>
      <c r="B2352" t="n">
        <v>55</v>
      </c>
      <c r="C2352" t="inlineStr">
        <is>
          <t xml:space="preserve">CONCLUIDO	</t>
        </is>
      </c>
      <c r="D2352" t="n">
        <v>5.1858</v>
      </c>
      <c r="E2352" t="n">
        <v>19.28</v>
      </c>
      <c r="F2352" t="n">
        <v>16.34</v>
      </c>
      <c r="G2352" t="n">
        <v>27.23</v>
      </c>
      <c r="H2352" t="n">
        <v>0.48</v>
      </c>
      <c r="I2352" t="n">
        <v>36</v>
      </c>
      <c r="J2352" t="n">
        <v>118.96</v>
      </c>
      <c r="K2352" t="n">
        <v>43.4</v>
      </c>
      <c r="L2352" t="n">
        <v>3.25</v>
      </c>
      <c r="M2352" t="n">
        <v>34</v>
      </c>
      <c r="N2352" t="n">
        <v>17.31</v>
      </c>
      <c r="O2352" t="n">
        <v>14905.25</v>
      </c>
      <c r="P2352" t="n">
        <v>155.9</v>
      </c>
      <c r="Q2352" t="n">
        <v>467.13</v>
      </c>
      <c r="R2352" t="n">
        <v>83.12</v>
      </c>
      <c r="S2352" t="n">
        <v>39.61</v>
      </c>
      <c r="T2352" t="n">
        <v>16669.16</v>
      </c>
      <c r="U2352" t="n">
        <v>0.48</v>
      </c>
      <c r="V2352" t="n">
        <v>0.71</v>
      </c>
      <c r="W2352" t="n">
        <v>2.65</v>
      </c>
      <c r="X2352" t="n">
        <v>1</v>
      </c>
      <c r="Y2352" t="n">
        <v>1</v>
      </c>
      <c r="Z2352" t="n">
        <v>10</v>
      </c>
    </row>
    <row r="2353">
      <c r="A2353" t="n">
        <v>10</v>
      </c>
      <c r="B2353" t="n">
        <v>55</v>
      </c>
      <c r="C2353" t="inlineStr">
        <is>
          <t xml:space="preserve">CONCLUIDO	</t>
        </is>
      </c>
      <c r="D2353" t="n">
        <v>5.2295</v>
      </c>
      <c r="E2353" t="n">
        <v>19.12</v>
      </c>
      <c r="F2353" t="n">
        <v>16.25</v>
      </c>
      <c r="G2353" t="n">
        <v>29.54</v>
      </c>
      <c r="H2353" t="n">
        <v>0.52</v>
      </c>
      <c r="I2353" t="n">
        <v>33</v>
      </c>
      <c r="J2353" t="n">
        <v>119.28</v>
      </c>
      <c r="K2353" t="n">
        <v>43.4</v>
      </c>
      <c r="L2353" t="n">
        <v>3.5</v>
      </c>
      <c r="M2353" t="n">
        <v>31</v>
      </c>
      <c r="N2353" t="n">
        <v>17.38</v>
      </c>
      <c r="O2353" t="n">
        <v>14945.29</v>
      </c>
      <c r="P2353" t="n">
        <v>154.14</v>
      </c>
      <c r="Q2353" t="n">
        <v>467.11</v>
      </c>
      <c r="R2353" t="n">
        <v>79.81</v>
      </c>
      <c r="S2353" t="n">
        <v>39.61</v>
      </c>
      <c r="T2353" t="n">
        <v>15033.27</v>
      </c>
      <c r="U2353" t="n">
        <v>0.5</v>
      </c>
      <c r="V2353" t="n">
        <v>0.72</v>
      </c>
      <c r="W2353" t="n">
        <v>2.66</v>
      </c>
      <c r="X2353" t="n">
        <v>0.92</v>
      </c>
      <c r="Y2353" t="n">
        <v>1</v>
      </c>
      <c r="Z2353" t="n">
        <v>10</v>
      </c>
    </row>
    <row r="2354">
      <c r="A2354" t="n">
        <v>11</v>
      </c>
      <c r="B2354" t="n">
        <v>55</v>
      </c>
      <c r="C2354" t="inlineStr">
        <is>
          <t xml:space="preserve">CONCLUIDO	</t>
        </is>
      </c>
      <c r="D2354" t="n">
        <v>5.2605</v>
      </c>
      <c r="E2354" t="n">
        <v>19.01</v>
      </c>
      <c r="F2354" t="n">
        <v>16.18</v>
      </c>
      <c r="G2354" t="n">
        <v>31.33</v>
      </c>
      <c r="H2354" t="n">
        <v>0.55</v>
      </c>
      <c r="I2354" t="n">
        <v>31</v>
      </c>
      <c r="J2354" t="n">
        <v>119.61</v>
      </c>
      <c r="K2354" t="n">
        <v>43.4</v>
      </c>
      <c r="L2354" t="n">
        <v>3.75</v>
      </c>
      <c r="M2354" t="n">
        <v>29</v>
      </c>
      <c r="N2354" t="n">
        <v>17.46</v>
      </c>
      <c r="O2354" t="n">
        <v>14985.35</v>
      </c>
      <c r="P2354" t="n">
        <v>152.91</v>
      </c>
      <c r="Q2354" t="n">
        <v>467.09</v>
      </c>
      <c r="R2354" t="n">
        <v>77.64</v>
      </c>
      <c r="S2354" t="n">
        <v>39.61</v>
      </c>
      <c r="T2354" t="n">
        <v>13954.51</v>
      </c>
      <c r="U2354" t="n">
        <v>0.51</v>
      </c>
      <c r="V2354" t="n">
        <v>0.72</v>
      </c>
      <c r="W2354" t="n">
        <v>2.66</v>
      </c>
      <c r="X2354" t="n">
        <v>0.85</v>
      </c>
      <c r="Y2354" t="n">
        <v>1</v>
      </c>
      <c r="Z2354" t="n">
        <v>10</v>
      </c>
    </row>
    <row r="2355">
      <c r="A2355" t="n">
        <v>12</v>
      </c>
      <c r="B2355" t="n">
        <v>55</v>
      </c>
      <c r="C2355" t="inlineStr">
        <is>
          <t xml:space="preserve">CONCLUIDO	</t>
        </is>
      </c>
      <c r="D2355" t="n">
        <v>5.2889</v>
      </c>
      <c r="E2355" t="n">
        <v>18.91</v>
      </c>
      <c r="F2355" t="n">
        <v>16.13</v>
      </c>
      <c r="G2355" t="n">
        <v>33.37</v>
      </c>
      <c r="H2355" t="n">
        <v>0.59</v>
      </c>
      <c r="I2355" t="n">
        <v>29</v>
      </c>
      <c r="J2355" t="n">
        <v>119.93</v>
      </c>
      <c r="K2355" t="n">
        <v>43.4</v>
      </c>
      <c r="L2355" t="n">
        <v>4</v>
      </c>
      <c r="M2355" t="n">
        <v>27</v>
      </c>
      <c r="N2355" t="n">
        <v>17.53</v>
      </c>
      <c r="O2355" t="n">
        <v>15025.44</v>
      </c>
      <c r="P2355" t="n">
        <v>151.58</v>
      </c>
      <c r="Q2355" t="n">
        <v>467.08</v>
      </c>
      <c r="R2355" t="n">
        <v>76.04000000000001</v>
      </c>
      <c r="S2355" t="n">
        <v>39.61</v>
      </c>
      <c r="T2355" t="n">
        <v>13168.18</v>
      </c>
      <c r="U2355" t="n">
        <v>0.52</v>
      </c>
      <c r="V2355" t="n">
        <v>0.72</v>
      </c>
      <c r="W2355" t="n">
        <v>2.65</v>
      </c>
      <c r="X2355" t="n">
        <v>0.8</v>
      </c>
      <c r="Y2355" t="n">
        <v>1</v>
      </c>
      <c r="Z2355" t="n">
        <v>10</v>
      </c>
    </row>
    <row r="2356">
      <c r="A2356" t="n">
        <v>13</v>
      </c>
      <c r="B2356" t="n">
        <v>55</v>
      </c>
      <c r="C2356" t="inlineStr">
        <is>
          <t xml:space="preserve">CONCLUIDO	</t>
        </is>
      </c>
      <c r="D2356" t="n">
        <v>5.3162</v>
      </c>
      <c r="E2356" t="n">
        <v>18.81</v>
      </c>
      <c r="F2356" t="n">
        <v>16.08</v>
      </c>
      <c r="G2356" t="n">
        <v>35.74</v>
      </c>
      <c r="H2356" t="n">
        <v>0.62</v>
      </c>
      <c r="I2356" t="n">
        <v>27</v>
      </c>
      <c r="J2356" t="n">
        <v>120.26</v>
      </c>
      <c r="K2356" t="n">
        <v>43.4</v>
      </c>
      <c r="L2356" t="n">
        <v>4.25</v>
      </c>
      <c r="M2356" t="n">
        <v>25</v>
      </c>
      <c r="N2356" t="n">
        <v>17.61</v>
      </c>
      <c r="O2356" t="n">
        <v>15065.56</v>
      </c>
      <c r="P2356" t="n">
        <v>150.34</v>
      </c>
      <c r="Q2356" t="n">
        <v>467.08</v>
      </c>
      <c r="R2356" t="n">
        <v>74.43000000000001</v>
      </c>
      <c r="S2356" t="n">
        <v>39.61</v>
      </c>
      <c r="T2356" t="n">
        <v>12368.45</v>
      </c>
      <c r="U2356" t="n">
        <v>0.53</v>
      </c>
      <c r="V2356" t="n">
        <v>0.73</v>
      </c>
      <c r="W2356" t="n">
        <v>2.65</v>
      </c>
      <c r="X2356" t="n">
        <v>0.75</v>
      </c>
      <c r="Y2356" t="n">
        <v>1</v>
      </c>
      <c r="Z2356" t="n">
        <v>10</v>
      </c>
    </row>
    <row r="2357">
      <c r="A2357" t="n">
        <v>14</v>
      </c>
      <c r="B2357" t="n">
        <v>55</v>
      </c>
      <c r="C2357" t="inlineStr">
        <is>
          <t xml:space="preserve">CONCLUIDO	</t>
        </is>
      </c>
      <c r="D2357" t="n">
        <v>5.3479</v>
      </c>
      <c r="E2357" t="n">
        <v>18.7</v>
      </c>
      <c r="F2357" t="n">
        <v>16.02</v>
      </c>
      <c r="G2357" t="n">
        <v>38.44</v>
      </c>
      <c r="H2357" t="n">
        <v>0.66</v>
      </c>
      <c r="I2357" t="n">
        <v>25</v>
      </c>
      <c r="J2357" t="n">
        <v>120.58</v>
      </c>
      <c r="K2357" t="n">
        <v>43.4</v>
      </c>
      <c r="L2357" t="n">
        <v>4.5</v>
      </c>
      <c r="M2357" t="n">
        <v>23</v>
      </c>
      <c r="N2357" t="n">
        <v>17.68</v>
      </c>
      <c r="O2357" t="n">
        <v>15105.7</v>
      </c>
      <c r="P2357" t="n">
        <v>148.72</v>
      </c>
      <c r="Q2357" t="n">
        <v>467.08</v>
      </c>
      <c r="R2357" t="n">
        <v>72.27</v>
      </c>
      <c r="S2357" t="n">
        <v>39.61</v>
      </c>
      <c r="T2357" t="n">
        <v>11302.23</v>
      </c>
      <c r="U2357" t="n">
        <v>0.55</v>
      </c>
      <c r="V2357" t="n">
        <v>0.73</v>
      </c>
      <c r="W2357" t="n">
        <v>2.65</v>
      </c>
      <c r="X2357" t="n">
        <v>0.68</v>
      </c>
      <c r="Y2357" t="n">
        <v>1</v>
      </c>
      <c r="Z2357" t="n">
        <v>10</v>
      </c>
    </row>
    <row r="2358">
      <c r="A2358" t="n">
        <v>15</v>
      </c>
      <c r="B2358" t="n">
        <v>55</v>
      </c>
      <c r="C2358" t="inlineStr">
        <is>
          <t xml:space="preserve">CONCLUIDO	</t>
        </is>
      </c>
      <c r="D2358" t="n">
        <v>5.3606</v>
      </c>
      <c r="E2358" t="n">
        <v>18.65</v>
      </c>
      <c r="F2358" t="n">
        <v>16</v>
      </c>
      <c r="G2358" t="n">
        <v>39.99</v>
      </c>
      <c r="H2358" t="n">
        <v>0.6899999999999999</v>
      </c>
      <c r="I2358" t="n">
        <v>24</v>
      </c>
      <c r="J2358" t="n">
        <v>120.91</v>
      </c>
      <c r="K2358" t="n">
        <v>43.4</v>
      </c>
      <c r="L2358" t="n">
        <v>4.75</v>
      </c>
      <c r="M2358" t="n">
        <v>22</v>
      </c>
      <c r="N2358" t="n">
        <v>17.76</v>
      </c>
      <c r="O2358" t="n">
        <v>15145.88</v>
      </c>
      <c r="P2358" t="n">
        <v>147.89</v>
      </c>
      <c r="Q2358" t="n">
        <v>467.08</v>
      </c>
      <c r="R2358" t="n">
        <v>71.53</v>
      </c>
      <c r="S2358" t="n">
        <v>39.61</v>
      </c>
      <c r="T2358" t="n">
        <v>10937.76</v>
      </c>
      <c r="U2358" t="n">
        <v>0.55</v>
      </c>
      <c r="V2358" t="n">
        <v>0.73</v>
      </c>
      <c r="W2358" t="n">
        <v>2.65</v>
      </c>
      <c r="X2358" t="n">
        <v>0.66</v>
      </c>
      <c r="Y2358" t="n">
        <v>1</v>
      </c>
      <c r="Z2358" t="n">
        <v>10</v>
      </c>
    </row>
    <row r="2359">
      <c r="A2359" t="n">
        <v>16</v>
      </c>
      <c r="B2359" t="n">
        <v>55</v>
      </c>
      <c r="C2359" t="inlineStr">
        <is>
          <t xml:space="preserve">CONCLUIDO	</t>
        </is>
      </c>
      <c r="D2359" t="n">
        <v>5.3967</v>
      </c>
      <c r="E2359" t="n">
        <v>18.53</v>
      </c>
      <c r="F2359" t="n">
        <v>15.92</v>
      </c>
      <c r="G2359" t="n">
        <v>43.42</v>
      </c>
      <c r="H2359" t="n">
        <v>0.73</v>
      </c>
      <c r="I2359" t="n">
        <v>22</v>
      </c>
      <c r="J2359" t="n">
        <v>121.23</v>
      </c>
      <c r="K2359" t="n">
        <v>43.4</v>
      </c>
      <c r="L2359" t="n">
        <v>5</v>
      </c>
      <c r="M2359" t="n">
        <v>20</v>
      </c>
      <c r="N2359" t="n">
        <v>17.83</v>
      </c>
      <c r="O2359" t="n">
        <v>15186.08</v>
      </c>
      <c r="P2359" t="n">
        <v>146.48</v>
      </c>
      <c r="Q2359" t="n">
        <v>467.09</v>
      </c>
      <c r="R2359" t="n">
        <v>68.93000000000001</v>
      </c>
      <c r="S2359" t="n">
        <v>39.61</v>
      </c>
      <c r="T2359" t="n">
        <v>9645.65</v>
      </c>
      <c r="U2359" t="n">
        <v>0.57</v>
      </c>
      <c r="V2359" t="n">
        <v>0.73</v>
      </c>
      <c r="W2359" t="n">
        <v>2.65</v>
      </c>
      <c r="X2359" t="n">
        <v>0.59</v>
      </c>
      <c r="Y2359" t="n">
        <v>1</v>
      </c>
      <c r="Z2359" t="n">
        <v>10</v>
      </c>
    </row>
    <row r="2360">
      <c r="A2360" t="n">
        <v>17</v>
      </c>
      <c r="B2360" t="n">
        <v>55</v>
      </c>
      <c r="C2360" t="inlineStr">
        <is>
          <t xml:space="preserve">CONCLUIDO	</t>
        </is>
      </c>
      <c r="D2360" t="n">
        <v>5.4109</v>
      </c>
      <c r="E2360" t="n">
        <v>18.48</v>
      </c>
      <c r="F2360" t="n">
        <v>15.9</v>
      </c>
      <c r="G2360" t="n">
        <v>45.42</v>
      </c>
      <c r="H2360" t="n">
        <v>0.76</v>
      </c>
      <c r="I2360" t="n">
        <v>21</v>
      </c>
      <c r="J2360" t="n">
        <v>121.56</v>
      </c>
      <c r="K2360" t="n">
        <v>43.4</v>
      </c>
      <c r="L2360" t="n">
        <v>5.25</v>
      </c>
      <c r="M2360" t="n">
        <v>19</v>
      </c>
      <c r="N2360" t="n">
        <v>17.91</v>
      </c>
      <c r="O2360" t="n">
        <v>15226.31</v>
      </c>
      <c r="P2360" t="n">
        <v>145.43</v>
      </c>
      <c r="Q2360" t="n">
        <v>467.09</v>
      </c>
      <c r="R2360" t="n">
        <v>68.14</v>
      </c>
      <c r="S2360" t="n">
        <v>39.61</v>
      </c>
      <c r="T2360" t="n">
        <v>9257.370000000001</v>
      </c>
      <c r="U2360" t="n">
        <v>0.58</v>
      </c>
      <c r="V2360" t="n">
        <v>0.73</v>
      </c>
      <c r="W2360" t="n">
        <v>2.64</v>
      </c>
      <c r="X2360" t="n">
        <v>0.5600000000000001</v>
      </c>
      <c r="Y2360" t="n">
        <v>1</v>
      </c>
      <c r="Z2360" t="n">
        <v>10</v>
      </c>
    </row>
    <row r="2361">
      <c r="A2361" t="n">
        <v>18</v>
      </c>
      <c r="B2361" t="n">
        <v>55</v>
      </c>
      <c r="C2361" t="inlineStr">
        <is>
          <t xml:space="preserve">CONCLUIDO	</t>
        </is>
      </c>
      <c r="D2361" t="n">
        <v>5.4201</v>
      </c>
      <c r="E2361" t="n">
        <v>18.45</v>
      </c>
      <c r="F2361" t="n">
        <v>15.89</v>
      </c>
      <c r="G2361" t="n">
        <v>47.66</v>
      </c>
      <c r="H2361" t="n">
        <v>0.8</v>
      </c>
      <c r="I2361" t="n">
        <v>20</v>
      </c>
      <c r="J2361" t="n">
        <v>121.89</v>
      </c>
      <c r="K2361" t="n">
        <v>43.4</v>
      </c>
      <c r="L2361" t="n">
        <v>5.5</v>
      </c>
      <c r="M2361" t="n">
        <v>18</v>
      </c>
      <c r="N2361" t="n">
        <v>17.99</v>
      </c>
      <c r="O2361" t="n">
        <v>15266.56</v>
      </c>
      <c r="P2361" t="n">
        <v>144.54</v>
      </c>
      <c r="Q2361" t="n">
        <v>467.07</v>
      </c>
      <c r="R2361" t="n">
        <v>68.06</v>
      </c>
      <c r="S2361" t="n">
        <v>39.61</v>
      </c>
      <c r="T2361" t="n">
        <v>9221.620000000001</v>
      </c>
      <c r="U2361" t="n">
        <v>0.58</v>
      </c>
      <c r="V2361" t="n">
        <v>0.73</v>
      </c>
      <c r="W2361" t="n">
        <v>2.64</v>
      </c>
      <c r="X2361" t="n">
        <v>0.55</v>
      </c>
      <c r="Y2361" t="n">
        <v>1</v>
      </c>
      <c r="Z2361" t="n">
        <v>10</v>
      </c>
    </row>
    <row r="2362">
      <c r="A2362" t="n">
        <v>19</v>
      </c>
      <c r="B2362" t="n">
        <v>55</v>
      </c>
      <c r="C2362" t="inlineStr">
        <is>
          <t xml:space="preserve">CONCLUIDO	</t>
        </is>
      </c>
      <c r="D2362" t="n">
        <v>5.4329</v>
      </c>
      <c r="E2362" t="n">
        <v>18.41</v>
      </c>
      <c r="F2362" t="n">
        <v>15.87</v>
      </c>
      <c r="G2362" t="n">
        <v>50.11</v>
      </c>
      <c r="H2362" t="n">
        <v>0.83</v>
      </c>
      <c r="I2362" t="n">
        <v>19</v>
      </c>
      <c r="J2362" t="n">
        <v>122.21</v>
      </c>
      <c r="K2362" t="n">
        <v>43.4</v>
      </c>
      <c r="L2362" t="n">
        <v>5.75</v>
      </c>
      <c r="M2362" t="n">
        <v>17</v>
      </c>
      <c r="N2362" t="n">
        <v>18.06</v>
      </c>
      <c r="O2362" t="n">
        <v>15306.85</v>
      </c>
      <c r="P2362" t="n">
        <v>143.73</v>
      </c>
      <c r="Q2362" t="n">
        <v>467.07</v>
      </c>
      <c r="R2362" t="n">
        <v>67.23999999999999</v>
      </c>
      <c r="S2362" t="n">
        <v>39.61</v>
      </c>
      <c r="T2362" t="n">
        <v>8816.59</v>
      </c>
      <c r="U2362" t="n">
        <v>0.59</v>
      </c>
      <c r="V2362" t="n">
        <v>0.74</v>
      </c>
      <c r="W2362" t="n">
        <v>2.64</v>
      </c>
      <c r="X2362" t="n">
        <v>0.54</v>
      </c>
      <c r="Y2362" t="n">
        <v>1</v>
      </c>
      <c r="Z2362" t="n">
        <v>10</v>
      </c>
    </row>
    <row r="2363">
      <c r="A2363" t="n">
        <v>20</v>
      </c>
      <c r="B2363" t="n">
        <v>55</v>
      </c>
      <c r="C2363" t="inlineStr">
        <is>
          <t xml:space="preserve">CONCLUIDO	</t>
        </is>
      </c>
      <c r="D2363" t="n">
        <v>5.4349</v>
      </c>
      <c r="E2363" t="n">
        <v>18.4</v>
      </c>
      <c r="F2363" t="n">
        <v>15.86</v>
      </c>
      <c r="G2363" t="n">
        <v>50.09</v>
      </c>
      <c r="H2363" t="n">
        <v>0.86</v>
      </c>
      <c r="I2363" t="n">
        <v>19</v>
      </c>
      <c r="J2363" t="n">
        <v>122.54</v>
      </c>
      <c r="K2363" t="n">
        <v>43.4</v>
      </c>
      <c r="L2363" t="n">
        <v>6</v>
      </c>
      <c r="M2363" t="n">
        <v>17</v>
      </c>
      <c r="N2363" t="n">
        <v>18.14</v>
      </c>
      <c r="O2363" t="n">
        <v>15347.16</v>
      </c>
      <c r="P2363" t="n">
        <v>143.16</v>
      </c>
      <c r="Q2363" t="n">
        <v>467.08</v>
      </c>
      <c r="R2363" t="n">
        <v>67.15000000000001</v>
      </c>
      <c r="S2363" t="n">
        <v>39.61</v>
      </c>
      <c r="T2363" t="n">
        <v>8772.870000000001</v>
      </c>
      <c r="U2363" t="n">
        <v>0.59</v>
      </c>
      <c r="V2363" t="n">
        <v>0.74</v>
      </c>
      <c r="W2363" t="n">
        <v>2.64</v>
      </c>
      <c r="X2363" t="n">
        <v>0.53</v>
      </c>
      <c r="Y2363" t="n">
        <v>1</v>
      </c>
      <c r="Z2363" t="n">
        <v>10</v>
      </c>
    </row>
    <row r="2364">
      <c r="A2364" t="n">
        <v>21</v>
      </c>
      <c r="B2364" t="n">
        <v>55</v>
      </c>
      <c r="C2364" t="inlineStr">
        <is>
          <t xml:space="preserve">CONCLUIDO	</t>
        </is>
      </c>
      <c r="D2364" t="n">
        <v>5.4531</v>
      </c>
      <c r="E2364" t="n">
        <v>18.34</v>
      </c>
      <c r="F2364" t="n">
        <v>15.82</v>
      </c>
      <c r="G2364" t="n">
        <v>52.75</v>
      </c>
      <c r="H2364" t="n">
        <v>0.9</v>
      </c>
      <c r="I2364" t="n">
        <v>18</v>
      </c>
      <c r="J2364" t="n">
        <v>122.87</v>
      </c>
      <c r="K2364" t="n">
        <v>43.4</v>
      </c>
      <c r="L2364" t="n">
        <v>6.25</v>
      </c>
      <c r="M2364" t="n">
        <v>16</v>
      </c>
      <c r="N2364" t="n">
        <v>18.22</v>
      </c>
      <c r="O2364" t="n">
        <v>15387.5</v>
      </c>
      <c r="P2364" t="n">
        <v>141.3</v>
      </c>
      <c r="Q2364" t="n">
        <v>467.07</v>
      </c>
      <c r="R2364" t="n">
        <v>65.69</v>
      </c>
      <c r="S2364" t="n">
        <v>39.61</v>
      </c>
      <c r="T2364" t="n">
        <v>8047.9</v>
      </c>
      <c r="U2364" t="n">
        <v>0.6</v>
      </c>
      <c r="V2364" t="n">
        <v>0.74</v>
      </c>
      <c r="W2364" t="n">
        <v>2.65</v>
      </c>
      <c r="X2364" t="n">
        <v>0.49</v>
      </c>
      <c r="Y2364" t="n">
        <v>1</v>
      </c>
      <c r="Z2364" t="n">
        <v>10</v>
      </c>
    </row>
    <row r="2365">
      <c r="A2365" t="n">
        <v>22</v>
      </c>
      <c r="B2365" t="n">
        <v>55</v>
      </c>
      <c r="C2365" t="inlineStr">
        <is>
          <t xml:space="preserve">CONCLUIDO	</t>
        </is>
      </c>
      <c r="D2365" t="n">
        <v>5.469</v>
      </c>
      <c r="E2365" t="n">
        <v>18.28</v>
      </c>
      <c r="F2365" t="n">
        <v>15.79</v>
      </c>
      <c r="G2365" t="n">
        <v>55.75</v>
      </c>
      <c r="H2365" t="n">
        <v>0.93</v>
      </c>
      <c r="I2365" t="n">
        <v>17</v>
      </c>
      <c r="J2365" t="n">
        <v>123.19</v>
      </c>
      <c r="K2365" t="n">
        <v>43.4</v>
      </c>
      <c r="L2365" t="n">
        <v>6.5</v>
      </c>
      <c r="M2365" t="n">
        <v>15</v>
      </c>
      <c r="N2365" t="n">
        <v>18.29</v>
      </c>
      <c r="O2365" t="n">
        <v>15427.87</v>
      </c>
      <c r="P2365" t="n">
        <v>140.74</v>
      </c>
      <c r="Q2365" t="n">
        <v>467.07</v>
      </c>
      <c r="R2365" t="n">
        <v>64.89</v>
      </c>
      <c r="S2365" t="n">
        <v>39.61</v>
      </c>
      <c r="T2365" t="n">
        <v>7649.27</v>
      </c>
      <c r="U2365" t="n">
        <v>0.61</v>
      </c>
      <c r="V2365" t="n">
        <v>0.74</v>
      </c>
      <c r="W2365" t="n">
        <v>2.64</v>
      </c>
      <c r="X2365" t="n">
        <v>0.46</v>
      </c>
      <c r="Y2365" t="n">
        <v>1</v>
      </c>
      <c r="Z2365" t="n">
        <v>10</v>
      </c>
    </row>
    <row r="2366">
      <c r="A2366" t="n">
        <v>23</v>
      </c>
      <c r="B2366" t="n">
        <v>55</v>
      </c>
      <c r="C2366" t="inlineStr">
        <is>
          <t xml:space="preserve">CONCLUIDO	</t>
        </is>
      </c>
      <c r="D2366" t="n">
        <v>5.4827</v>
      </c>
      <c r="E2366" t="n">
        <v>18.24</v>
      </c>
      <c r="F2366" t="n">
        <v>15.77</v>
      </c>
      <c r="G2366" t="n">
        <v>59.15</v>
      </c>
      <c r="H2366" t="n">
        <v>0.96</v>
      </c>
      <c r="I2366" t="n">
        <v>16</v>
      </c>
      <c r="J2366" t="n">
        <v>123.52</v>
      </c>
      <c r="K2366" t="n">
        <v>43.4</v>
      </c>
      <c r="L2366" t="n">
        <v>6.75</v>
      </c>
      <c r="M2366" t="n">
        <v>14</v>
      </c>
      <c r="N2366" t="n">
        <v>18.37</v>
      </c>
      <c r="O2366" t="n">
        <v>15468.27</v>
      </c>
      <c r="P2366" t="n">
        <v>139.59</v>
      </c>
      <c r="Q2366" t="n">
        <v>467.07</v>
      </c>
      <c r="R2366" t="n">
        <v>64.33</v>
      </c>
      <c r="S2366" t="n">
        <v>39.61</v>
      </c>
      <c r="T2366" t="n">
        <v>7374.54</v>
      </c>
      <c r="U2366" t="n">
        <v>0.62</v>
      </c>
      <c r="V2366" t="n">
        <v>0.74</v>
      </c>
      <c r="W2366" t="n">
        <v>2.63</v>
      </c>
      <c r="X2366" t="n">
        <v>0.44</v>
      </c>
      <c r="Y2366" t="n">
        <v>1</v>
      </c>
      <c r="Z2366" t="n">
        <v>10</v>
      </c>
    </row>
    <row r="2367">
      <c r="A2367" t="n">
        <v>24</v>
      </c>
      <c r="B2367" t="n">
        <v>55</v>
      </c>
      <c r="C2367" t="inlineStr">
        <is>
          <t xml:space="preserve">CONCLUIDO	</t>
        </is>
      </c>
      <c r="D2367" t="n">
        <v>5.4823</v>
      </c>
      <c r="E2367" t="n">
        <v>18.24</v>
      </c>
      <c r="F2367" t="n">
        <v>15.77</v>
      </c>
      <c r="G2367" t="n">
        <v>59.15</v>
      </c>
      <c r="H2367" t="n">
        <v>1</v>
      </c>
      <c r="I2367" t="n">
        <v>16</v>
      </c>
      <c r="J2367" t="n">
        <v>123.85</v>
      </c>
      <c r="K2367" t="n">
        <v>43.4</v>
      </c>
      <c r="L2367" t="n">
        <v>7</v>
      </c>
      <c r="M2367" t="n">
        <v>14</v>
      </c>
      <c r="N2367" t="n">
        <v>18.45</v>
      </c>
      <c r="O2367" t="n">
        <v>15508.69</v>
      </c>
      <c r="P2367" t="n">
        <v>138.82</v>
      </c>
      <c r="Q2367" t="n">
        <v>467.07</v>
      </c>
      <c r="R2367" t="n">
        <v>64.27</v>
      </c>
      <c r="S2367" t="n">
        <v>39.61</v>
      </c>
      <c r="T2367" t="n">
        <v>7348.38</v>
      </c>
      <c r="U2367" t="n">
        <v>0.62</v>
      </c>
      <c r="V2367" t="n">
        <v>0.74</v>
      </c>
      <c r="W2367" t="n">
        <v>2.64</v>
      </c>
      <c r="X2367" t="n">
        <v>0.44</v>
      </c>
      <c r="Y2367" t="n">
        <v>1</v>
      </c>
      <c r="Z2367" t="n">
        <v>10</v>
      </c>
    </row>
    <row r="2368">
      <c r="A2368" t="n">
        <v>25</v>
      </c>
      <c r="B2368" t="n">
        <v>55</v>
      </c>
      <c r="C2368" t="inlineStr">
        <is>
          <t xml:space="preserve">CONCLUIDO	</t>
        </is>
      </c>
      <c r="D2368" t="n">
        <v>5.5053</v>
      </c>
      <c r="E2368" t="n">
        <v>18.16</v>
      </c>
      <c r="F2368" t="n">
        <v>15.72</v>
      </c>
      <c r="G2368" t="n">
        <v>62.89</v>
      </c>
      <c r="H2368" t="n">
        <v>1.03</v>
      </c>
      <c r="I2368" t="n">
        <v>15</v>
      </c>
      <c r="J2368" t="n">
        <v>124.18</v>
      </c>
      <c r="K2368" t="n">
        <v>43.4</v>
      </c>
      <c r="L2368" t="n">
        <v>7.25</v>
      </c>
      <c r="M2368" t="n">
        <v>13</v>
      </c>
      <c r="N2368" t="n">
        <v>18.53</v>
      </c>
      <c r="O2368" t="n">
        <v>15549.15</v>
      </c>
      <c r="P2368" t="n">
        <v>137.34</v>
      </c>
      <c r="Q2368" t="n">
        <v>467.09</v>
      </c>
      <c r="R2368" t="n">
        <v>62.53</v>
      </c>
      <c r="S2368" t="n">
        <v>39.61</v>
      </c>
      <c r="T2368" t="n">
        <v>6482.43</v>
      </c>
      <c r="U2368" t="n">
        <v>0.63</v>
      </c>
      <c r="V2368" t="n">
        <v>0.74</v>
      </c>
      <c r="W2368" t="n">
        <v>2.63</v>
      </c>
      <c r="X2368" t="n">
        <v>0.39</v>
      </c>
      <c r="Y2368" t="n">
        <v>1</v>
      </c>
      <c r="Z2368" t="n">
        <v>10</v>
      </c>
    </row>
    <row r="2369">
      <c r="A2369" t="n">
        <v>26</v>
      </c>
      <c r="B2369" t="n">
        <v>55</v>
      </c>
      <c r="C2369" t="inlineStr">
        <is>
          <t xml:space="preserve">CONCLUIDO	</t>
        </is>
      </c>
      <c r="D2369" t="n">
        <v>5.4991</v>
      </c>
      <c r="E2369" t="n">
        <v>18.18</v>
      </c>
      <c r="F2369" t="n">
        <v>15.74</v>
      </c>
      <c r="G2369" t="n">
        <v>62.97</v>
      </c>
      <c r="H2369" t="n">
        <v>1.06</v>
      </c>
      <c r="I2369" t="n">
        <v>15</v>
      </c>
      <c r="J2369" t="n">
        <v>124.51</v>
      </c>
      <c r="K2369" t="n">
        <v>43.4</v>
      </c>
      <c r="L2369" t="n">
        <v>7.5</v>
      </c>
      <c r="M2369" t="n">
        <v>13</v>
      </c>
      <c r="N2369" t="n">
        <v>18.61</v>
      </c>
      <c r="O2369" t="n">
        <v>15589.63</v>
      </c>
      <c r="P2369" t="n">
        <v>136.75</v>
      </c>
      <c r="Q2369" t="n">
        <v>467.08</v>
      </c>
      <c r="R2369" t="n">
        <v>63.28</v>
      </c>
      <c r="S2369" t="n">
        <v>39.61</v>
      </c>
      <c r="T2369" t="n">
        <v>6857.45</v>
      </c>
      <c r="U2369" t="n">
        <v>0.63</v>
      </c>
      <c r="V2369" t="n">
        <v>0.74</v>
      </c>
      <c r="W2369" t="n">
        <v>2.63</v>
      </c>
      <c r="X2369" t="n">
        <v>0.41</v>
      </c>
      <c r="Y2369" t="n">
        <v>1</v>
      </c>
      <c r="Z2369" t="n">
        <v>10</v>
      </c>
    </row>
    <row r="2370">
      <c r="A2370" t="n">
        <v>27</v>
      </c>
      <c r="B2370" t="n">
        <v>55</v>
      </c>
      <c r="C2370" t="inlineStr">
        <is>
          <t xml:space="preserve">CONCLUIDO	</t>
        </is>
      </c>
      <c r="D2370" t="n">
        <v>5.52</v>
      </c>
      <c r="E2370" t="n">
        <v>18.12</v>
      </c>
      <c r="F2370" t="n">
        <v>15.7</v>
      </c>
      <c r="G2370" t="n">
        <v>67.27</v>
      </c>
      <c r="H2370" t="n">
        <v>1.1</v>
      </c>
      <c r="I2370" t="n">
        <v>14</v>
      </c>
      <c r="J2370" t="n">
        <v>124.83</v>
      </c>
      <c r="K2370" t="n">
        <v>43.4</v>
      </c>
      <c r="L2370" t="n">
        <v>7.75</v>
      </c>
      <c r="M2370" t="n">
        <v>12</v>
      </c>
      <c r="N2370" t="n">
        <v>18.68</v>
      </c>
      <c r="O2370" t="n">
        <v>15630.14</v>
      </c>
      <c r="P2370" t="n">
        <v>135.21</v>
      </c>
      <c r="Q2370" t="n">
        <v>467.07</v>
      </c>
      <c r="R2370" t="n">
        <v>61.85</v>
      </c>
      <c r="S2370" t="n">
        <v>39.61</v>
      </c>
      <c r="T2370" t="n">
        <v>6146.12</v>
      </c>
      <c r="U2370" t="n">
        <v>0.64</v>
      </c>
      <c r="V2370" t="n">
        <v>0.74</v>
      </c>
      <c r="W2370" t="n">
        <v>2.63</v>
      </c>
      <c r="X2370" t="n">
        <v>0.36</v>
      </c>
      <c r="Y2370" t="n">
        <v>1</v>
      </c>
      <c r="Z2370" t="n">
        <v>10</v>
      </c>
    </row>
    <row r="2371">
      <c r="A2371" t="n">
        <v>28</v>
      </c>
      <c r="B2371" t="n">
        <v>55</v>
      </c>
      <c r="C2371" t="inlineStr">
        <is>
          <t xml:space="preserve">CONCLUIDO	</t>
        </is>
      </c>
      <c r="D2371" t="n">
        <v>5.5311</v>
      </c>
      <c r="E2371" t="n">
        <v>18.08</v>
      </c>
      <c r="F2371" t="n">
        <v>15.69</v>
      </c>
      <c r="G2371" t="n">
        <v>72.39</v>
      </c>
      <c r="H2371" t="n">
        <v>1.13</v>
      </c>
      <c r="I2371" t="n">
        <v>13</v>
      </c>
      <c r="J2371" t="n">
        <v>125.16</v>
      </c>
      <c r="K2371" t="n">
        <v>43.4</v>
      </c>
      <c r="L2371" t="n">
        <v>8</v>
      </c>
      <c r="M2371" t="n">
        <v>11</v>
      </c>
      <c r="N2371" t="n">
        <v>18.76</v>
      </c>
      <c r="O2371" t="n">
        <v>15670.68</v>
      </c>
      <c r="P2371" t="n">
        <v>133.89</v>
      </c>
      <c r="Q2371" t="n">
        <v>467.07</v>
      </c>
      <c r="R2371" t="n">
        <v>61.47</v>
      </c>
      <c r="S2371" t="n">
        <v>39.61</v>
      </c>
      <c r="T2371" t="n">
        <v>5962.74</v>
      </c>
      <c r="U2371" t="n">
        <v>0.64</v>
      </c>
      <c r="V2371" t="n">
        <v>0.74</v>
      </c>
      <c r="W2371" t="n">
        <v>2.63</v>
      </c>
      <c r="X2371" t="n">
        <v>0.35</v>
      </c>
      <c r="Y2371" t="n">
        <v>1</v>
      </c>
      <c r="Z2371" t="n">
        <v>10</v>
      </c>
    </row>
    <row r="2372">
      <c r="A2372" t="n">
        <v>29</v>
      </c>
      <c r="B2372" t="n">
        <v>55</v>
      </c>
      <c r="C2372" t="inlineStr">
        <is>
          <t xml:space="preserve">CONCLUIDO	</t>
        </is>
      </c>
      <c r="D2372" t="n">
        <v>5.5357</v>
      </c>
      <c r="E2372" t="n">
        <v>18.06</v>
      </c>
      <c r="F2372" t="n">
        <v>15.67</v>
      </c>
      <c r="G2372" t="n">
        <v>72.31999999999999</v>
      </c>
      <c r="H2372" t="n">
        <v>1.16</v>
      </c>
      <c r="I2372" t="n">
        <v>13</v>
      </c>
      <c r="J2372" t="n">
        <v>125.49</v>
      </c>
      <c r="K2372" t="n">
        <v>43.4</v>
      </c>
      <c r="L2372" t="n">
        <v>8.25</v>
      </c>
      <c r="M2372" t="n">
        <v>11</v>
      </c>
      <c r="N2372" t="n">
        <v>18.84</v>
      </c>
      <c r="O2372" t="n">
        <v>15711.24</v>
      </c>
      <c r="P2372" t="n">
        <v>134.29</v>
      </c>
      <c r="Q2372" t="n">
        <v>467.09</v>
      </c>
      <c r="R2372" t="n">
        <v>61.01</v>
      </c>
      <c r="S2372" t="n">
        <v>39.61</v>
      </c>
      <c r="T2372" t="n">
        <v>5729.94</v>
      </c>
      <c r="U2372" t="n">
        <v>0.65</v>
      </c>
      <c r="V2372" t="n">
        <v>0.74</v>
      </c>
      <c r="W2372" t="n">
        <v>2.63</v>
      </c>
      <c r="X2372" t="n">
        <v>0.34</v>
      </c>
      <c r="Y2372" t="n">
        <v>1</v>
      </c>
      <c r="Z2372" t="n">
        <v>10</v>
      </c>
    </row>
    <row r="2373">
      <c r="A2373" t="n">
        <v>30</v>
      </c>
      <c r="B2373" t="n">
        <v>55</v>
      </c>
      <c r="C2373" t="inlineStr">
        <is>
          <t xml:space="preserve">CONCLUIDO	</t>
        </is>
      </c>
      <c r="D2373" t="n">
        <v>5.5333</v>
      </c>
      <c r="E2373" t="n">
        <v>18.07</v>
      </c>
      <c r="F2373" t="n">
        <v>15.68</v>
      </c>
      <c r="G2373" t="n">
        <v>72.36</v>
      </c>
      <c r="H2373" t="n">
        <v>1.19</v>
      </c>
      <c r="I2373" t="n">
        <v>13</v>
      </c>
      <c r="J2373" t="n">
        <v>125.82</v>
      </c>
      <c r="K2373" t="n">
        <v>43.4</v>
      </c>
      <c r="L2373" t="n">
        <v>8.5</v>
      </c>
      <c r="M2373" t="n">
        <v>11</v>
      </c>
      <c r="N2373" t="n">
        <v>18.92</v>
      </c>
      <c r="O2373" t="n">
        <v>15751.84</v>
      </c>
      <c r="P2373" t="n">
        <v>132.97</v>
      </c>
      <c r="Q2373" t="n">
        <v>467.07</v>
      </c>
      <c r="R2373" t="n">
        <v>61.38</v>
      </c>
      <c r="S2373" t="n">
        <v>39.61</v>
      </c>
      <c r="T2373" t="n">
        <v>5914.21</v>
      </c>
      <c r="U2373" t="n">
        <v>0.65</v>
      </c>
      <c r="V2373" t="n">
        <v>0.74</v>
      </c>
      <c r="W2373" t="n">
        <v>2.62</v>
      </c>
      <c r="X2373" t="n">
        <v>0.34</v>
      </c>
      <c r="Y2373" t="n">
        <v>1</v>
      </c>
      <c r="Z2373" t="n">
        <v>10</v>
      </c>
    </row>
    <row r="2374">
      <c r="A2374" t="n">
        <v>31</v>
      </c>
      <c r="B2374" t="n">
        <v>55</v>
      </c>
      <c r="C2374" t="inlineStr">
        <is>
          <t xml:space="preserve">CONCLUIDO	</t>
        </is>
      </c>
      <c r="D2374" t="n">
        <v>5.5491</v>
      </c>
      <c r="E2374" t="n">
        <v>18.02</v>
      </c>
      <c r="F2374" t="n">
        <v>15.65</v>
      </c>
      <c r="G2374" t="n">
        <v>78.25</v>
      </c>
      <c r="H2374" t="n">
        <v>1.22</v>
      </c>
      <c r="I2374" t="n">
        <v>12</v>
      </c>
      <c r="J2374" t="n">
        <v>126.15</v>
      </c>
      <c r="K2374" t="n">
        <v>43.4</v>
      </c>
      <c r="L2374" t="n">
        <v>8.75</v>
      </c>
      <c r="M2374" t="n">
        <v>10</v>
      </c>
      <c r="N2374" t="n">
        <v>19</v>
      </c>
      <c r="O2374" t="n">
        <v>15792.46</v>
      </c>
      <c r="P2374" t="n">
        <v>131.82</v>
      </c>
      <c r="Q2374" t="n">
        <v>467.07</v>
      </c>
      <c r="R2374" t="n">
        <v>60.2</v>
      </c>
      <c r="S2374" t="n">
        <v>39.61</v>
      </c>
      <c r="T2374" t="n">
        <v>5332.39</v>
      </c>
      <c r="U2374" t="n">
        <v>0.66</v>
      </c>
      <c r="V2374" t="n">
        <v>0.75</v>
      </c>
      <c r="W2374" t="n">
        <v>2.63</v>
      </c>
      <c r="X2374" t="n">
        <v>0.32</v>
      </c>
      <c r="Y2374" t="n">
        <v>1</v>
      </c>
      <c r="Z2374" t="n">
        <v>10</v>
      </c>
    </row>
    <row r="2375">
      <c r="A2375" t="n">
        <v>32</v>
      </c>
      <c r="B2375" t="n">
        <v>55</v>
      </c>
      <c r="C2375" t="inlineStr">
        <is>
          <t xml:space="preserve">CONCLUIDO	</t>
        </is>
      </c>
      <c r="D2375" t="n">
        <v>5.5493</v>
      </c>
      <c r="E2375" t="n">
        <v>18.02</v>
      </c>
      <c r="F2375" t="n">
        <v>15.65</v>
      </c>
      <c r="G2375" t="n">
        <v>78.25</v>
      </c>
      <c r="H2375" t="n">
        <v>1.26</v>
      </c>
      <c r="I2375" t="n">
        <v>12</v>
      </c>
      <c r="J2375" t="n">
        <v>126.48</v>
      </c>
      <c r="K2375" t="n">
        <v>43.4</v>
      </c>
      <c r="L2375" t="n">
        <v>9</v>
      </c>
      <c r="M2375" t="n">
        <v>10</v>
      </c>
      <c r="N2375" t="n">
        <v>19.08</v>
      </c>
      <c r="O2375" t="n">
        <v>15833.12</v>
      </c>
      <c r="P2375" t="n">
        <v>130.69</v>
      </c>
      <c r="Q2375" t="n">
        <v>467.07</v>
      </c>
      <c r="R2375" t="n">
        <v>60.28</v>
      </c>
      <c r="S2375" t="n">
        <v>39.61</v>
      </c>
      <c r="T2375" t="n">
        <v>5370.39</v>
      </c>
      <c r="U2375" t="n">
        <v>0.66</v>
      </c>
      <c r="V2375" t="n">
        <v>0.75</v>
      </c>
      <c r="W2375" t="n">
        <v>2.63</v>
      </c>
      <c r="X2375" t="n">
        <v>0.32</v>
      </c>
      <c r="Y2375" t="n">
        <v>1</v>
      </c>
      <c r="Z2375" t="n">
        <v>10</v>
      </c>
    </row>
    <row r="2376">
      <c r="A2376" t="n">
        <v>33</v>
      </c>
      <c r="B2376" t="n">
        <v>55</v>
      </c>
      <c r="C2376" t="inlineStr">
        <is>
          <t xml:space="preserve">CONCLUIDO	</t>
        </is>
      </c>
      <c r="D2376" t="n">
        <v>5.5707</v>
      </c>
      <c r="E2376" t="n">
        <v>17.95</v>
      </c>
      <c r="F2376" t="n">
        <v>15.6</v>
      </c>
      <c r="G2376" t="n">
        <v>85.11</v>
      </c>
      <c r="H2376" t="n">
        <v>1.29</v>
      </c>
      <c r="I2376" t="n">
        <v>11</v>
      </c>
      <c r="J2376" t="n">
        <v>126.81</v>
      </c>
      <c r="K2376" t="n">
        <v>43.4</v>
      </c>
      <c r="L2376" t="n">
        <v>9.25</v>
      </c>
      <c r="M2376" t="n">
        <v>9</v>
      </c>
      <c r="N2376" t="n">
        <v>19.16</v>
      </c>
      <c r="O2376" t="n">
        <v>15873.8</v>
      </c>
      <c r="P2376" t="n">
        <v>128.88</v>
      </c>
      <c r="Q2376" t="n">
        <v>467.07</v>
      </c>
      <c r="R2376" t="n">
        <v>58.92</v>
      </c>
      <c r="S2376" t="n">
        <v>39.61</v>
      </c>
      <c r="T2376" t="n">
        <v>4697.89</v>
      </c>
      <c r="U2376" t="n">
        <v>0.67</v>
      </c>
      <c r="V2376" t="n">
        <v>0.75</v>
      </c>
      <c r="W2376" t="n">
        <v>2.62</v>
      </c>
      <c r="X2376" t="n">
        <v>0.27</v>
      </c>
      <c r="Y2376" t="n">
        <v>1</v>
      </c>
      <c r="Z2376" t="n">
        <v>10</v>
      </c>
    </row>
    <row r="2377">
      <c r="A2377" t="n">
        <v>34</v>
      </c>
      <c r="B2377" t="n">
        <v>55</v>
      </c>
      <c r="C2377" t="inlineStr">
        <is>
          <t xml:space="preserve">CONCLUIDO	</t>
        </is>
      </c>
      <c r="D2377" t="n">
        <v>5.5638</v>
      </c>
      <c r="E2377" t="n">
        <v>17.97</v>
      </c>
      <c r="F2377" t="n">
        <v>15.63</v>
      </c>
      <c r="G2377" t="n">
        <v>85.23</v>
      </c>
      <c r="H2377" t="n">
        <v>1.32</v>
      </c>
      <c r="I2377" t="n">
        <v>11</v>
      </c>
      <c r="J2377" t="n">
        <v>127.14</v>
      </c>
      <c r="K2377" t="n">
        <v>43.4</v>
      </c>
      <c r="L2377" t="n">
        <v>9.5</v>
      </c>
      <c r="M2377" t="n">
        <v>9</v>
      </c>
      <c r="N2377" t="n">
        <v>19.24</v>
      </c>
      <c r="O2377" t="n">
        <v>15914.51</v>
      </c>
      <c r="P2377" t="n">
        <v>128.24</v>
      </c>
      <c r="Q2377" t="n">
        <v>467.07</v>
      </c>
      <c r="R2377" t="n">
        <v>59.44</v>
      </c>
      <c r="S2377" t="n">
        <v>39.61</v>
      </c>
      <c r="T2377" t="n">
        <v>4953.72</v>
      </c>
      <c r="U2377" t="n">
        <v>0.67</v>
      </c>
      <c r="V2377" t="n">
        <v>0.75</v>
      </c>
      <c r="W2377" t="n">
        <v>2.63</v>
      </c>
      <c r="X2377" t="n">
        <v>0.29</v>
      </c>
      <c r="Y2377" t="n">
        <v>1</v>
      </c>
      <c r="Z2377" t="n">
        <v>10</v>
      </c>
    </row>
    <row r="2378">
      <c r="A2378" t="n">
        <v>35</v>
      </c>
      <c r="B2378" t="n">
        <v>55</v>
      </c>
      <c r="C2378" t="inlineStr">
        <is>
          <t xml:space="preserve">CONCLUIDO	</t>
        </is>
      </c>
      <c r="D2378" t="n">
        <v>5.5678</v>
      </c>
      <c r="E2378" t="n">
        <v>17.96</v>
      </c>
      <c r="F2378" t="n">
        <v>15.61</v>
      </c>
      <c r="G2378" t="n">
        <v>85.16</v>
      </c>
      <c r="H2378" t="n">
        <v>1.35</v>
      </c>
      <c r="I2378" t="n">
        <v>11</v>
      </c>
      <c r="J2378" t="n">
        <v>127.47</v>
      </c>
      <c r="K2378" t="n">
        <v>43.4</v>
      </c>
      <c r="L2378" t="n">
        <v>9.75</v>
      </c>
      <c r="M2378" t="n">
        <v>8</v>
      </c>
      <c r="N2378" t="n">
        <v>19.32</v>
      </c>
      <c r="O2378" t="n">
        <v>15955.25</v>
      </c>
      <c r="P2378" t="n">
        <v>128.22</v>
      </c>
      <c r="Q2378" t="n">
        <v>467.07</v>
      </c>
      <c r="R2378" t="n">
        <v>58.99</v>
      </c>
      <c r="S2378" t="n">
        <v>39.61</v>
      </c>
      <c r="T2378" t="n">
        <v>4731.42</v>
      </c>
      <c r="U2378" t="n">
        <v>0.67</v>
      </c>
      <c r="V2378" t="n">
        <v>0.75</v>
      </c>
      <c r="W2378" t="n">
        <v>2.63</v>
      </c>
      <c r="X2378" t="n">
        <v>0.28</v>
      </c>
      <c r="Y2378" t="n">
        <v>1</v>
      </c>
      <c r="Z2378" t="n">
        <v>10</v>
      </c>
    </row>
    <row r="2379">
      <c r="A2379" t="n">
        <v>36</v>
      </c>
      <c r="B2379" t="n">
        <v>55</v>
      </c>
      <c r="C2379" t="inlineStr">
        <is>
          <t xml:space="preserve">CONCLUIDO	</t>
        </is>
      </c>
      <c r="D2379" t="n">
        <v>5.5636</v>
      </c>
      <c r="E2379" t="n">
        <v>17.97</v>
      </c>
      <c r="F2379" t="n">
        <v>15.63</v>
      </c>
      <c r="G2379" t="n">
        <v>85.23999999999999</v>
      </c>
      <c r="H2379" t="n">
        <v>1.38</v>
      </c>
      <c r="I2379" t="n">
        <v>11</v>
      </c>
      <c r="J2379" t="n">
        <v>127.8</v>
      </c>
      <c r="K2379" t="n">
        <v>43.4</v>
      </c>
      <c r="L2379" t="n">
        <v>10</v>
      </c>
      <c r="M2379" t="n">
        <v>7</v>
      </c>
      <c r="N2379" t="n">
        <v>19.4</v>
      </c>
      <c r="O2379" t="n">
        <v>15996.02</v>
      </c>
      <c r="P2379" t="n">
        <v>126.23</v>
      </c>
      <c r="Q2379" t="n">
        <v>467.07</v>
      </c>
      <c r="R2379" t="n">
        <v>59.45</v>
      </c>
      <c r="S2379" t="n">
        <v>39.61</v>
      </c>
      <c r="T2379" t="n">
        <v>4960.17</v>
      </c>
      <c r="U2379" t="n">
        <v>0.67</v>
      </c>
      <c r="V2379" t="n">
        <v>0.75</v>
      </c>
      <c r="W2379" t="n">
        <v>2.63</v>
      </c>
      <c r="X2379" t="n">
        <v>0.29</v>
      </c>
      <c r="Y2379" t="n">
        <v>1</v>
      </c>
      <c r="Z2379" t="n">
        <v>10</v>
      </c>
    </row>
    <row r="2380">
      <c r="A2380" t="n">
        <v>37</v>
      </c>
      <c r="B2380" t="n">
        <v>55</v>
      </c>
      <c r="C2380" t="inlineStr">
        <is>
          <t xml:space="preserve">CONCLUIDO	</t>
        </is>
      </c>
      <c r="D2380" t="n">
        <v>5.5825</v>
      </c>
      <c r="E2380" t="n">
        <v>17.91</v>
      </c>
      <c r="F2380" t="n">
        <v>15.59</v>
      </c>
      <c r="G2380" t="n">
        <v>93.54000000000001</v>
      </c>
      <c r="H2380" t="n">
        <v>1.41</v>
      </c>
      <c r="I2380" t="n">
        <v>10</v>
      </c>
      <c r="J2380" t="n">
        <v>128.13</v>
      </c>
      <c r="K2380" t="n">
        <v>43.4</v>
      </c>
      <c r="L2380" t="n">
        <v>10.25</v>
      </c>
      <c r="M2380" t="n">
        <v>4</v>
      </c>
      <c r="N2380" t="n">
        <v>19.48</v>
      </c>
      <c r="O2380" t="n">
        <v>16036.82</v>
      </c>
      <c r="P2380" t="n">
        <v>125.67</v>
      </c>
      <c r="Q2380" t="n">
        <v>467.07</v>
      </c>
      <c r="R2380" t="n">
        <v>58.17</v>
      </c>
      <c r="S2380" t="n">
        <v>39.61</v>
      </c>
      <c r="T2380" t="n">
        <v>4324.79</v>
      </c>
      <c r="U2380" t="n">
        <v>0.68</v>
      </c>
      <c r="V2380" t="n">
        <v>0.75</v>
      </c>
      <c r="W2380" t="n">
        <v>2.63</v>
      </c>
      <c r="X2380" t="n">
        <v>0.26</v>
      </c>
      <c r="Y2380" t="n">
        <v>1</v>
      </c>
      <c r="Z2380" t="n">
        <v>10</v>
      </c>
    </row>
    <row r="2381">
      <c r="A2381" t="n">
        <v>38</v>
      </c>
      <c r="B2381" t="n">
        <v>55</v>
      </c>
      <c r="C2381" t="inlineStr">
        <is>
          <t xml:space="preserve">CONCLUIDO	</t>
        </is>
      </c>
      <c r="D2381" t="n">
        <v>5.5789</v>
      </c>
      <c r="E2381" t="n">
        <v>17.92</v>
      </c>
      <c r="F2381" t="n">
        <v>15.6</v>
      </c>
      <c r="G2381" t="n">
        <v>93.61</v>
      </c>
      <c r="H2381" t="n">
        <v>1.44</v>
      </c>
      <c r="I2381" t="n">
        <v>10</v>
      </c>
      <c r="J2381" t="n">
        <v>128.46</v>
      </c>
      <c r="K2381" t="n">
        <v>43.4</v>
      </c>
      <c r="L2381" t="n">
        <v>10.5</v>
      </c>
      <c r="M2381" t="n">
        <v>1</v>
      </c>
      <c r="N2381" t="n">
        <v>19.56</v>
      </c>
      <c r="O2381" t="n">
        <v>16077.65</v>
      </c>
      <c r="P2381" t="n">
        <v>125.97</v>
      </c>
      <c r="Q2381" t="n">
        <v>467.07</v>
      </c>
      <c r="R2381" t="n">
        <v>58.44</v>
      </c>
      <c r="S2381" t="n">
        <v>39.61</v>
      </c>
      <c r="T2381" t="n">
        <v>4458.9</v>
      </c>
      <c r="U2381" t="n">
        <v>0.68</v>
      </c>
      <c r="V2381" t="n">
        <v>0.75</v>
      </c>
      <c r="W2381" t="n">
        <v>2.63</v>
      </c>
      <c r="X2381" t="n">
        <v>0.27</v>
      </c>
      <c r="Y2381" t="n">
        <v>1</v>
      </c>
      <c r="Z2381" t="n">
        <v>10</v>
      </c>
    </row>
    <row r="2382">
      <c r="A2382" t="n">
        <v>39</v>
      </c>
      <c r="B2382" t="n">
        <v>55</v>
      </c>
      <c r="C2382" t="inlineStr">
        <is>
          <t xml:space="preserve">CONCLUIDO	</t>
        </is>
      </c>
      <c r="D2382" t="n">
        <v>5.5786</v>
      </c>
      <c r="E2382" t="n">
        <v>17.93</v>
      </c>
      <c r="F2382" t="n">
        <v>15.6</v>
      </c>
      <c r="G2382" t="n">
        <v>93.61</v>
      </c>
      <c r="H2382" t="n">
        <v>1.47</v>
      </c>
      <c r="I2382" t="n">
        <v>10</v>
      </c>
      <c r="J2382" t="n">
        <v>128.79</v>
      </c>
      <c r="K2382" t="n">
        <v>43.4</v>
      </c>
      <c r="L2382" t="n">
        <v>10.75</v>
      </c>
      <c r="M2382" t="n">
        <v>1</v>
      </c>
      <c r="N2382" t="n">
        <v>19.64</v>
      </c>
      <c r="O2382" t="n">
        <v>16118.5</v>
      </c>
      <c r="P2382" t="n">
        <v>126.09</v>
      </c>
      <c r="Q2382" t="n">
        <v>467.09</v>
      </c>
      <c r="R2382" t="n">
        <v>58.33</v>
      </c>
      <c r="S2382" t="n">
        <v>39.61</v>
      </c>
      <c r="T2382" t="n">
        <v>4405.45</v>
      </c>
      <c r="U2382" t="n">
        <v>0.68</v>
      </c>
      <c r="V2382" t="n">
        <v>0.75</v>
      </c>
      <c r="W2382" t="n">
        <v>2.64</v>
      </c>
      <c r="X2382" t="n">
        <v>0.27</v>
      </c>
      <c r="Y2382" t="n">
        <v>1</v>
      </c>
      <c r="Z2382" t="n">
        <v>10</v>
      </c>
    </row>
    <row r="2383">
      <c r="A2383" t="n">
        <v>40</v>
      </c>
      <c r="B2383" t="n">
        <v>55</v>
      </c>
      <c r="C2383" t="inlineStr">
        <is>
          <t xml:space="preserve">CONCLUIDO	</t>
        </is>
      </c>
      <c r="D2383" t="n">
        <v>5.581</v>
      </c>
      <c r="E2383" t="n">
        <v>17.92</v>
      </c>
      <c r="F2383" t="n">
        <v>15.6</v>
      </c>
      <c r="G2383" t="n">
        <v>93.56999999999999</v>
      </c>
      <c r="H2383" t="n">
        <v>1.5</v>
      </c>
      <c r="I2383" t="n">
        <v>10</v>
      </c>
      <c r="J2383" t="n">
        <v>129.13</v>
      </c>
      <c r="K2383" t="n">
        <v>43.4</v>
      </c>
      <c r="L2383" t="n">
        <v>11</v>
      </c>
      <c r="M2383" t="n">
        <v>1</v>
      </c>
      <c r="N2383" t="n">
        <v>19.73</v>
      </c>
      <c r="O2383" t="n">
        <v>16159.39</v>
      </c>
      <c r="P2383" t="n">
        <v>126.11</v>
      </c>
      <c r="Q2383" t="n">
        <v>467.07</v>
      </c>
      <c r="R2383" t="n">
        <v>58.19</v>
      </c>
      <c r="S2383" t="n">
        <v>39.61</v>
      </c>
      <c r="T2383" t="n">
        <v>4333.44</v>
      </c>
      <c r="U2383" t="n">
        <v>0.68</v>
      </c>
      <c r="V2383" t="n">
        <v>0.75</v>
      </c>
      <c r="W2383" t="n">
        <v>2.63</v>
      </c>
      <c r="X2383" t="n">
        <v>0.26</v>
      </c>
      <c r="Y2383" t="n">
        <v>1</v>
      </c>
      <c r="Z2383" t="n">
        <v>10</v>
      </c>
    </row>
    <row r="2384">
      <c r="A2384" t="n">
        <v>41</v>
      </c>
      <c r="B2384" t="n">
        <v>55</v>
      </c>
      <c r="C2384" t="inlineStr">
        <is>
          <t xml:space="preserve">CONCLUIDO	</t>
        </is>
      </c>
      <c r="D2384" t="n">
        <v>5.5791</v>
      </c>
      <c r="E2384" t="n">
        <v>17.92</v>
      </c>
      <c r="F2384" t="n">
        <v>15.6</v>
      </c>
      <c r="G2384" t="n">
        <v>93.61</v>
      </c>
      <c r="H2384" t="n">
        <v>1.54</v>
      </c>
      <c r="I2384" t="n">
        <v>10</v>
      </c>
      <c r="J2384" t="n">
        <v>129.46</v>
      </c>
      <c r="K2384" t="n">
        <v>43.4</v>
      </c>
      <c r="L2384" t="n">
        <v>11.25</v>
      </c>
      <c r="M2384" t="n">
        <v>1</v>
      </c>
      <c r="N2384" t="n">
        <v>19.81</v>
      </c>
      <c r="O2384" t="n">
        <v>16200.3</v>
      </c>
      <c r="P2384" t="n">
        <v>126.43</v>
      </c>
      <c r="Q2384" t="n">
        <v>467.07</v>
      </c>
      <c r="R2384" t="n">
        <v>58.37</v>
      </c>
      <c r="S2384" t="n">
        <v>39.61</v>
      </c>
      <c r="T2384" t="n">
        <v>4424.9</v>
      </c>
      <c r="U2384" t="n">
        <v>0.68</v>
      </c>
      <c r="V2384" t="n">
        <v>0.75</v>
      </c>
      <c r="W2384" t="n">
        <v>2.63</v>
      </c>
      <c r="X2384" t="n">
        <v>0.27</v>
      </c>
      <c r="Y2384" t="n">
        <v>1</v>
      </c>
      <c r="Z2384" t="n">
        <v>10</v>
      </c>
    </row>
    <row r="2385">
      <c r="A2385" t="n">
        <v>42</v>
      </c>
      <c r="B2385" t="n">
        <v>55</v>
      </c>
      <c r="C2385" t="inlineStr">
        <is>
          <t xml:space="preserve">CONCLUIDO	</t>
        </is>
      </c>
      <c r="D2385" t="n">
        <v>5.5806</v>
      </c>
      <c r="E2385" t="n">
        <v>17.92</v>
      </c>
      <c r="F2385" t="n">
        <v>15.6</v>
      </c>
      <c r="G2385" t="n">
        <v>93.58</v>
      </c>
      <c r="H2385" t="n">
        <v>1.57</v>
      </c>
      <c r="I2385" t="n">
        <v>10</v>
      </c>
      <c r="J2385" t="n">
        <v>129.79</v>
      </c>
      <c r="K2385" t="n">
        <v>43.4</v>
      </c>
      <c r="L2385" t="n">
        <v>11.5</v>
      </c>
      <c r="M2385" t="n">
        <v>1</v>
      </c>
      <c r="N2385" t="n">
        <v>19.89</v>
      </c>
      <c r="O2385" t="n">
        <v>16241.25</v>
      </c>
      <c r="P2385" t="n">
        <v>126.47</v>
      </c>
      <c r="Q2385" t="n">
        <v>467.07</v>
      </c>
      <c r="R2385" t="n">
        <v>58.34</v>
      </c>
      <c r="S2385" t="n">
        <v>39.61</v>
      </c>
      <c r="T2385" t="n">
        <v>4409.14</v>
      </c>
      <c r="U2385" t="n">
        <v>0.68</v>
      </c>
      <c r="V2385" t="n">
        <v>0.75</v>
      </c>
      <c r="W2385" t="n">
        <v>2.63</v>
      </c>
      <c r="X2385" t="n">
        <v>0.26</v>
      </c>
      <c r="Y2385" t="n">
        <v>1</v>
      </c>
      <c r="Z2385" t="n">
        <v>10</v>
      </c>
    </row>
    <row r="2386">
      <c r="A2386" t="n">
        <v>43</v>
      </c>
      <c r="B2386" t="n">
        <v>55</v>
      </c>
      <c r="C2386" t="inlineStr">
        <is>
          <t xml:space="preserve">CONCLUIDO	</t>
        </is>
      </c>
      <c r="D2386" t="n">
        <v>5.5799</v>
      </c>
      <c r="E2386" t="n">
        <v>17.92</v>
      </c>
      <c r="F2386" t="n">
        <v>15.6</v>
      </c>
      <c r="G2386" t="n">
        <v>93.59</v>
      </c>
      <c r="H2386" t="n">
        <v>1.6</v>
      </c>
      <c r="I2386" t="n">
        <v>10</v>
      </c>
      <c r="J2386" t="n">
        <v>130.12</v>
      </c>
      <c r="K2386" t="n">
        <v>43.4</v>
      </c>
      <c r="L2386" t="n">
        <v>11.75</v>
      </c>
      <c r="M2386" t="n">
        <v>0</v>
      </c>
      <c r="N2386" t="n">
        <v>19.97</v>
      </c>
      <c r="O2386" t="n">
        <v>16282.22</v>
      </c>
      <c r="P2386" t="n">
        <v>126.78</v>
      </c>
      <c r="Q2386" t="n">
        <v>467.07</v>
      </c>
      <c r="R2386" t="n">
        <v>58.34</v>
      </c>
      <c r="S2386" t="n">
        <v>39.61</v>
      </c>
      <c r="T2386" t="n">
        <v>4408.91</v>
      </c>
      <c r="U2386" t="n">
        <v>0.68</v>
      </c>
      <c r="V2386" t="n">
        <v>0.75</v>
      </c>
      <c r="W2386" t="n">
        <v>2.63</v>
      </c>
      <c r="X2386" t="n">
        <v>0.27</v>
      </c>
      <c r="Y2386" t="n">
        <v>1</v>
      </c>
      <c r="Z238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INDEX(resultados!$A$2:$ZZ$2386, 1, MATCH($B$1, resultados!$A$1:$ZZ$1, 0))</f>
        <v/>
      </c>
      <c r="B7">
        <f>INDEX(resultados!$A$2:$ZZ$2386, 1, MATCH($B$2, resultados!$A$1:$ZZ$1, 0))</f>
        <v/>
      </c>
      <c r="C7">
        <f>INDEX(resultados!$A$2:$ZZ$2386, 1, MATCH($B$3, resultados!$A$1:$ZZ$1, 0))</f>
        <v/>
      </c>
    </row>
    <row r="8">
      <c r="A8">
        <f>INDEX(resultados!$A$2:$ZZ$2386, 2, MATCH($B$1, resultados!$A$1:$ZZ$1, 0))</f>
        <v/>
      </c>
      <c r="B8">
        <f>INDEX(resultados!$A$2:$ZZ$2386, 2, MATCH($B$2, resultados!$A$1:$ZZ$1, 0))</f>
        <v/>
      </c>
      <c r="C8">
        <f>INDEX(resultados!$A$2:$ZZ$2386, 2, MATCH($B$3, resultados!$A$1:$ZZ$1, 0))</f>
        <v/>
      </c>
    </row>
    <row r="9">
      <c r="A9">
        <f>INDEX(resultados!$A$2:$ZZ$2386, 3, MATCH($B$1, resultados!$A$1:$ZZ$1, 0))</f>
        <v/>
      </c>
      <c r="B9">
        <f>INDEX(resultados!$A$2:$ZZ$2386, 3, MATCH($B$2, resultados!$A$1:$ZZ$1, 0))</f>
        <v/>
      </c>
      <c r="C9">
        <f>INDEX(resultados!$A$2:$ZZ$2386, 3, MATCH($B$3, resultados!$A$1:$ZZ$1, 0))</f>
        <v/>
      </c>
    </row>
    <row r="10">
      <c r="A10">
        <f>INDEX(resultados!$A$2:$ZZ$2386, 4, MATCH($B$1, resultados!$A$1:$ZZ$1, 0))</f>
        <v/>
      </c>
      <c r="B10">
        <f>INDEX(resultados!$A$2:$ZZ$2386, 4, MATCH($B$2, resultados!$A$1:$ZZ$1, 0))</f>
        <v/>
      </c>
      <c r="C10">
        <f>INDEX(resultados!$A$2:$ZZ$2386, 4, MATCH($B$3, resultados!$A$1:$ZZ$1, 0))</f>
        <v/>
      </c>
    </row>
    <row r="11">
      <c r="A11">
        <f>INDEX(resultados!$A$2:$ZZ$2386, 5, MATCH($B$1, resultados!$A$1:$ZZ$1, 0))</f>
        <v/>
      </c>
      <c r="B11">
        <f>INDEX(resultados!$A$2:$ZZ$2386, 5, MATCH($B$2, resultados!$A$1:$ZZ$1, 0))</f>
        <v/>
      </c>
      <c r="C11">
        <f>INDEX(resultados!$A$2:$ZZ$2386, 5, MATCH($B$3, resultados!$A$1:$ZZ$1, 0))</f>
        <v/>
      </c>
    </row>
    <row r="12">
      <c r="A12">
        <f>INDEX(resultados!$A$2:$ZZ$2386, 6, MATCH($B$1, resultados!$A$1:$ZZ$1, 0))</f>
        <v/>
      </c>
      <c r="B12">
        <f>INDEX(resultados!$A$2:$ZZ$2386, 6, MATCH($B$2, resultados!$A$1:$ZZ$1, 0))</f>
        <v/>
      </c>
      <c r="C12">
        <f>INDEX(resultados!$A$2:$ZZ$2386, 6, MATCH($B$3, resultados!$A$1:$ZZ$1, 0))</f>
        <v/>
      </c>
    </row>
    <row r="13">
      <c r="A13">
        <f>INDEX(resultados!$A$2:$ZZ$2386, 7, MATCH($B$1, resultados!$A$1:$ZZ$1, 0))</f>
        <v/>
      </c>
      <c r="B13">
        <f>INDEX(resultados!$A$2:$ZZ$2386, 7, MATCH($B$2, resultados!$A$1:$ZZ$1, 0))</f>
        <v/>
      </c>
      <c r="C13">
        <f>INDEX(resultados!$A$2:$ZZ$2386, 7, MATCH($B$3, resultados!$A$1:$ZZ$1, 0))</f>
        <v/>
      </c>
    </row>
    <row r="14">
      <c r="A14">
        <f>INDEX(resultados!$A$2:$ZZ$2386, 8, MATCH($B$1, resultados!$A$1:$ZZ$1, 0))</f>
        <v/>
      </c>
      <c r="B14">
        <f>INDEX(resultados!$A$2:$ZZ$2386, 8, MATCH($B$2, resultados!$A$1:$ZZ$1, 0))</f>
        <v/>
      </c>
      <c r="C14">
        <f>INDEX(resultados!$A$2:$ZZ$2386, 8, MATCH($B$3, resultados!$A$1:$ZZ$1, 0))</f>
        <v/>
      </c>
    </row>
    <row r="15">
      <c r="A15">
        <f>INDEX(resultados!$A$2:$ZZ$2386, 9, MATCH($B$1, resultados!$A$1:$ZZ$1, 0))</f>
        <v/>
      </c>
      <c r="B15">
        <f>INDEX(resultados!$A$2:$ZZ$2386, 9, MATCH($B$2, resultados!$A$1:$ZZ$1, 0))</f>
        <v/>
      </c>
      <c r="C15">
        <f>INDEX(resultados!$A$2:$ZZ$2386, 9, MATCH($B$3, resultados!$A$1:$ZZ$1, 0))</f>
        <v/>
      </c>
    </row>
    <row r="16">
      <c r="A16">
        <f>INDEX(resultados!$A$2:$ZZ$2386, 10, MATCH($B$1, resultados!$A$1:$ZZ$1, 0))</f>
        <v/>
      </c>
      <c r="B16">
        <f>INDEX(resultados!$A$2:$ZZ$2386, 10, MATCH($B$2, resultados!$A$1:$ZZ$1, 0))</f>
        <v/>
      </c>
      <c r="C16">
        <f>INDEX(resultados!$A$2:$ZZ$2386, 10, MATCH($B$3, resultados!$A$1:$ZZ$1, 0))</f>
        <v/>
      </c>
    </row>
    <row r="17">
      <c r="A17">
        <f>INDEX(resultados!$A$2:$ZZ$2386, 11, MATCH($B$1, resultados!$A$1:$ZZ$1, 0))</f>
        <v/>
      </c>
      <c r="B17">
        <f>INDEX(resultados!$A$2:$ZZ$2386, 11, MATCH($B$2, resultados!$A$1:$ZZ$1, 0))</f>
        <v/>
      </c>
      <c r="C17">
        <f>INDEX(resultados!$A$2:$ZZ$2386, 11, MATCH($B$3, resultados!$A$1:$ZZ$1, 0))</f>
        <v/>
      </c>
    </row>
    <row r="18">
      <c r="A18">
        <f>INDEX(resultados!$A$2:$ZZ$2386, 12, MATCH($B$1, resultados!$A$1:$ZZ$1, 0))</f>
        <v/>
      </c>
      <c r="B18">
        <f>INDEX(resultados!$A$2:$ZZ$2386, 12, MATCH($B$2, resultados!$A$1:$ZZ$1, 0))</f>
        <v/>
      </c>
      <c r="C18">
        <f>INDEX(resultados!$A$2:$ZZ$2386, 12, MATCH($B$3, resultados!$A$1:$ZZ$1, 0))</f>
        <v/>
      </c>
    </row>
    <row r="19">
      <c r="A19">
        <f>INDEX(resultados!$A$2:$ZZ$2386, 13, MATCH($B$1, resultados!$A$1:$ZZ$1, 0))</f>
        <v/>
      </c>
      <c r="B19">
        <f>INDEX(resultados!$A$2:$ZZ$2386, 13, MATCH($B$2, resultados!$A$1:$ZZ$1, 0))</f>
        <v/>
      </c>
      <c r="C19">
        <f>INDEX(resultados!$A$2:$ZZ$2386, 13, MATCH($B$3, resultados!$A$1:$ZZ$1, 0))</f>
        <v/>
      </c>
    </row>
    <row r="20">
      <c r="A20">
        <f>INDEX(resultados!$A$2:$ZZ$2386, 14, MATCH($B$1, resultados!$A$1:$ZZ$1, 0))</f>
        <v/>
      </c>
      <c r="B20">
        <f>INDEX(resultados!$A$2:$ZZ$2386, 14, MATCH($B$2, resultados!$A$1:$ZZ$1, 0))</f>
        <v/>
      </c>
      <c r="C20">
        <f>INDEX(resultados!$A$2:$ZZ$2386, 14, MATCH($B$3, resultados!$A$1:$ZZ$1, 0))</f>
        <v/>
      </c>
    </row>
    <row r="21">
      <c r="A21">
        <f>INDEX(resultados!$A$2:$ZZ$2386, 15, MATCH($B$1, resultados!$A$1:$ZZ$1, 0))</f>
        <v/>
      </c>
      <c r="B21">
        <f>INDEX(resultados!$A$2:$ZZ$2386, 15, MATCH($B$2, resultados!$A$1:$ZZ$1, 0))</f>
        <v/>
      </c>
      <c r="C21">
        <f>INDEX(resultados!$A$2:$ZZ$2386, 15, MATCH($B$3, resultados!$A$1:$ZZ$1, 0))</f>
        <v/>
      </c>
    </row>
    <row r="22">
      <c r="A22">
        <f>INDEX(resultados!$A$2:$ZZ$2386, 16, MATCH($B$1, resultados!$A$1:$ZZ$1, 0))</f>
        <v/>
      </c>
      <c r="B22">
        <f>INDEX(resultados!$A$2:$ZZ$2386, 16, MATCH($B$2, resultados!$A$1:$ZZ$1, 0))</f>
        <v/>
      </c>
      <c r="C22">
        <f>INDEX(resultados!$A$2:$ZZ$2386, 16, MATCH($B$3, resultados!$A$1:$ZZ$1, 0))</f>
        <v/>
      </c>
    </row>
    <row r="23">
      <c r="A23">
        <f>INDEX(resultados!$A$2:$ZZ$2386, 17, MATCH($B$1, resultados!$A$1:$ZZ$1, 0))</f>
        <v/>
      </c>
      <c r="B23">
        <f>INDEX(resultados!$A$2:$ZZ$2386, 17, MATCH($B$2, resultados!$A$1:$ZZ$1, 0))</f>
        <v/>
      </c>
      <c r="C23">
        <f>INDEX(resultados!$A$2:$ZZ$2386, 17, MATCH($B$3, resultados!$A$1:$ZZ$1, 0))</f>
        <v/>
      </c>
    </row>
    <row r="24">
      <c r="A24">
        <f>INDEX(resultados!$A$2:$ZZ$2386, 18, MATCH($B$1, resultados!$A$1:$ZZ$1, 0))</f>
        <v/>
      </c>
      <c r="B24">
        <f>INDEX(resultados!$A$2:$ZZ$2386, 18, MATCH($B$2, resultados!$A$1:$ZZ$1, 0))</f>
        <v/>
      </c>
      <c r="C24">
        <f>INDEX(resultados!$A$2:$ZZ$2386, 18, MATCH($B$3, resultados!$A$1:$ZZ$1, 0))</f>
        <v/>
      </c>
    </row>
    <row r="25">
      <c r="A25">
        <f>INDEX(resultados!$A$2:$ZZ$2386, 19, MATCH($B$1, resultados!$A$1:$ZZ$1, 0))</f>
        <v/>
      </c>
      <c r="B25">
        <f>INDEX(resultados!$A$2:$ZZ$2386, 19, MATCH($B$2, resultados!$A$1:$ZZ$1, 0))</f>
        <v/>
      </c>
      <c r="C25">
        <f>INDEX(resultados!$A$2:$ZZ$2386, 19, MATCH($B$3, resultados!$A$1:$ZZ$1, 0))</f>
        <v/>
      </c>
    </row>
    <row r="26">
      <c r="A26">
        <f>INDEX(resultados!$A$2:$ZZ$2386, 20, MATCH($B$1, resultados!$A$1:$ZZ$1, 0))</f>
        <v/>
      </c>
      <c r="B26">
        <f>INDEX(resultados!$A$2:$ZZ$2386, 20, MATCH($B$2, resultados!$A$1:$ZZ$1, 0))</f>
        <v/>
      </c>
      <c r="C26">
        <f>INDEX(resultados!$A$2:$ZZ$2386, 20, MATCH($B$3, resultados!$A$1:$ZZ$1, 0))</f>
        <v/>
      </c>
    </row>
    <row r="27">
      <c r="A27">
        <f>INDEX(resultados!$A$2:$ZZ$2386, 21, MATCH($B$1, resultados!$A$1:$ZZ$1, 0))</f>
        <v/>
      </c>
      <c r="B27">
        <f>INDEX(resultados!$A$2:$ZZ$2386, 21, MATCH($B$2, resultados!$A$1:$ZZ$1, 0))</f>
        <v/>
      </c>
      <c r="C27">
        <f>INDEX(resultados!$A$2:$ZZ$2386, 21, MATCH($B$3, resultados!$A$1:$ZZ$1, 0))</f>
        <v/>
      </c>
    </row>
    <row r="28">
      <c r="A28">
        <f>INDEX(resultados!$A$2:$ZZ$2386, 22, MATCH($B$1, resultados!$A$1:$ZZ$1, 0))</f>
        <v/>
      </c>
      <c r="B28">
        <f>INDEX(resultados!$A$2:$ZZ$2386, 22, MATCH($B$2, resultados!$A$1:$ZZ$1, 0))</f>
        <v/>
      </c>
      <c r="C28">
        <f>INDEX(resultados!$A$2:$ZZ$2386, 22, MATCH($B$3, resultados!$A$1:$ZZ$1, 0))</f>
        <v/>
      </c>
    </row>
    <row r="29">
      <c r="A29">
        <f>INDEX(resultados!$A$2:$ZZ$2386, 23, MATCH($B$1, resultados!$A$1:$ZZ$1, 0))</f>
        <v/>
      </c>
      <c r="B29">
        <f>INDEX(resultados!$A$2:$ZZ$2386, 23, MATCH($B$2, resultados!$A$1:$ZZ$1, 0))</f>
        <v/>
      </c>
      <c r="C29">
        <f>INDEX(resultados!$A$2:$ZZ$2386, 23, MATCH($B$3, resultados!$A$1:$ZZ$1, 0))</f>
        <v/>
      </c>
    </row>
    <row r="30">
      <c r="A30">
        <f>INDEX(resultados!$A$2:$ZZ$2386, 24, MATCH($B$1, resultados!$A$1:$ZZ$1, 0))</f>
        <v/>
      </c>
      <c r="B30">
        <f>INDEX(resultados!$A$2:$ZZ$2386, 24, MATCH($B$2, resultados!$A$1:$ZZ$1, 0))</f>
        <v/>
      </c>
      <c r="C30">
        <f>INDEX(resultados!$A$2:$ZZ$2386, 24, MATCH($B$3, resultados!$A$1:$ZZ$1, 0))</f>
        <v/>
      </c>
    </row>
    <row r="31">
      <c r="A31">
        <f>INDEX(resultados!$A$2:$ZZ$2386, 25, MATCH($B$1, resultados!$A$1:$ZZ$1, 0))</f>
        <v/>
      </c>
      <c r="B31">
        <f>INDEX(resultados!$A$2:$ZZ$2386, 25, MATCH($B$2, resultados!$A$1:$ZZ$1, 0))</f>
        <v/>
      </c>
      <c r="C31">
        <f>INDEX(resultados!$A$2:$ZZ$2386, 25, MATCH($B$3, resultados!$A$1:$ZZ$1, 0))</f>
        <v/>
      </c>
    </row>
    <row r="32">
      <c r="A32">
        <f>INDEX(resultados!$A$2:$ZZ$2386, 26, MATCH($B$1, resultados!$A$1:$ZZ$1, 0))</f>
        <v/>
      </c>
      <c r="B32">
        <f>INDEX(resultados!$A$2:$ZZ$2386, 26, MATCH($B$2, resultados!$A$1:$ZZ$1, 0))</f>
        <v/>
      </c>
      <c r="C32">
        <f>INDEX(resultados!$A$2:$ZZ$2386, 26, MATCH($B$3, resultados!$A$1:$ZZ$1, 0))</f>
        <v/>
      </c>
    </row>
    <row r="33">
      <c r="A33">
        <f>INDEX(resultados!$A$2:$ZZ$2386, 27, MATCH($B$1, resultados!$A$1:$ZZ$1, 0))</f>
        <v/>
      </c>
      <c r="B33">
        <f>INDEX(resultados!$A$2:$ZZ$2386, 27, MATCH($B$2, resultados!$A$1:$ZZ$1, 0))</f>
        <v/>
      </c>
      <c r="C33">
        <f>INDEX(resultados!$A$2:$ZZ$2386, 27, MATCH($B$3, resultados!$A$1:$ZZ$1, 0))</f>
        <v/>
      </c>
    </row>
    <row r="34">
      <c r="A34">
        <f>INDEX(resultados!$A$2:$ZZ$2386, 28, MATCH($B$1, resultados!$A$1:$ZZ$1, 0))</f>
        <v/>
      </c>
      <c r="B34">
        <f>INDEX(resultados!$A$2:$ZZ$2386, 28, MATCH($B$2, resultados!$A$1:$ZZ$1, 0))</f>
        <v/>
      </c>
      <c r="C34">
        <f>INDEX(resultados!$A$2:$ZZ$2386, 28, MATCH($B$3, resultados!$A$1:$ZZ$1, 0))</f>
        <v/>
      </c>
    </row>
    <row r="35">
      <c r="A35">
        <f>INDEX(resultados!$A$2:$ZZ$2386, 29, MATCH($B$1, resultados!$A$1:$ZZ$1, 0))</f>
        <v/>
      </c>
      <c r="B35">
        <f>INDEX(resultados!$A$2:$ZZ$2386, 29, MATCH($B$2, resultados!$A$1:$ZZ$1, 0))</f>
        <v/>
      </c>
      <c r="C35">
        <f>INDEX(resultados!$A$2:$ZZ$2386, 29, MATCH($B$3, resultados!$A$1:$ZZ$1, 0))</f>
        <v/>
      </c>
    </row>
    <row r="36">
      <c r="A36">
        <f>INDEX(resultados!$A$2:$ZZ$2386, 30, MATCH($B$1, resultados!$A$1:$ZZ$1, 0))</f>
        <v/>
      </c>
      <c r="B36">
        <f>INDEX(resultados!$A$2:$ZZ$2386, 30, MATCH($B$2, resultados!$A$1:$ZZ$1, 0))</f>
        <v/>
      </c>
      <c r="C36">
        <f>INDEX(resultados!$A$2:$ZZ$2386, 30, MATCH($B$3, resultados!$A$1:$ZZ$1, 0))</f>
        <v/>
      </c>
    </row>
    <row r="37">
      <c r="A37">
        <f>INDEX(resultados!$A$2:$ZZ$2386, 31, MATCH($B$1, resultados!$A$1:$ZZ$1, 0))</f>
        <v/>
      </c>
      <c r="B37">
        <f>INDEX(resultados!$A$2:$ZZ$2386, 31, MATCH($B$2, resultados!$A$1:$ZZ$1, 0))</f>
        <v/>
      </c>
      <c r="C37">
        <f>INDEX(resultados!$A$2:$ZZ$2386, 31, MATCH($B$3, resultados!$A$1:$ZZ$1, 0))</f>
        <v/>
      </c>
    </row>
    <row r="38">
      <c r="A38">
        <f>INDEX(resultados!$A$2:$ZZ$2386, 32, MATCH($B$1, resultados!$A$1:$ZZ$1, 0))</f>
        <v/>
      </c>
      <c r="B38">
        <f>INDEX(resultados!$A$2:$ZZ$2386, 32, MATCH($B$2, resultados!$A$1:$ZZ$1, 0))</f>
        <v/>
      </c>
      <c r="C38">
        <f>INDEX(resultados!$A$2:$ZZ$2386, 32, MATCH($B$3, resultados!$A$1:$ZZ$1, 0))</f>
        <v/>
      </c>
    </row>
    <row r="39">
      <c r="A39">
        <f>INDEX(resultados!$A$2:$ZZ$2386, 33, MATCH($B$1, resultados!$A$1:$ZZ$1, 0))</f>
        <v/>
      </c>
      <c r="B39">
        <f>INDEX(resultados!$A$2:$ZZ$2386, 33, MATCH($B$2, resultados!$A$1:$ZZ$1, 0))</f>
        <v/>
      </c>
      <c r="C39">
        <f>INDEX(resultados!$A$2:$ZZ$2386, 33, MATCH($B$3, resultados!$A$1:$ZZ$1, 0))</f>
        <v/>
      </c>
    </row>
    <row r="40">
      <c r="A40">
        <f>INDEX(resultados!$A$2:$ZZ$2386, 34, MATCH($B$1, resultados!$A$1:$ZZ$1, 0))</f>
        <v/>
      </c>
      <c r="B40">
        <f>INDEX(resultados!$A$2:$ZZ$2386, 34, MATCH($B$2, resultados!$A$1:$ZZ$1, 0))</f>
        <v/>
      </c>
      <c r="C40">
        <f>INDEX(resultados!$A$2:$ZZ$2386, 34, MATCH($B$3, resultados!$A$1:$ZZ$1, 0))</f>
        <v/>
      </c>
    </row>
    <row r="41">
      <c r="A41">
        <f>INDEX(resultados!$A$2:$ZZ$2386, 35, MATCH($B$1, resultados!$A$1:$ZZ$1, 0))</f>
        <v/>
      </c>
      <c r="B41">
        <f>INDEX(resultados!$A$2:$ZZ$2386, 35, MATCH($B$2, resultados!$A$1:$ZZ$1, 0))</f>
        <v/>
      </c>
      <c r="C41">
        <f>INDEX(resultados!$A$2:$ZZ$2386, 35, MATCH($B$3, resultados!$A$1:$ZZ$1, 0))</f>
        <v/>
      </c>
    </row>
    <row r="42">
      <c r="A42">
        <f>INDEX(resultados!$A$2:$ZZ$2386, 36, MATCH($B$1, resultados!$A$1:$ZZ$1, 0))</f>
        <v/>
      </c>
      <c r="B42">
        <f>INDEX(resultados!$A$2:$ZZ$2386, 36, MATCH($B$2, resultados!$A$1:$ZZ$1, 0))</f>
        <v/>
      </c>
      <c r="C42">
        <f>INDEX(resultados!$A$2:$ZZ$2386, 36, MATCH($B$3, resultados!$A$1:$ZZ$1, 0))</f>
        <v/>
      </c>
    </row>
    <row r="43">
      <c r="A43">
        <f>INDEX(resultados!$A$2:$ZZ$2386, 37, MATCH($B$1, resultados!$A$1:$ZZ$1, 0))</f>
        <v/>
      </c>
      <c r="B43">
        <f>INDEX(resultados!$A$2:$ZZ$2386, 37, MATCH($B$2, resultados!$A$1:$ZZ$1, 0))</f>
        <v/>
      </c>
      <c r="C43">
        <f>INDEX(resultados!$A$2:$ZZ$2386, 37, MATCH($B$3, resultados!$A$1:$ZZ$1, 0))</f>
        <v/>
      </c>
    </row>
    <row r="44">
      <c r="A44">
        <f>INDEX(resultados!$A$2:$ZZ$2386, 38, MATCH($B$1, resultados!$A$1:$ZZ$1, 0))</f>
        <v/>
      </c>
      <c r="B44">
        <f>INDEX(resultados!$A$2:$ZZ$2386, 38, MATCH($B$2, resultados!$A$1:$ZZ$1, 0))</f>
        <v/>
      </c>
      <c r="C44">
        <f>INDEX(resultados!$A$2:$ZZ$2386, 38, MATCH($B$3, resultados!$A$1:$ZZ$1, 0))</f>
        <v/>
      </c>
    </row>
    <row r="45">
      <c r="A45">
        <f>INDEX(resultados!$A$2:$ZZ$2386, 39, MATCH($B$1, resultados!$A$1:$ZZ$1, 0))</f>
        <v/>
      </c>
      <c r="B45">
        <f>INDEX(resultados!$A$2:$ZZ$2386, 39, MATCH($B$2, resultados!$A$1:$ZZ$1, 0))</f>
        <v/>
      </c>
      <c r="C45">
        <f>INDEX(resultados!$A$2:$ZZ$2386, 39, MATCH($B$3, resultados!$A$1:$ZZ$1, 0))</f>
        <v/>
      </c>
    </row>
    <row r="46">
      <c r="A46">
        <f>INDEX(resultados!$A$2:$ZZ$2386, 40, MATCH($B$1, resultados!$A$1:$ZZ$1, 0))</f>
        <v/>
      </c>
      <c r="B46">
        <f>INDEX(resultados!$A$2:$ZZ$2386, 40, MATCH($B$2, resultados!$A$1:$ZZ$1, 0))</f>
        <v/>
      </c>
      <c r="C46">
        <f>INDEX(resultados!$A$2:$ZZ$2386, 40, MATCH($B$3, resultados!$A$1:$ZZ$1, 0))</f>
        <v/>
      </c>
    </row>
    <row r="47">
      <c r="A47">
        <f>INDEX(resultados!$A$2:$ZZ$2386, 41, MATCH($B$1, resultados!$A$1:$ZZ$1, 0))</f>
        <v/>
      </c>
      <c r="B47">
        <f>INDEX(resultados!$A$2:$ZZ$2386, 41, MATCH($B$2, resultados!$A$1:$ZZ$1, 0))</f>
        <v/>
      </c>
      <c r="C47">
        <f>INDEX(resultados!$A$2:$ZZ$2386, 41, MATCH($B$3, resultados!$A$1:$ZZ$1, 0))</f>
        <v/>
      </c>
    </row>
    <row r="48">
      <c r="A48">
        <f>INDEX(resultados!$A$2:$ZZ$2386, 42, MATCH($B$1, resultados!$A$1:$ZZ$1, 0))</f>
        <v/>
      </c>
      <c r="B48">
        <f>INDEX(resultados!$A$2:$ZZ$2386, 42, MATCH($B$2, resultados!$A$1:$ZZ$1, 0))</f>
        <v/>
      </c>
      <c r="C48">
        <f>INDEX(resultados!$A$2:$ZZ$2386, 42, MATCH($B$3, resultados!$A$1:$ZZ$1, 0))</f>
        <v/>
      </c>
    </row>
    <row r="49">
      <c r="A49">
        <f>INDEX(resultados!$A$2:$ZZ$2386, 43, MATCH($B$1, resultados!$A$1:$ZZ$1, 0))</f>
        <v/>
      </c>
      <c r="B49">
        <f>INDEX(resultados!$A$2:$ZZ$2386, 43, MATCH($B$2, resultados!$A$1:$ZZ$1, 0))</f>
        <v/>
      </c>
      <c r="C49">
        <f>INDEX(resultados!$A$2:$ZZ$2386, 43, MATCH($B$3, resultados!$A$1:$ZZ$1, 0))</f>
        <v/>
      </c>
    </row>
    <row r="50">
      <c r="A50">
        <f>INDEX(resultados!$A$2:$ZZ$2386, 44, MATCH($B$1, resultados!$A$1:$ZZ$1, 0))</f>
        <v/>
      </c>
      <c r="B50">
        <f>INDEX(resultados!$A$2:$ZZ$2386, 44, MATCH($B$2, resultados!$A$1:$ZZ$1, 0))</f>
        <v/>
      </c>
      <c r="C50">
        <f>INDEX(resultados!$A$2:$ZZ$2386, 44, MATCH($B$3, resultados!$A$1:$ZZ$1, 0))</f>
        <v/>
      </c>
    </row>
    <row r="51">
      <c r="A51">
        <f>INDEX(resultados!$A$2:$ZZ$2386, 45, MATCH($B$1, resultados!$A$1:$ZZ$1, 0))</f>
        <v/>
      </c>
      <c r="B51">
        <f>INDEX(resultados!$A$2:$ZZ$2386, 45, MATCH($B$2, resultados!$A$1:$ZZ$1, 0))</f>
        <v/>
      </c>
      <c r="C51">
        <f>INDEX(resultados!$A$2:$ZZ$2386, 45, MATCH($B$3, resultados!$A$1:$ZZ$1, 0))</f>
        <v/>
      </c>
    </row>
    <row r="52">
      <c r="A52">
        <f>INDEX(resultados!$A$2:$ZZ$2386, 46, MATCH($B$1, resultados!$A$1:$ZZ$1, 0))</f>
        <v/>
      </c>
      <c r="B52">
        <f>INDEX(resultados!$A$2:$ZZ$2386, 46, MATCH($B$2, resultados!$A$1:$ZZ$1, 0))</f>
        <v/>
      </c>
      <c r="C52">
        <f>INDEX(resultados!$A$2:$ZZ$2386, 46, MATCH($B$3, resultados!$A$1:$ZZ$1, 0))</f>
        <v/>
      </c>
    </row>
    <row r="53">
      <c r="A53">
        <f>INDEX(resultados!$A$2:$ZZ$2386, 47, MATCH($B$1, resultados!$A$1:$ZZ$1, 0))</f>
        <v/>
      </c>
      <c r="B53">
        <f>INDEX(resultados!$A$2:$ZZ$2386, 47, MATCH($B$2, resultados!$A$1:$ZZ$1, 0))</f>
        <v/>
      </c>
      <c r="C53">
        <f>INDEX(resultados!$A$2:$ZZ$2386, 47, MATCH($B$3, resultados!$A$1:$ZZ$1, 0))</f>
        <v/>
      </c>
    </row>
    <row r="54">
      <c r="A54">
        <f>INDEX(resultados!$A$2:$ZZ$2386, 48, MATCH($B$1, resultados!$A$1:$ZZ$1, 0))</f>
        <v/>
      </c>
      <c r="B54">
        <f>INDEX(resultados!$A$2:$ZZ$2386, 48, MATCH($B$2, resultados!$A$1:$ZZ$1, 0))</f>
        <v/>
      </c>
      <c r="C54">
        <f>INDEX(resultados!$A$2:$ZZ$2386, 48, MATCH($B$3, resultados!$A$1:$ZZ$1, 0))</f>
        <v/>
      </c>
    </row>
    <row r="55">
      <c r="A55">
        <f>INDEX(resultados!$A$2:$ZZ$2386, 49, MATCH($B$1, resultados!$A$1:$ZZ$1, 0))</f>
        <v/>
      </c>
      <c r="B55">
        <f>INDEX(resultados!$A$2:$ZZ$2386, 49, MATCH($B$2, resultados!$A$1:$ZZ$1, 0))</f>
        <v/>
      </c>
      <c r="C55">
        <f>INDEX(resultados!$A$2:$ZZ$2386, 49, MATCH($B$3, resultados!$A$1:$ZZ$1, 0))</f>
        <v/>
      </c>
    </row>
    <row r="56">
      <c r="A56">
        <f>INDEX(resultados!$A$2:$ZZ$2386, 50, MATCH($B$1, resultados!$A$1:$ZZ$1, 0))</f>
        <v/>
      </c>
      <c r="B56">
        <f>INDEX(resultados!$A$2:$ZZ$2386, 50, MATCH($B$2, resultados!$A$1:$ZZ$1, 0))</f>
        <v/>
      </c>
      <c r="C56">
        <f>INDEX(resultados!$A$2:$ZZ$2386, 50, MATCH($B$3, resultados!$A$1:$ZZ$1, 0))</f>
        <v/>
      </c>
    </row>
    <row r="57">
      <c r="A57">
        <f>INDEX(resultados!$A$2:$ZZ$2386, 51, MATCH($B$1, resultados!$A$1:$ZZ$1, 0))</f>
        <v/>
      </c>
      <c r="B57">
        <f>INDEX(resultados!$A$2:$ZZ$2386, 51, MATCH($B$2, resultados!$A$1:$ZZ$1, 0))</f>
        <v/>
      </c>
      <c r="C57">
        <f>INDEX(resultados!$A$2:$ZZ$2386, 51, MATCH($B$3, resultados!$A$1:$ZZ$1, 0))</f>
        <v/>
      </c>
    </row>
    <row r="58">
      <c r="A58">
        <f>INDEX(resultados!$A$2:$ZZ$2386, 52, MATCH($B$1, resultados!$A$1:$ZZ$1, 0))</f>
        <v/>
      </c>
      <c r="B58">
        <f>INDEX(resultados!$A$2:$ZZ$2386, 52, MATCH($B$2, resultados!$A$1:$ZZ$1, 0))</f>
        <v/>
      </c>
      <c r="C58">
        <f>INDEX(resultados!$A$2:$ZZ$2386, 52, MATCH($B$3, resultados!$A$1:$ZZ$1, 0))</f>
        <v/>
      </c>
    </row>
    <row r="59">
      <c r="A59">
        <f>INDEX(resultados!$A$2:$ZZ$2386, 53, MATCH($B$1, resultados!$A$1:$ZZ$1, 0))</f>
        <v/>
      </c>
      <c r="B59">
        <f>INDEX(resultados!$A$2:$ZZ$2386, 53, MATCH($B$2, resultados!$A$1:$ZZ$1, 0))</f>
        <v/>
      </c>
      <c r="C59">
        <f>INDEX(resultados!$A$2:$ZZ$2386, 53, MATCH($B$3, resultados!$A$1:$ZZ$1, 0))</f>
        <v/>
      </c>
    </row>
    <row r="60">
      <c r="A60">
        <f>INDEX(resultados!$A$2:$ZZ$2386, 54, MATCH($B$1, resultados!$A$1:$ZZ$1, 0))</f>
        <v/>
      </c>
      <c r="B60">
        <f>INDEX(resultados!$A$2:$ZZ$2386, 54, MATCH($B$2, resultados!$A$1:$ZZ$1, 0))</f>
        <v/>
      </c>
      <c r="C60">
        <f>INDEX(resultados!$A$2:$ZZ$2386, 54, MATCH($B$3, resultados!$A$1:$ZZ$1, 0))</f>
        <v/>
      </c>
    </row>
    <row r="61">
      <c r="A61">
        <f>INDEX(resultados!$A$2:$ZZ$2386, 55, MATCH($B$1, resultados!$A$1:$ZZ$1, 0))</f>
        <v/>
      </c>
      <c r="B61">
        <f>INDEX(resultados!$A$2:$ZZ$2386, 55, MATCH($B$2, resultados!$A$1:$ZZ$1, 0))</f>
        <v/>
      </c>
      <c r="C61">
        <f>INDEX(resultados!$A$2:$ZZ$2386, 55, MATCH($B$3, resultados!$A$1:$ZZ$1, 0))</f>
        <v/>
      </c>
    </row>
    <row r="62">
      <c r="A62">
        <f>INDEX(resultados!$A$2:$ZZ$2386, 56, MATCH($B$1, resultados!$A$1:$ZZ$1, 0))</f>
        <v/>
      </c>
      <c r="B62">
        <f>INDEX(resultados!$A$2:$ZZ$2386, 56, MATCH($B$2, resultados!$A$1:$ZZ$1, 0))</f>
        <v/>
      </c>
      <c r="C62">
        <f>INDEX(resultados!$A$2:$ZZ$2386, 56, MATCH($B$3, resultados!$A$1:$ZZ$1, 0))</f>
        <v/>
      </c>
    </row>
    <row r="63">
      <c r="A63">
        <f>INDEX(resultados!$A$2:$ZZ$2386, 57, MATCH($B$1, resultados!$A$1:$ZZ$1, 0))</f>
        <v/>
      </c>
      <c r="B63">
        <f>INDEX(resultados!$A$2:$ZZ$2386, 57, MATCH($B$2, resultados!$A$1:$ZZ$1, 0))</f>
        <v/>
      </c>
      <c r="C63">
        <f>INDEX(resultados!$A$2:$ZZ$2386, 57, MATCH($B$3, resultados!$A$1:$ZZ$1, 0))</f>
        <v/>
      </c>
    </row>
    <row r="64">
      <c r="A64">
        <f>INDEX(resultados!$A$2:$ZZ$2386, 58, MATCH($B$1, resultados!$A$1:$ZZ$1, 0))</f>
        <v/>
      </c>
      <c r="B64">
        <f>INDEX(resultados!$A$2:$ZZ$2386, 58, MATCH($B$2, resultados!$A$1:$ZZ$1, 0))</f>
        <v/>
      </c>
      <c r="C64">
        <f>INDEX(resultados!$A$2:$ZZ$2386, 58, MATCH($B$3, resultados!$A$1:$ZZ$1, 0))</f>
        <v/>
      </c>
    </row>
    <row r="65">
      <c r="A65">
        <f>INDEX(resultados!$A$2:$ZZ$2386, 59, MATCH($B$1, resultados!$A$1:$ZZ$1, 0))</f>
        <v/>
      </c>
      <c r="B65">
        <f>INDEX(resultados!$A$2:$ZZ$2386, 59, MATCH($B$2, resultados!$A$1:$ZZ$1, 0))</f>
        <v/>
      </c>
      <c r="C65">
        <f>INDEX(resultados!$A$2:$ZZ$2386, 59, MATCH($B$3, resultados!$A$1:$ZZ$1, 0))</f>
        <v/>
      </c>
    </row>
    <row r="66">
      <c r="A66">
        <f>INDEX(resultados!$A$2:$ZZ$2386, 60, MATCH($B$1, resultados!$A$1:$ZZ$1, 0))</f>
        <v/>
      </c>
      <c r="B66">
        <f>INDEX(resultados!$A$2:$ZZ$2386, 60, MATCH($B$2, resultados!$A$1:$ZZ$1, 0))</f>
        <v/>
      </c>
      <c r="C66">
        <f>INDEX(resultados!$A$2:$ZZ$2386, 60, MATCH($B$3, resultados!$A$1:$ZZ$1, 0))</f>
        <v/>
      </c>
    </row>
    <row r="67">
      <c r="A67">
        <f>INDEX(resultados!$A$2:$ZZ$2386, 61, MATCH($B$1, resultados!$A$1:$ZZ$1, 0))</f>
        <v/>
      </c>
      <c r="B67">
        <f>INDEX(resultados!$A$2:$ZZ$2386, 61, MATCH($B$2, resultados!$A$1:$ZZ$1, 0))</f>
        <v/>
      </c>
      <c r="C67">
        <f>INDEX(resultados!$A$2:$ZZ$2386, 61, MATCH($B$3, resultados!$A$1:$ZZ$1, 0))</f>
        <v/>
      </c>
    </row>
    <row r="68">
      <c r="A68">
        <f>INDEX(resultados!$A$2:$ZZ$2386, 62, MATCH($B$1, resultados!$A$1:$ZZ$1, 0))</f>
        <v/>
      </c>
      <c r="B68">
        <f>INDEX(resultados!$A$2:$ZZ$2386, 62, MATCH($B$2, resultados!$A$1:$ZZ$1, 0))</f>
        <v/>
      </c>
      <c r="C68">
        <f>INDEX(resultados!$A$2:$ZZ$2386, 62, MATCH($B$3, resultados!$A$1:$ZZ$1, 0))</f>
        <v/>
      </c>
    </row>
    <row r="69">
      <c r="A69">
        <f>INDEX(resultados!$A$2:$ZZ$2386, 63, MATCH($B$1, resultados!$A$1:$ZZ$1, 0))</f>
        <v/>
      </c>
      <c r="B69">
        <f>INDEX(resultados!$A$2:$ZZ$2386, 63, MATCH($B$2, resultados!$A$1:$ZZ$1, 0))</f>
        <v/>
      </c>
      <c r="C69">
        <f>INDEX(resultados!$A$2:$ZZ$2386, 63, MATCH($B$3, resultados!$A$1:$ZZ$1, 0))</f>
        <v/>
      </c>
    </row>
    <row r="70">
      <c r="A70">
        <f>INDEX(resultados!$A$2:$ZZ$2386, 64, MATCH($B$1, resultados!$A$1:$ZZ$1, 0))</f>
        <v/>
      </c>
      <c r="B70">
        <f>INDEX(resultados!$A$2:$ZZ$2386, 64, MATCH($B$2, resultados!$A$1:$ZZ$1, 0))</f>
        <v/>
      </c>
      <c r="C70">
        <f>INDEX(resultados!$A$2:$ZZ$2386, 64, MATCH($B$3, resultados!$A$1:$ZZ$1, 0))</f>
        <v/>
      </c>
    </row>
    <row r="71">
      <c r="A71">
        <f>INDEX(resultados!$A$2:$ZZ$2386, 65, MATCH($B$1, resultados!$A$1:$ZZ$1, 0))</f>
        <v/>
      </c>
      <c r="B71">
        <f>INDEX(resultados!$A$2:$ZZ$2386, 65, MATCH($B$2, resultados!$A$1:$ZZ$1, 0))</f>
        <v/>
      </c>
      <c r="C71">
        <f>INDEX(resultados!$A$2:$ZZ$2386, 65, MATCH($B$3, resultados!$A$1:$ZZ$1, 0))</f>
        <v/>
      </c>
    </row>
    <row r="72">
      <c r="A72">
        <f>INDEX(resultados!$A$2:$ZZ$2386, 66, MATCH($B$1, resultados!$A$1:$ZZ$1, 0))</f>
        <v/>
      </c>
      <c r="B72">
        <f>INDEX(resultados!$A$2:$ZZ$2386, 66, MATCH($B$2, resultados!$A$1:$ZZ$1, 0))</f>
        <v/>
      </c>
      <c r="C72">
        <f>INDEX(resultados!$A$2:$ZZ$2386, 66, MATCH($B$3, resultados!$A$1:$ZZ$1, 0))</f>
        <v/>
      </c>
    </row>
    <row r="73">
      <c r="A73">
        <f>INDEX(resultados!$A$2:$ZZ$2386, 67, MATCH($B$1, resultados!$A$1:$ZZ$1, 0))</f>
        <v/>
      </c>
      <c r="B73">
        <f>INDEX(resultados!$A$2:$ZZ$2386, 67, MATCH($B$2, resultados!$A$1:$ZZ$1, 0))</f>
        <v/>
      </c>
      <c r="C73">
        <f>INDEX(resultados!$A$2:$ZZ$2386, 67, MATCH($B$3, resultados!$A$1:$ZZ$1, 0))</f>
        <v/>
      </c>
    </row>
    <row r="74">
      <c r="A74">
        <f>INDEX(resultados!$A$2:$ZZ$2386, 68, MATCH($B$1, resultados!$A$1:$ZZ$1, 0))</f>
        <v/>
      </c>
      <c r="B74">
        <f>INDEX(resultados!$A$2:$ZZ$2386, 68, MATCH($B$2, resultados!$A$1:$ZZ$1, 0))</f>
        <v/>
      </c>
      <c r="C74">
        <f>INDEX(resultados!$A$2:$ZZ$2386, 68, MATCH($B$3, resultados!$A$1:$ZZ$1, 0))</f>
        <v/>
      </c>
    </row>
    <row r="75">
      <c r="A75">
        <f>INDEX(resultados!$A$2:$ZZ$2386, 69, MATCH($B$1, resultados!$A$1:$ZZ$1, 0))</f>
        <v/>
      </c>
      <c r="B75">
        <f>INDEX(resultados!$A$2:$ZZ$2386, 69, MATCH($B$2, resultados!$A$1:$ZZ$1, 0))</f>
        <v/>
      </c>
      <c r="C75">
        <f>INDEX(resultados!$A$2:$ZZ$2386, 69, MATCH($B$3, resultados!$A$1:$ZZ$1, 0))</f>
        <v/>
      </c>
    </row>
    <row r="76">
      <c r="A76">
        <f>INDEX(resultados!$A$2:$ZZ$2386, 70, MATCH($B$1, resultados!$A$1:$ZZ$1, 0))</f>
        <v/>
      </c>
      <c r="B76">
        <f>INDEX(resultados!$A$2:$ZZ$2386, 70, MATCH($B$2, resultados!$A$1:$ZZ$1, 0))</f>
        <v/>
      </c>
      <c r="C76">
        <f>INDEX(resultados!$A$2:$ZZ$2386, 70, MATCH($B$3, resultados!$A$1:$ZZ$1, 0))</f>
        <v/>
      </c>
    </row>
    <row r="77">
      <c r="A77">
        <f>INDEX(resultados!$A$2:$ZZ$2386, 71, MATCH($B$1, resultados!$A$1:$ZZ$1, 0))</f>
        <v/>
      </c>
      <c r="B77">
        <f>INDEX(resultados!$A$2:$ZZ$2386, 71, MATCH($B$2, resultados!$A$1:$ZZ$1, 0))</f>
        <v/>
      </c>
      <c r="C77">
        <f>INDEX(resultados!$A$2:$ZZ$2386, 71, MATCH($B$3, resultados!$A$1:$ZZ$1, 0))</f>
        <v/>
      </c>
    </row>
    <row r="78">
      <c r="A78">
        <f>INDEX(resultados!$A$2:$ZZ$2386, 72, MATCH($B$1, resultados!$A$1:$ZZ$1, 0))</f>
        <v/>
      </c>
      <c r="B78">
        <f>INDEX(resultados!$A$2:$ZZ$2386, 72, MATCH($B$2, resultados!$A$1:$ZZ$1, 0))</f>
        <v/>
      </c>
      <c r="C78">
        <f>INDEX(resultados!$A$2:$ZZ$2386, 72, MATCH($B$3, resultados!$A$1:$ZZ$1, 0))</f>
        <v/>
      </c>
    </row>
    <row r="79">
      <c r="A79">
        <f>INDEX(resultados!$A$2:$ZZ$2386, 73, MATCH($B$1, resultados!$A$1:$ZZ$1, 0))</f>
        <v/>
      </c>
      <c r="B79">
        <f>INDEX(resultados!$A$2:$ZZ$2386, 73, MATCH($B$2, resultados!$A$1:$ZZ$1, 0))</f>
        <v/>
      </c>
      <c r="C79">
        <f>INDEX(resultados!$A$2:$ZZ$2386, 73, MATCH($B$3, resultados!$A$1:$ZZ$1, 0))</f>
        <v/>
      </c>
    </row>
    <row r="80">
      <c r="A80">
        <f>INDEX(resultados!$A$2:$ZZ$2386, 74, MATCH($B$1, resultados!$A$1:$ZZ$1, 0))</f>
        <v/>
      </c>
      <c r="B80">
        <f>INDEX(resultados!$A$2:$ZZ$2386, 74, MATCH($B$2, resultados!$A$1:$ZZ$1, 0))</f>
        <v/>
      </c>
      <c r="C80">
        <f>INDEX(resultados!$A$2:$ZZ$2386, 74, MATCH($B$3, resultados!$A$1:$ZZ$1, 0))</f>
        <v/>
      </c>
    </row>
    <row r="81">
      <c r="A81">
        <f>INDEX(resultados!$A$2:$ZZ$2386, 75, MATCH($B$1, resultados!$A$1:$ZZ$1, 0))</f>
        <v/>
      </c>
      <c r="B81">
        <f>INDEX(resultados!$A$2:$ZZ$2386, 75, MATCH($B$2, resultados!$A$1:$ZZ$1, 0))</f>
        <v/>
      </c>
      <c r="C81">
        <f>INDEX(resultados!$A$2:$ZZ$2386, 75, MATCH($B$3, resultados!$A$1:$ZZ$1, 0))</f>
        <v/>
      </c>
    </row>
    <row r="82">
      <c r="A82">
        <f>INDEX(resultados!$A$2:$ZZ$2386, 76, MATCH($B$1, resultados!$A$1:$ZZ$1, 0))</f>
        <v/>
      </c>
      <c r="B82">
        <f>INDEX(resultados!$A$2:$ZZ$2386, 76, MATCH($B$2, resultados!$A$1:$ZZ$1, 0))</f>
        <v/>
      </c>
      <c r="C82">
        <f>INDEX(resultados!$A$2:$ZZ$2386, 76, MATCH($B$3, resultados!$A$1:$ZZ$1, 0))</f>
        <v/>
      </c>
    </row>
    <row r="83">
      <c r="A83">
        <f>INDEX(resultados!$A$2:$ZZ$2386, 77, MATCH($B$1, resultados!$A$1:$ZZ$1, 0))</f>
        <v/>
      </c>
      <c r="B83">
        <f>INDEX(resultados!$A$2:$ZZ$2386, 77, MATCH($B$2, resultados!$A$1:$ZZ$1, 0))</f>
        <v/>
      </c>
      <c r="C83">
        <f>INDEX(resultados!$A$2:$ZZ$2386, 77, MATCH($B$3, resultados!$A$1:$ZZ$1, 0))</f>
        <v/>
      </c>
    </row>
    <row r="84">
      <c r="A84">
        <f>INDEX(resultados!$A$2:$ZZ$2386, 78, MATCH($B$1, resultados!$A$1:$ZZ$1, 0))</f>
        <v/>
      </c>
      <c r="B84">
        <f>INDEX(resultados!$A$2:$ZZ$2386, 78, MATCH($B$2, resultados!$A$1:$ZZ$1, 0))</f>
        <v/>
      </c>
      <c r="C84">
        <f>INDEX(resultados!$A$2:$ZZ$2386, 78, MATCH($B$3, resultados!$A$1:$ZZ$1, 0))</f>
        <v/>
      </c>
    </row>
    <row r="85">
      <c r="A85">
        <f>INDEX(resultados!$A$2:$ZZ$2386, 79, MATCH($B$1, resultados!$A$1:$ZZ$1, 0))</f>
        <v/>
      </c>
      <c r="B85">
        <f>INDEX(resultados!$A$2:$ZZ$2386, 79, MATCH($B$2, resultados!$A$1:$ZZ$1, 0))</f>
        <v/>
      </c>
      <c r="C85">
        <f>INDEX(resultados!$A$2:$ZZ$2386, 79, MATCH($B$3, resultados!$A$1:$ZZ$1, 0))</f>
        <v/>
      </c>
    </row>
    <row r="86">
      <c r="A86">
        <f>INDEX(resultados!$A$2:$ZZ$2386, 80, MATCH($B$1, resultados!$A$1:$ZZ$1, 0))</f>
        <v/>
      </c>
      <c r="B86">
        <f>INDEX(resultados!$A$2:$ZZ$2386, 80, MATCH($B$2, resultados!$A$1:$ZZ$1, 0))</f>
        <v/>
      </c>
      <c r="C86">
        <f>INDEX(resultados!$A$2:$ZZ$2386, 80, MATCH($B$3, resultados!$A$1:$ZZ$1, 0))</f>
        <v/>
      </c>
    </row>
    <row r="87">
      <c r="A87">
        <f>INDEX(resultados!$A$2:$ZZ$2386, 81, MATCH($B$1, resultados!$A$1:$ZZ$1, 0))</f>
        <v/>
      </c>
      <c r="B87">
        <f>INDEX(resultados!$A$2:$ZZ$2386, 81, MATCH($B$2, resultados!$A$1:$ZZ$1, 0))</f>
        <v/>
      </c>
      <c r="C87">
        <f>INDEX(resultados!$A$2:$ZZ$2386, 81, MATCH($B$3, resultados!$A$1:$ZZ$1, 0))</f>
        <v/>
      </c>
    </row>
    <row r="88">
      <c r="A88">
        <f>INDEX(resultados!$A$2:$ZZ$2386, 82, MATCH($B$1, resultados!$A$1:$ZZ$1, 0))</f>
        <v/>
      </c>
      <c r="B88">
        <f>INDEX(resultados!$A$2:$ZZ$2386, 82, MATCH($B$2, resultados!$A$1:$ZZ$1, 0))</f>
        <v/>
      </c>
      <c r="C88">
        <f>INDEX(resultados!$A$2:$ZZ$2386, 82, MATCH($B$3, resultados!$A$1:$ZZ$1, 0))</f>
        <v/>
      </c>
    </row>
    <row r="89">
      <c r="A89">
        <f>INDEX(resultados!$A$2:$ZZ$2386, 83, MATCH($B$1, resultados!$A$1:$ZZ$1, 0))</f>
        <v/>
      </c>
      <c r="B89">
        <f>INDEX(resultados!$A$2:$ZZ$2386, 83, MATCH($B$2, resultados!$A$1:$ZZ$1, 0))</f>
        <v/>
      </c>
      <c r="C89">
        <f>INDEX(resultados!$A$2:$ZZ$2386, 83, MATCH($B$3, resultados!$A$1:$ZZ$1, 0))</f>
        <v/>
      </c>
    </row>
    <row r="90">
      <c r="A90">
        <f>INDEX(resultados!$A$2:$ZZ$2386, 84, MATCH($B$1, resultados!$A$1:$ZZ$1, 0))</f>
        <v/>
      </c>
      <c r="B90">
        <f>INDEX(resultados!$A$2:$ZZ$2386, 84, MATCH($B$2, resultados!$A$1:$ZZ$1, 0))</f>
        <v/>
      </c>
      <c r="C90">
        <f>INDEX(resultados!$A$2:$ZZ$2386, 84, MATCH($B$3, resultados!$A$1:$ZZ$1, 0))</f>
        <v/>
      </c>
    </row>
    <row r="91">
      <c r="A91">
        <f>INDEX(resultados!$A$2:$ZZ$2386, 85, MATCH($B$1, resultados!$A$1:$ZZ$1, 0))</f>
        <v/>
      </c>
      <c r="B91">
        <f>INDEX(resultados!$A$2:$ZZ$2386, 85, MATCH($B$2, resultados!$A$1:$ZZ$1, 0))</f>
        <v/>
      </c>
      <c r="C91">
        <f>INDEX(resultados!$A$2:$ZZ$2386, 85, MATCH($B$3, resultados!$A$1:$ZZ$1, 0))</f>
        <v/>
      </c>
    </row>
    <row r="92">
      <c r="A92">
        <f>INDEX(resultados!$A$2:$ZZ$2386, 86, MATCH($B$1, resultados!$A$1:$ZZ$1, 0))</f>
        <v/>
      </c>
      <c r="B92">
        <f>INDEX(resultados!$A$2:$ZZ$2386, 86, MATCH($B$2, resultados!$A$1:$ZZ$1, 0))</f>
        <v/>
      </c>
      <c r="C92">
        <f>INDEX(resultados!$A$2:$ZZ$2386, 86, MATCH($B$3, resultados!$A$1:$ZZ$1, 0))</f>
        <v/>
      </c>
    </row>
    <row r="93">
      <c r="A93">
        <f>INDEX(resultados!$A$2:$ZZ$2386, 87, MATCH($B$1, resultados!$A$1:$ZZ$1, 0))</f>
        <v/>
      </c>
      <c r="B93">
        <f>INDEX(resultados!$A$2:$ZZ$2386, 87, MATCH($B$2, resultados!$A$1:$ZZ$1, 0))</f>
        <v/>
      </c>
      <c r="C93">
        <f>INDEX(resultados!$A$2:$ZZ$2386, 87, MATCH($B$3, resultados!$A$1:$ZZ$1, 0))</f>
        <v/>
      </c>
    </row>
    <row r="94">
      <c r="A94">
        <f>INDEX(resultados!$A$2:$ZZ$2386, 88, MATCH($B$1, resultados!$A$1:$ZZ$1, 0))</f>
        <v/>
      </c>
      <c r="B94">
        <f>INDEX(resultados!$A$2:$ZZ$2386, 88, MATCH($B$2, resultados!$A$1:$ZZ$1, 0))</f>
        <v/>
      </c>
      <c r="C94">
        <f>INDEX(resultados!$A$2:$ZZ$2386, 88, MATCH($B$3, resultados!$A$1:$ZZ$1, 0))</f>
        <v/>
      </c>
    </row>
    <row r="95">
      <c r="A95">
        <f>INDEX(resultados!$A$2:$ZZ$2386, 89, MATCH($B$1, resultados!$A$1:$ZZ$1, 0))</f>
        <v/>
      </c>
      <c r="B95">
        <f>INDEX(resultados!$A$2:$ZZ$2386, 89, MATCH($B$2, resultados!$A$1:$ZZ$1, 0))</f>
        <v/>
      </c>
      <c r="C95">
        <f>INDEX(resultados!$A$2:$ZZ$2386, 89, MATCH($B$3, resultados!$A$1:$ZZ$1, 0))</f>
        <v/>
      </c>
    </row>
    <row r="96">
      <c r="A96">
        <f>INDEX(resultados!$A$2:$ZZ$2386, 90, MATCH($B$1, resultados!$A$1:$ZZ$1, 0))</f>
        <v/>
      </c>
      <c r="B96">
        <f>INDEX(resultados!$A$2:$ZZ$2386, 90, MATCH($B$2, resultados!$A$1:$ZZ$1, 0))</f>
        <v/>
      </c>
      <c r="C96">
        <f>INDEX(resultados!$A$2:$ZZ$2386, 90, MATCH($B$3, resultados!$A$1:$ZZ$1, 0))</f>
        <v/>
      </c>
    </row>
    <row r="97">
      <c r="A97">
        <f>INDEX(resultados!$A$2:$ZZ$2386, 91, MATCH($B$1, resultados!$A$1:$ZZ$1, 0))</f>
        <v/>
      </c>
      <c r="B97">
        <f>INDEX(resultados!$A$2:$ZZ$2386, 91, MATCH($B$2, resultados!$A$1:$ZZ$1, 0))</f>
        <v/>
      </c>
      <c r="C97">
        <f>INDEX(resultados!$A$2:$ZZ$2386, 91, MATCH($B$3, resultados!$A$1:$ZZ$1, 0))</f>
        <v/>
      </c>
    </row>
    <row r="98">
      <c r="A98">
        <f>INDEX(resultados!$A$2:$ZZ$2386, 92, MATCH($B$1, resultados!$A$1:$ZZ$1, 0))</f>
        <v/>
      </c>
      <c r="B98">
        <f>INDEX(resultados!$A$2:$ZZ$2386, 92, MATCH($B$2, resultados!$A$1:$ZZ$1, 0))</f>
        <v/>
      </c>
      <c r="C98">
        <f>INDEX(resultados!$A$2:$ZZ$2386, 92, MATCH($B$3, resultados!$A$1:$ZZ$1, 0))</f>
        <v/>
      </c>
    </row>
    <row r="99">
      <c r="A99">
        <f>INDEX(resultados!$A$2:$ZZ$2386, 93, MATCH($B$1, resultados!$A$1:$ZZ$1, 0))</f>
        <v/>
      </c>
      <c r="B99">
        <f>INDEX(resultados!$A$2:$ZZ$2386, 93, MATCH($B$2, resultados!$A$1:$ZZ$1, 0))</f>
        <v/>
      </c>
      <c r="C99">
        <f>INDEX(resultados!$A$2:$ZZ$2386, 93, MATCH($B$3, resultados!$A$1:$ZZ$1, 0))</f>
        <v/>
      </c>
    </row>
    <row r="100">
      <c r="A100">
        <f>INDEX(resultados!$A$2:$ZZ$2386, 94, MATCH($B$1, resultados!$A$1:$ZZ$1, 0))</f>
        <v/>
      </c>
      <c r="B100">
        <f>INDEX(resultados!$A$2:$ZZ$2386, 94, MATCH($B$2, resultados!$A$1:$ZZ$1, 0))</f>
        <v/>
      </c>
      <c r="C100">
        <f>INDEX(resultados!$A$2:$ZZ$2386, 94, MATCH($B$3, resultados!$A$1:$ZZ$1, 0))</f>
        <v/>
      </c>
    </row>
    <row r="101">
      <c r="A101">
        <f>INDEX(resultados!$A$2:$ZZ$2386, 95, MATCH($B$1, resultados!$A$1:$ZZ$1, 0))</f>
        <v/>
      </c>
      <c r="B101">
        <f>INDEX(resultados!$A$2:$ZZ$2386, 95, MATCH($B$2, resultados!$A$1:$ZZ$1, 0))</f>
        <v/>
      </c>
      <c r="C101">
        <f>INDEX(resultados!$A$2:$ZZ$2386, 95, MATCH($B$3, resultados!$A$1:$ZZ$1, 0))</f>
        <v/>
      </c>
    </row>
    <row r="102">
      <c r="A102">
        <f>INDEX(resultados!$A$2:$ZZ$2386, 96, MATCH($B$1, resultados!$A$1:$ZZ$1, 0))</f>
        <v/>
      </c>
      <c r="B102">
        <f>INDEX(resultados!$A$2:$ZZ$2386, 96, MATCH($B$2, resultados!$A$1:$ZZ$1, 0))</f>
        <v/>
      </c>
      <c r="C102">
        <f>INDEX(resultados!$A$2:$ZZ$2386, 96, MATCH($B$3, resultados!$A$1:$ZZ$1, 0))</f>
        <v/>
      </c>
    </row>
    <row r="103">
      <c r="A103">
        <f>INDEX(resultados!$A$2:$ZZ$2386, 97, MATCH($B$1, resultados!$A$1:$ZZ$1, 0))</f>
        <v/>
      </c>
      <c r="B103">
        <f>INDEX(resultados!$A$2:$ZZ$2386, 97, MATCH($B$2, resultados!$A$1:$ZZ$1, 0))</f>
        <v/>
      </c>
      <c r="C103">
        <f>INDEX(resultados!$A$2:$ZZ$2386, 97, MATCH($B$3, resultados!$A$1:$ZZ$1, 0))</f>
        <v/>
      </c>
    </row>
    <row r="104">
      <c r="A104">
        <f>INDEX(resultados!$A$2:$ZZ$2386, 98, MATCH($B$1, resultados!$A$1:$ZZ$1, 0))</f>
        <v/>
      </c>
      <c r="B104">
        <f>INDEX(resultados!$A$2:$ZZ$2386, 98, MATCH($B$2, resultados!$A$1:$ZZ$1, 0))</f>
        <v/>
      </c>
      <c r="C104">
        <f>INDEX(resultados!$A$2:$ZZ$2386, 98, MATCH($B$3, resultados!$A$1:$ZZ$1, 0))</f>
        <v/>
      </c>
    </row>
    <row r="105">
      <c r="A105">
        <f>INDEX(resultados!$A$2:$ZZ$2386, 99, MATCH($B$1, resultados!$A$1:$ZZ$1, 0))</f>
        <v/>
      </c>
      <c r="B105">
        <f>INDEX(resultados!$A$2:$ZZ$2386, 99, MATCH($B$2, resultados!$A$1:$ZZ$1, 0))</f>
        <v/>
      </c>
      <c r="C105">
        <f>INDEX(resultados!$A$2:$ZZ$2386, 99, MATCH($B$3, resultados!$A$1:$ZZ$1, 0))</f>
        <v/>
      </c>
    </row>
    <row r="106">
      <c r="A106">
        <f>INDEX(resultados!$A$2:$ZZ$2386, 100, MATCH($B$1, resultados!$A$1:$ZZ$1, 0))</f>
        <v/>
      </c>
      <c r="B106">
        <f>INDEX(resultados!$A$2:$ZZ$2386, 100, MATCH($B$2, resultados!$A$1:$ZZ$1, 0))</f>
        <v/>
      </c>
      <c r="C106">
        <f>INDEX(resultados!$A$2:$ZZ$2386, 100, MATCH($B$3, resultados!$A$1:$ZZ$1, 0))</f>
        <v/>
      </c>
    </row>
    <row r="107">
      <c r="A107">
        <f>INDEX(resultados!$A$2:$ZZ$2386, 101, MATCH($B$1, resultados!$A$1:$ZZ$1, 0))</f>
        <v/>
      </c>
      <c r="B107">
        <f>INDEX(resultados!$A$2:$ZZ$2386, 101, MATCH($B$2, resultados!$A$1:$ZZ$1, 0))</f>
        <v/>
      </c>
      <c r="C107">
        <f>INDEX(resultados!$A$2:$ZZ$2386, 101, MATCH($B$3, resultados!$A$1:$ZZ$1, 0))</f>
        <v/>
      </c>
    </row>
    <row r="108">
      <c r="A108">
        <f>INDEX(resultados!$A$2:$ZZ$2386, 102, MATCH($B$1, resultados!$A$1:$ZZ$1, 0))</f>
        <v/>
      </c>
      <c r="B108">
        <f>INDEX(resultados!$A$2:$ZZ$2386, 102, MATCH($B$2, resultados!$A$1:$ZZ$1, 0))</f>
        <v/>
      </c>
      <c r="C108">
        <f>INDEX(resultados!$A$2:$ZZ$2386, 102, MATCH($B$3, resultados!$A$1:$ZZ$1, 0))</f>
        <v/>
      </c>
    </row>
    <row r="109">
      <c r="A109">
        <f>INDEX(resultados!$A$2:$ZZ$2386, 103, MATCH($B$1, resultados!$A$1:$ZZ$1, 0))</f>
        <v/>
      </c>
      <c r="B109">
        <f>INDEX(resultados!$A$2:$ZZ$2386, 103, MATCH($B$2, resultados!$A$1:$ZZ$1, 0))</f>
        <v/>
      </c>
      <c r="C109">
        <f>INDEX(resultados!$A$2:$ZZ$2386, 103, MATCH($B$3, resultados!$A$1:$ZZ$1, 0))</f>
        <v/>
      </c>
    </row>
    <row r="110">
      <c r="A110">
        <f>INDEX(resultados!$A$2:$ZZ$2386, 104, MATCH($B$1, resultados!$A$1:$ZZ$1, 0))</f>
        <v/>
      </c>
      <c r="B110">
        <f>INDEX(resultados!$A$2:$ZZ$2386, 104, MATCH($B$2, resultados!$A$1:$ZZ$1, 0))</f>
        <v/>
      </c>
      <c r="C110">
        <f>INDEX(resultados!$A$2:$ZZ$2386, 104, MATCH($B$3, resultados!$A$1:$ZZ$1, 0))</f>
        <v/>
      </c>
    </row>
    <row r="111">
      <c r="A111">
        <f>INDEX(resultados!$A$2:$ZZ$2386, 105, MATCH($B$1, resultados!$A$1:$ZZ$1, 0))</f>
        <v/>
      </c>
      <c r="B111">
        <f>INDEX(resultados!$A$2:$ZZ$2386, 105, MATCH($B$2, resultados!$A$1:$ZZ$1, 0))</f>
        <v/>
      </c>
      <c r="C111">
        <f>INDEX(resultados!$A$2:$ZZ$2386, 105, MATCH($B$3, resultados!$A$1:$ZZ$1, 0))</f>
        <v/>
      </c>
    </row>
    <row r="112">
      <c r="A112">
        <f>INDEX(resultados!$A$2:$ZZ$2386, 106, MATCH($B$1, resultados!$A$1:$ZZ$1, 0))</f>
        <v/>
      </c>
      <c r="B112">
        <f>INDEX(resultados!$A$2:$ZZ$2386, 106, MATCH($B$2, resultados!$A$1:$ZZ$1, 0))</f>
        <v/>
      </c>
      <c r="C112">
        <f>INDEX(resultados!$A$2:$ZZ$2386, 106, MATCH($B$3, resultados!$A$1:$ZZ$1, 0))</f>
        <v/>
      </c>
    </row>
    <row r="113">
      <c r="A113">
        <f>INDEX(resultados!$A$2:$ZZ$2386, 107, MATCH($B$1, resultados!$A$1:$ZZ$1, 0))</f>
        <v/>
      </c>
      <c r="B113">
        <f>INDEX(resultados!$A$2:$ZZ$2386, 107, MATCH($B$2, resultados!$A$1:$ZZ$1, 0))</f>
        <v/>
      </c>
      <c r="C113">
        <f>INDEX(resultados!$A$2:$ZZ$2386, 107, MATCH($B$3, resultados!$A$1:$ZZ$1, 0))</f>
        <v/>
      </c>
    </row>
    <row r="114">
      <c r="A114">
        <f>INDEX(resultados!$A$2:$ZZ$2386, 108, MATCH($B$1, resultados!$A$1:$ZZ$1, 0))</f>
        <v/>
      </c>
      <c r="B114">
        <f>INDEX(resultados!$A$2:$ZZ$2386, 108, MATCH($B$2, resultados!$A$1:$ZZ$1, 0))</f>
        <v/>
      </c>
      <c r="C114">
        <f>INDEX(resultados!$A$2:$ZZ$2386, 108, MATCH($B$3, resultados!$A$1:$ZZ$1, 0))</f>
        <v/>
      </c>
    </row>
    <row r="115">
      <c r="A115">
        <f>INDEX(resultados!$A$2:$ZZ$2386, 109, MATCH($B$1, resultados!$A$1:$ZZ$1, 0))</f>
        <v/>
      </c>
      <c r="B115">
        <f>INDEX(resultados!$A$2:$ZZ$2386, 109, MATCH($B$2, resultados!$A$1:$ZZ$1, 0))</f>
        <v/>
      </c>
      <c r="C115">
        <f>INDEX(resultados!$A$2:$ZZ$2386, 109, MATCH($B$3, resultados!$A$1:$ZZ$1, 0))</f>
        <v/>
      </c>
    </row>
    <row r="116">
      <c r="A116">
        <f>INDEX(resultados!$A$2:$ZZ$2386, 110, MATCH($B$1, resultados!$A$1:$ZZ$1, 0))</f>
        <v/>
      </c>
      <c r="B116">
        <f>INDEX(resultados!$A$2:$ZZ$2386, 110, MATCH($B$2, resultados!$A$1:$ZZ$1, 0))</f>
        <v/>
      </c>
      <c r="C116">
        <f>INDEX(resultados!$A$2:$ZZ$2386, 110, MATCH($B$3, resultados!$A$1:$ZZ$1, 0))</f>
        <v/>
      </c>
    </row>
    <row r="117">
      <c r="A117">
        <f>INDEX(resultados!$A$2:$ZZ$2386, 111, MATCH($B$1, resultados!$A$1:$ZZ$1, 0))</f>
        <v/>
      </c>
      <c r="B117">
        <f>INDEX(resultados!$A$2:$ZZ$2386, 111, MATCH($B$2, resultados!$A$1:$ZZ$1, 0))</f>
        <v/>
      </c>
      <c r="C117">
        <f>INDEX(resultados!$A$2:$ZZ$2386, 111, MATCH($B$3, resultados!$A$1:$ZZ$1, 0))</f>
        <v/>
      </c>
    </row>
    <row r="118">
      <c r="A118">
        <f>INDEX(resultados!$A$2:$ZZ$2386, 112, MATCH($B$1, resultados!$A$1:$ZZ$1, 0))</f>
        <v/>
      </c>
      <c r="B118">
        <f>INDEX(resultados!$A$2:$ZZ$2386, 112, MATCH($B$2, resultados!$A$1:$ZZ$1, 0))</f>
        <v/>
      </c>
      <c r="C118">
        <f>INDEX(resultados!$A$2:$ZZ$2386, 112, MATCH($B$3, resultados!$A$1:$ZZ$1, 0))</f>
        <v/>
      </c>
    </row>
    <row r="119">
      <c r="A119">
        <f>INDEX(resultados!$A$2:$ZZ$2386, 113, MATCH($B$1, resultados!$A$1:$ZZ$1, 0))</f>
        <v/>
      </c>
      <c r="B119">
        <f>INDEX(resultados!$A$2:$ZZ$2386, 113, MATCH($B$2, resultados!$A$1:$ZZ$1, 0))</f>
        <v/>
      </c>
      <c r="C119">
        <f>INDEX(resultados!$A$2:$ZZ$2386, 113, MATCH($B$3, resultados!$A$1:$ZZ$1, 0))</f>
        <v/>
      </c>
    </row>
    <row r="120">
      <c r="A120">
        <f>INDEX(resultados!$A$2:$ZZ$2386, 114, MATCH($B$1, resultados!$A$1:$ZZ$1, 0))</f>
        <v/>
      </c>
      <c r="B120">
        <f>INDEX(resultados!$A$2:$ZZ$2386, 114, MATCH($B$2, resultados!$A$1:$ZZ$1, 0))</f>
        <v/>
      </c>
      <c r="C120">
        <f>INDEX(resultados!$A$2:$ZZ$2386, 114, MATCH($B$3, resultados!$A$1:$ZZ$1, 0))</f>
        <v/>
      </c>
    </row>
    <row r="121">
      <c r="A121">
        <f>INDEX(resultados!$A$2:$ZZ$2386, 115, MATCH($B$1, resultados!$A$1:$ZZ$1, 0))</f>
        <v/>
      </c>
      <c r="B121">
        <f>INDEX(resultados!$A$2:$ZZ$2386, 115, MATCH($B$2, resultados!$A$1:$ZZ$1, 0))</f>
        <v/>
      </c>
      <c r="C121">
        <f>INDEX(resultados!$A$2:$ZZ$2386, 115, MATCH($B$3, resultados!$A$1:$ZZ$1, 0))</f>
        <v/>
      </c>
    </row>
    <row r="122">
      <c r="A122">
        <f>INDEX(resultados!$A$2:$ZZ$2386, 116, MATCH($B$1, resultados!$A$1:$ZZ$1, 0))</f>
        <v/>
      </c>
      <c r="B122">
        <f>INDEX(resultados!$A$2:$ZZ$2386, 116, MATCH($B$2, resultados!$A$1:$ZZ$1, 0))</f>
        <v/>
      </c>
      <c r="C122">
        <f>INDEX(resultados!$A$2:$ZZ$2386, 116, MATCH($B$3, resultados!$A$1:$ZZ$1, 0))</f>
        <v/>
      </c>
    </row>
    <row r="123">
      <c r="A123">
        <f>INDEX(resultados!$A$2:$ZZ$2386, 117, MATCH($B$1, resultados!$A$1:$ZZ$1, 0))</f>
        <v/>
      </c>
      <c r="B123">
        <f>INDEX(resultados!$A$2:$ZZ$2386, 117, MATCH($B$2, resultados!$A$1:$ZZ$1, 0))</f>
        <v/>
      </c>
      <c r="C123">
        <f>INDEX(resultados!$A$2:$ZZ$2386, 117, MATCH($B$3, resultados!$A$1:$ZZ$1, 0))</f>
        <v/>
      </c>
    </row>
    <row r="124">
      <c r="A124">
        <f>INDEX(resultados!$A$2:$ZZ$2386, 118, MATCH($B$1, resultados!$A$1:$ZZ$1, 0))</f>
        <v/>
      </c>
      <c r="B124">
        <f>INDEX(resultados!$A$2:$ZZ$2386, 118, MATCH($B$2, resultados!$A$1:$ZZ$1, 0))</f>
        <v/>
      </c>
      <c r="C124">
        <f>INDEX(resultados!$A$2:$ZZ$2386, 118, MATCH($B$3, resultados!$A$1:$ZZ$1, 0))</f>
        <v/>
      </c>
    </row>
    <row r="125">
      <c r="A125">
        <f>INDEX(resultados!$A$2:$ZZ$2386, 119, MATCH($B$1, resultados!$A$1:$ZZ$1, 0))</f>
        <v/>
      </c>
      <c r="B125">
        <f>INDEX(resultados!$A$2:$ZZ$2386, 119, MATCH($B$2, resultados!$A$1:$ZZ$1, 0))</f>
        <v/>
      </c>
      <c r="C125">
        <f>INDEX(resultados!$A$2:$ZZ$2386, 119, MATCH($B$3, resultados!$A$1:$ZZ$1, 0))</f>
        <v/>
      </c>
    </row>
    <row r="126">
      <c r="A126">
        <f>INDEX(resultados!$A$2:$ZZ$2386, 120, MATCH($B$1, resultados!$A$1:$ZZ$1, 0))</f>
        <v/>
      </c>
      <c r="B126">
        <f>INDEX(resultados!$A$2:$ZZ$2386, 120, MATCH($B$2, resultados!$A$1:$ZZ$1, 0))</f>
        <v/>
      </c>
      <c r="C126">
        <f>INDEX(resultados!$A$2:$ZZ$2386, 120, MATCH($B$3, resultados!$A$1:$ZZ$1, 0))</f>
        <v/>
      </c>
    </row>
    <row r="127">
      <c r="A127">
        <f>INDEX(resultados!$A$2:$ZZ$2386, 121, MATCH($B$1, resultados!$A$1:$ZZ$1, 0))</f>
        <v/>
      </c>
      <c r="B127">
        <f>INDEX(resultados!$A$2:$ZZ$2386, 121, MATCH($B$2, resultados!$A$1:$ZZ$1, 0))</f>
        <v/>
      </c>
      <c r="C127">
        <f>INDEX(resultados!$A$2:$ZZ$2386, 121, MATCH($B$3, resultados!$A$1:$ZZ$1, 0))</f>
        <v/>
      </c>
    </row>
    <row r="128">
      <c r="A128">
        <f>INDEX(resultados!$A$2:$ZZ$2386, 122, MATCH($B$1, resultados!$A$1:$ZZ$1, 0))</f>
        <v/>
      </c>
      <c r="B128">
        <f>INDEX(resultados!$A$2:$ZZ$2386, 122, MATCH($B$2, resultados!$A$1:$ZZ$1, 0))</f>
        <v/>
      </c>
      <c r="C128">
        <f>INDEX(resultados!$A$2:$ZZ$2386, 122, MATCH($B$3, resultados!$A$1:$ZZ$1, 0))</f>
        <v/>
      </c>
    </row>
    <row r="129">
      <c r="A129">
        <f>INDEX(resultados!$A$2:$ZZ$2386, 123, MATCH($B$1, resultados!$A$1:$ZZ$1, 0))</f>
        <v/>
      </c>
      <c r="B129">
        <f>INDEX(resultados!$A$2:$ZZ$2386, 123, MATCH($B$2, resultados!$A$1:$ZZ$1, 0))</f>
        <v/>
      </c>
      <c r="C129">
        <f>INDEX(resultados!$A$2:$ZZ$2386, 123, MATCH($B$3, resultados!$A$1:$ZZ$1, 0))</f>
        <v/>
      </c>
    </row>
    <row r="130">
      <c r="A130">
        <f>INDEX(resultados!$A$2:$ZZ$2386, 124, MATCH($B$1, resultados!$A$1:$ZZ$1, 0))</f>
        <v/>
      </c>
      <c r="B130">
        <f>INDEX(resultados!$A$2:$ZZ$2386, 124, MATCH($B$2, resultados!$A$1:$ZZ$1, 0))</f>
        <v/>
      </c>
      <c r="C130">
        <f>INDEX(resultados!$A$2:$ZZ$2386, 124, MATCH($B$3, resultados!$A$1:$ZZ$1, 0))</f>
        <v/>
      </c>
    </row>
    <row r="131">
      <c r="A131">
        <f>INDEX(resultados!$A$2:$ZZ$2386, 125, MATCH($B$1, resultados!$A$1:$ZZ$1, 0))</f>
        <v/>
      </c>
      <c r="B131">
        <f>INDEX(resultados!$A$2:$ZZ$2386, 125, MATCH($B$2, resultados!$A$1:$ZZ$1, 0))</f>
        <v/>
      </c>
      <c r="C131">
        <f>INDEX(resultados!$A$2:$ZZ$2386, 125, MATCH($B$3, resultados!$A$1:$ZZ$1, 0))</f>
        <v/>
      </c>
    </row>
    <row r="132">
      <c r="A132">
        <f>INDEX(resultados!$A$2:$ZZ$2386, 126, MATCH($B$1, resultados!$A$1:$ZZ$1, 0))</f>
        <v/>
      </c>
      <c r="B132">
        <f>INDEX(resultados!$A$2:$ZZ$2386, 126, MATCH($B$2, resultados!$A$1:$ZZ$1, 0))</f>
        <v/>
      </c>
      <c r="C132">
        <f>INDEX(resultados!$A$2:$ZZ$2386, 126, MATCH($B$3, resultados!$A$1:$ZZ$1, 0))</f>
        <v/>
      </c>
    </row>
    <row r="133">
      <c r="A133">
        <f>INDEX(resultados!$A$2:$ZZ$2386, 127, MATCH($B$1, resultados!$A$1:$ZZ$1, 0))</f>
        <v/>
      </c>
      <c r="B133">
        <f>INDEX(resultados!$A$2:$ZZ$2386, 127, MATCH($B$2, resultados!$A$1:$ZZ$1, 0))</f>
        <v/>
      </c>
      <c r="C133">
        <f>INDEX(resultados!$A$2:$ZZ$2386, 127, MATCH($B$3, resultados!$A$1:$ZZ$1, 0))</f>
        <v/>
      </c>
    </row>
    <row r="134">
      <c r="A134">
        <f>INDEX(resultados!$A$2:$ZZ$2386, 128, MATCH($B$1, resultados!$A$1:$ZZ$1, 0))</f>
        <v/>
      </c>
      <c r="B134">
        <f>INDEX(resultados!$A$2:$ZZ$2386, 128, MATCH($B$2, resultados!$A$1:$ZZ$1, 0))</f>
        <v/>
      </c>
      <c r="C134">
        <f>INDEX(resultados!$A$2:$ZZ$2386, 128, MATCH($B$3, resultados!$A$1:$ZZ$1, 0))</f>
        <v/>
      </c>
    </row>
    <row r="135">
      <c r="A135">
        <f>INDEX(resultados!$A$2:$ZZ$2386, 129, MATCH($B$1, resultados!$A$1:$ZZ$1, 0))</f>
        <v/>
      </c>
      <c r="B135">
        <f>INDEX(resultados!$A$2:$ZZ$2386, 129, MATCH($B$2, resultados!$A$1:$ZZ$1, 0))</f>
        <v/>
      </c>
      <c r="C135">
        <f>INDEX(resultados!$A$2:$ZZ$2386, 129, MATCH($B$3, resultados!$A$1:$ZZ$1, 0))</f>
        <v/>
      </c>
    </row>
    <row r="136">
      <c r="A136">
        <f>INDEX(resultados!$A$2:$ZZ$2386, 130, MATCH($B$1, resultados!$A$1:$ZZ$1, 0))</f>
        <v/>
      </c>
      <c r="B136">
        <f>INDEX(resultados!$A$2:$ZZ$2386, 130, MATCH($B$2, resultados!$A$1:$ZZ$1, 0))</f>
        <v/>
      </c>
      <c r="C136">
        <f>INDEX(resultados!$A$2:$ZZ$2386, 130, MATCH($B$3, resultados!$A$1:$ZZ$1, 0))</f>
        <v/>
      </c>
    </row>
    <row r="137">
      <c r="A137">
        <f>INDEX(resultados!$A$2:$ZZ$2386, 131, MATCH($B$1, resultados!$A$1:$ZZ$1, 0))</f>
        <v/>
      </c>
      <c r="B137">
        <f>INDEX(resultados!$A$2:$ZZ$2386, 131, MATCH($B$2, resultados!$A$1:$ZZ$1, 0))</f>
        <v/>
      </c>
      <c r="C137">
        <f>INDEX(resultados!$A$2:$ZZ$2386, 131, MATCH($B$3, resultados!$A$1:$ZZ$1, 0))</f>
        <v/>
      </c>
    </row>
    <row r="138">
      <c r="A138">
        <f>INDEX(resultados!$A$2:$ZZ$2386, 132, MATCH($B$1, resultados!$A$1:$ZZ$1, 0))</f>
        <v/>
      </c>
      <c r="B138">
        <f>INDEX(resultados!$A$2:$ZZ$2386, 132, MATCH($B$2, resultados!$A$1:$ZZ$1, 0))</f>
        <v/>
      </c>
      <c r="C138">
        <f>INDEX(resultados!$A$2:$ZZ$2386, 132, MATCH($B$3, resultados!$A$1:$ZZ$1, 0))</f>
        <v/>
      </c>
    </row>
    <row r="139">
      <c r="A139">
        <f>INDEX(resultados!$A$2:$ZZ$2386, 133, MATCH($B$1, resultados!$A$1:$ZZ$1, 0))</f>
        <v/>
      </c>
      <c r="B139">
        <f>INDEX(resultados!$A$2:$ZZ$2386, 133, MATCH($B$2, resultados!$A$1:$ZZ$1, 0))</f>
        <v/>
      </c>
      <c r="C139">
        <f>INDEX(resultados!$A$2:$ZZ$2386, 133, MATCH($B$3, resultados!$A$1:$ZZ$1, 0))</f>
        <v/>
      </c>
    </row>
    <row r="140">
      <c r="A140">
        <f>INDEX(resultados!$A$2:$ZZ$2386, 134, MATCH($B$1, resultados!$A$1:$ZZ$1, 0))</f>
        <v/>
      </c>
      <c r="B140">
        <f>INDEX(resultados!$A$2:$ZZ$2386, 134, MATCH($B$2, resultados!$A$1:$ZZ$1, 0))</f>
        <v/>
      </c>
      <c r="C140">
        <f>INDEX(resultados!$A$2:$ZZ$2386, 134, MATCH($B$3, resultados!$A$1:$ZZ$1, 0))</f>
        <v/>
      </c>
    </row>
    <row r="141">
      <c r="A141">
        <f>INDEX(resultados!$A$2:$ZZ$2386, 135, MATCH($B$1, resultados!$A$1:$ZZ$1, 0))</f>
        <v/>
      </c>
      <c r="B141">
        <f>INDEX(resultados!$A$2:$ZZ$2386, 135, MATCH($B$2, resultados!$A$1:$ZZ$1, 0))</f>
        <v/>
      </c>
      <c r="C141">
        <f>INDEX(resultados!$A$2:$ZZ$2386, 135, MATCH($B$3, resultados!$A$1:$ZZ$1, 0))</f>
        <v/>
      </c>
    </row>
    <row r="142">
      <c r="A142">
        <f>INDEX(resultados!$A$2:$ZZ$2386, 136, MATCH($B$1, resultados!$A$1:$ZZ$1, 0))</f>
        <v/>
      </c>
      <c r="B142">
        <f>INDEX(resultados!$A$2:$ZZ$2386, 136, MATCH($B$2, resultados!$A$1:$ZZ$1, 0))</f>
        <v/>
      </c>
      <c r="C142">
        <f>INDEX(resultados!$A$2:$ZZ$2386, 136, MATCH($B$3, resultados!$A$1:$ZZ$1, 0))</f>
        <v/>
      </c>
    </row>
    <row r="143">
      <c r="A143">
        <f>INDEX(resultados!$A$2:$ZZ$2386, 137, MATCH($B$1, resultados!$A$1:$ZZ$1, 0))</f>
        <v/>
      </c>
      <c r="B143">
        <f>INDEX(resultados!$A$2:$ZZ$2386, 137, MATCH($B$2, resultados!$A$1:$ZZ$1, 0))</f>
        <v/>
      </c>
      <c r="C143">
        <f>INDEX(resultados!$A$2:$ZZ$2386, 137, MATCH($B$3, resultados!$A$1:$ZZ$1, 0))</f>
        <v/>
      </c>
    </row>
    <row r="144">
      <c r="A144">
        <f>INDEX(resultados!$A$2:$ZZ$2386, 138, MATCH($B$1, resultados!$A$1:$ZZ$1, 0))</f>
        <v/>
      </c>
      <c r="B144">
        <f>INDEX(resultados!$A$2:$ZZ$2386, 138, MATCH($B$2, resultados!$A$1:$ZZ$1, 0))</f>
        <v/>
      </c>
      <c r="C144">
        <f>INDEX(resultados!$A$2:$ZZ$2386, 138, MATCH($B$3, resultados!$A$1:$ZZ$1, 0))</f>
        <v/>
      </c>
    </row>
    <row r="145">
      <c r="A145">
        <f>INDEX(resultados!$A$2:$ZZ$2386, 139, MATCH($B$1, resultados!$A$1:$ZZ$1, 0))</f>
        <v/>
      </c>
      <c r="B145">
        <f>INDEX(resultados!$A$2:$ZZ$2386, 139, MATCH($B$2, resultados!$A$1:$ZZ$1, 0))</f>
        <v/>
      </c>
      <c r="C145">
        <f>INDEX(resultados!$A$2:$ZZ$2386, 139, MATCH($B$3, resultados!$A$1:$ZZ$1, 0))</f>
        <v/>
      </c>
    </row>
    <row r="146">
      <c r="A146">
        <f>INDEX(resultados!$A$2:$ZZ$2386, 140, MATCH($B$1, resultados!$A$1:$ZZ$1, 0))</f>
        <v/>
      </c>
      <c r="B146">
        <f>INDEX(resultados!$A$2:$ZZ$2386, 140, MATCH($B$2, resultados!$A$1:$ZZ$1, 0))</f>
        <v/>
      </c>
      <c r="C146">
        <f>INDEX(resultados!$A$2:$ZZ$2386, 140, MATCH($B$3, resultados!$A$1:$ZZ$1, 0))</f>
        <v/>
      </c>
    </row>
    <row r="147">
      <c r="A147">
        <f>INDEX(resultados!$A$2:$ZZ$2386, 141, MATCH($B$1, resultados!$A$1:$ZZ$1, 0))</f>
        <v/>
      </c>
      <c r="B147">
        <f>INDEX(resultados!$A$2:$ZZ$2386, 141, MATCH($B$2, resultados!$A$1:$ZZ$1, 0))</f>
        <v/>
      </c>
      <c r="C147">
        <f>INDEX(resultados!$A$2:$ZZ$2386, 141, MATCH($B$3, resultados!$A$1:$ZZ$1, 0))</f>
        <v/>
      </c>
    </row>
    <row r="148">
      <c r="A148">
        <f>INDEX(resultados!$A$2:$ZZ$2386, 142, MATCH($B$1, resultados!$A$1:$ZZ$1, 0))</f>
        <v/>
      </c>
      <c r="B148">
        <f>INDEX(resultados!$A$2:$ZZ$2386, 142, MATCH($B$2, resultados!$A$1:$ZZ$1, 0))</f>
        <v/>
      </c>
      <c r="C148">
        <f>INDEX(resultados!$A$2:$ZZ$2386, 142, MATCH($B$3, resultados!$A$1:$ZZ$1, 0))</f>
        <v/>
      </c>
    </row>
    <row r="149">
      <c r="A149">
        <f>INDEX(resultados!$A$2:$ZZ$2386, 143, MATCH($B$1, resultados!$A$1:$ZZ$1, 0))</f>
        <v/>
      </c>
      <c r="B149">
        <f>INDEX(resultados!$A$2:$ZZ$2386, 143, MATCH($B$2, resultados!$A$1:$ZZ$1, 0))</f>
        <v/>
      </c>
      <c r="C149">
        <f>INDEX(resultados!$A$2:$ZZ$2386, 143, MATCH($B$3, resultados!$A$1:$ZZ$1, 0))</f>
        <v/>
      </c>
    </row>
    <row r="150">
      <c r="A150">
        <f>INDEX(resultados!$A$2:$ZZ$2386, 144, MATCH($B$1, resultados!$A$1:$ZZ$1, 0))</f>
        <v/>
      </c>
      <c r="B150">
        <f>INDEX(resultados!$A$2:$ZZ$2386, 144, MATCH($B$2, resultados!$A$1:$ZZ$1, 0))</f>
        <v/>
      </c>
      <c r="C150">
        <f>INDEX(resultados!$A$2:$ZZ$2386, 144, MATCH($B$3, resultados!$A$1:$ZZ$1, 0))</f>
        <v/>
      </c>
    </row>
    <row r="151">
      <c r="A151">
        <f>INDEX(resultados!$A$2:$ZZ$2386, 145, MATCH($B$1, resultados!$A$1:$ZZ$1, 0))</f>
        <v/>
      </c>
      <c r="B151">
        <f>INDEX(resultados!$A$2:$ZZ$2386, 145, MATCH($B$2, resultados!$A$1:$ZZ$1, 0))</f>
        <v/>
      </c>
      <c r="C151">
        <f>INDEX(resultados!$A$2:$ZZ$2386, 145, MATCH($B$3, resultados!$A$1:$ZZ$1, 0))</f>
        <v/>
      </c>
    </row>
    <row r="152">
      <c r="A152">
        <f>INDEX(resultados!$A$2:$ZZ$2386, 146, MATCH($B$1, resultados!$A$1:$ZZ$1, 0))</f>
        <v/>
      </c>
      <c r="B152">
        <f>INDEX(resultados!$A$2:$ZZ$2386, 146, MATCH($B$2, resultados!$A$1:$ZZ$1, 0))</f>
        <v/>
      </c>
      <c r="C152">
        <f>INDEX(resultados!$A$2:$ZZ$2386, 146, MATCH($B$3, resultados!$A$1:$ZZ$1, 0))</f>
        <v/>
      </c>
    </row>
    <row r="153">
      <c r="A153">
        <f>INDEX(resultados!$A$2:$ZZ$2386, 147, MATCH($B$1, resultados!$A$1:$ZZ$1, 0))</f>
        <v/>
      </c>
      <c r="B153">
        <f>INDEX(resultados!$A$2:$ZZ$2386, 147, MATCH($B$2, resultados!$A$1:$ZZ$1, 0))</f>
        <v/>
      </c>
      <c r="C153">
        <f>INDEX(resultados!$A$2:$ZZ$2386, 147, MATCH($B$3, resultados!$A$1:$ZZ$1, 0))</f>
        <v/>
      </c>
    </row>
    <row r="154">
      <c r="A154">
        <f>INDEX(resultados!$A$2:$ZZ$2386, 148, MATCH($B$1, resultados!$A$1:$ZZ$1, 0))</f>
        <v/>
      </c>
      <c r="B154">
        <f>INDEX(resultados!$A$2:$ZZ$2386, 148, MATCH($B$2, resultados!$A$1:$ZZ$1, 0))</f>
        <v/>
      </c>
      <c r="C154">
        <f>INDEX(resultados!$A$2:$ZZ$2386, 148, MATCH($B$3, resultados!$A$1:$ZZ$1, 0))</f>
        <v/>
      </c>
    </row>
    <row r="155">
      <c r="A155">
        <f>INDEX(resultados!$A$2:$ZZ$2386, 149, MATCH($B$1, resultados!$A$1:$ZZ$1, 0))</f>
        <v/>
      </c>
      <c r="B155">
        <f>INDEX(resultados!$A$2:$ZZ$2386, 149, MATCH($B$2, resultados!$A$1:$ZZ$1, 0))</f>
        <v/>
      </c>
      <c r="C155">
        <f>INDEX(resultados!$A$2:$ZZ$2386, 149, MATCH($B$3, resultados!$A$1:$ZZ$1, 0))</f>
        <v/>
      </c>
    </row>
    <row r="156">
      <c r="A156">
        <f>INDEX(resultados!$A$2:$ZZ$2386, 150, MATCH($B$1, resultados!$A$1:$ZZ$1, 0))</f>
        <v/>
      </c>
      <c r="B156">
        <f>INDEX(resultados!$A$2:$ZZ$2386, 150, MATCH($B$2, resultados!$A$1:$ZZ$1, 0))</f>
        <v/>
      </c>
      <c r="C156">
        <f>INDEX(resultados!$A$2:$ZZ$2386, 150, MATCH($B$3, resultados!$A$1:$ZZ$1, 0))</f>
        <v/>
      </c>
    </row>
    <row r="157">
      <c r="A157">
        <f>INDEX(resultados!$A$2:$ZZ$2386, 151, MATCH($B$1, resultados!$A$1:$ZZ$1, 0))</f>
        <v/>
      </c>
      <c r="B157">
        <f>INDEX(resultados!$A$2:$ZZ$2386, 151, MATCH($B$2, resultados!$A$1:$ZZ$1, 0))</f>
        <v/>
      </c>
      <c r="C157">
        <f>INDEX(resultados!$A$2:$ZZ$2386, 151, MATCH($B$3, resultados!$A$1:$ZZ$1, 0))</f>
        <v/>
      </c>
    </row>
    <row r="158">
      <c r="A158">
        <f>INDEX(resultados!$A$2:$ZZ$2386, 152, MATCH($B$1, resultados!$A$1:$ZZ$1, 0))</f>
        <v/>
      </c>
      <c r="B158">
        <f>INDEX(resultados!$A$2:$ZZ$2386, 152, MATCH($B$2, resultados!$A$1:$ZZ$1, 0))</f>
        <v/>
      </c>
      <c r="C158">
        <f>INDEX(resultados!$A$2:$ZZ$2386, 152, MATCH($B$3, resultados!$A$1:$ZZ$1, 0))</f>
        <v/>
      </c>
    </row>
    <row r="159">
      <c r="A159">
        <f>INDEX(resultados!$A$2:$ZZ$2386, 153, MATCH($B$1, resultados!$A$1:$ZZ$1, 0))</f>
        <v/>
      </c>
      <c r="B159">
        <f>INDEX(resultados!$A$2:$ZZ$2386, 153, MATCH($B$2, resultados!$A$1:$ZZ$1, 0))</f>
        <v/>
      </c>
      <c r="C159">
        <f>INDEX(resultados!$A$2:$ZZ$2386, 153, MATCH($B$3, resultados!$A$1:$ZZ$1, 0))</f>
        <v/>
      </c>
    </row>
    <row r="160">
      <c r="A160">
        <f>INDEX(resultados!$A$2:$ZZ$2386, 154, MATCH($B$1, resultados!$A$1:$ZZ$1, 0))</f>
        <v/>
      </c>
      <c r="B160">
        <f>INDEX(resultados!$A$2:$ZZ$2386, 154, MATCH($B$2, resultados!$A$1:$ZZ$1, 0))</f>
        <v/>
      </c>
      <c r="C160">
        <f>INDEX(resultados!$A$2:$ZZ$2386, 154, MATCH($B$3, resultados!$A$1:$ZZ$1, 0))</f>
        <v/>
      </c>
    </row>
    <row r="161">
      <c r="A161">
        <f>INDEX(resultados!$A$2:$ZZ$2386, 155, MATCH($B$1, resultados!$A$1:$ZZ$1, 0))</f>
        <v/>
      </c>
      <c r="B161">
        <f>INDEX(resultados!$A$2:$ZZ$2386, 155, MATCH($B$2, resultados!$A$1:$ZZ$1, 0))</f>
        <v/>
      </c>
      <c r="C161">
        <f>INDEX(resultados!$A$2:$ZZ$2386, 155, MATCH($B$3, resultados!$A$1:$ZZ$1, 0))</f>
        <v/>
      </c>
    </row>
    <row r="162">
      <c r="A162">
        <f>INDEX(resultados!$A$2:$ZZ$2386, 156, MATCH($B$1, resultados!$A$1:$ZZ$1, 0))</f>
        <v/>
      </c>
      <c r="B162">
        <f>INDEX(resultados!$A$2:$ZZ$2386, 156, MATCH($B$2, resultados!$A$1:$ZZ$1, 0))</f>
        <v/>
      </c>
      <c r="C162">
        <f>INDEX(resultados!$A$2:$ZZ$2386, 156, MATCH($B$3, resultados!$A$1:$ZZ$1, 0))</f>
        <v/>
      </c>
    </row>
    <row r="163">
      <c r="A163">
        <f>INDEX(resultados!$A$2:$ZZ$2386, 157, MATCH($B$1, resultados!$A$1:$ZZ$1, 0))</f>
        <v/>
      </c>
      <c r="B163">
        <f>INDEX(resultados!$A$2:$ZZ$2386, 157, MATCH($B$2, resultados!$A$1:$ZZ$1, 0))</f>
        <v/>
      </c>
      <c r="C163">
        <f>INDEX(resultados!$A$2:$ZZ$2386, 157, MATCH($B$3, resultados!$A$1:$ZZ$1, 0))</f>
        <v/>
      </c>
    </row>
    <row r="164">
      <c r="A164">
        <f>INDEX(resultados!$A$2:$ZZ$2386, 158, MATCH($B$1, resultados!$A$1:$ZZ$1, 0))</f>
        <v/>
      </c>
      <c r="B164">
        <f>INDEX(resultados!$A$2:$ZZ$2386, 158, MATCH($B$2, resultados!$A$1:$ZZ$1, 0))</f>
        <v/>
      </c>
      <c r="C164">
        <f>INDEX(resultados!$A$2:$ZZ$2386, 158, MATCH($B$3, resultados!$A$1:$ZZ$1, 0))</f>
        <v/>
      </c>
    </row>
    <row r="165">
      <c r="A165">
        <f>INDEX(resultados!$A$2:$ZZ$2386, 159, MATCH($B$1, resultados!$A$1:$ZZ$1, 0))</f>
        <v/>
      </c>
      <c r="B165">
        <f>INDEX(resultados!$A$2:$ZZ$2386, 159, MATCH($B$2, resultados!$A$1:$ZZ$1, 0))</f>
        <v/>
      </c>
      <c r="C165">
        <f>INDEX(resultados!$A$2:$ZZ$2386, 159, MATCH($B$3, resultados!$A$1:$ZZ$1, 0))</f>
        <v/>
      </c>
    </row>
    <row r="166">
      <c r="A166">
        <f>INDEX(resultados!$A$2:$ZZ$2386, 160, MATCH($B$1, resultados!$A$1:$ZZ$1, 0))</f>
        <v/>
      </c>
      <c r="B166">
        <f>INDEX(resultados!$A$2:$ZZ$2386, 160, MATCH($B$2, resultados!$A$1:$ZZ$1, 0))</f>
        <v/>
      </c>
      <c r="C166">
        <f>INDEX(resultados!$A$2:$ZZ$2386, 160, MATCH($B$3, resultados!$A$1:$ZZ$1, 0))</f>
        <v/>
      </c>
    </row>
    <row r="167">
      <c r="A167">
        <f>INDEX(resultados!$A$2:$ZZ$2386, 161, MATCH($B$1, resultados!$A$1:$ZZ$1, 0))</f>
        <v/>
      </c>
      <c r="B167">
        <f>INDEX(resultados!$A$2:$ZZ$2386, 161, MATCH($B$2, resultados!$A$1:$ZZ$1, 0))</f>
        <v/>
      </c>
      <c r="C167">
        <f>INDEX(resultados!$A$2:$ZZ$2386, 161, MATCH($B$3, resultados!$A$1:$ZZ$1, 0))</f>
        <v/>
      </c>
    </row>
    <row r="168">
      <c r="A168">
        <f>INDEX(resultados!$A$2:$ZZ$2386, 162, MATCH($B$1, resultados!$A$1:$ZZ$1, 0))</f>
        <v/>
      </c>
      <c r="B168">
        <f>INDEX(resultados!$A$2:$ZZ$2386, 162, MATCH($B$2, resultados!$A$1:$ZZ$1, 0))</f>
        <v/>
      </c>
      <c r="C168">
        <f>INDEX(resultados!$A$2:$ZZ$2386, 162, MATCH($B$3, resultados!$A$1:$ZZ$1, 0))</f>
        <v/>
      </c>
    </row>
    <row r="169">
      <c r="A169">
        <f>INDEX(resultados!$A$2:$ZZ$2386, 163, MATCH($B$1, resultados!$A$1:$ZZ$1, 0))</f>
        <v/>
      </c>
      <c r="B169">
        <f>INDEX(resultados!$A$2:$ZZ$2386, 163, MATCH($B$2, resultados!$A$1:$ZZ$1, 0))</f>
        <v/>
      </c>
      <c r="C169">
        <f>INDEX(resultados!$A$2:$ZZ$2386, 163, MATCH($B$3, resultados!$A$1:$ZZ$1, 0))</f>
        <v/>
      </c>
    </row>
    <row r="170">
      <c r="A170">
        <f>INDEX(resultados!$A$2:$ZZ$2386, 164, MATCH($B$1, resultados!$A$1:$ZZ$1, 0))</f>
        <v/>
      </c>
      <c r="B170">
        <f>INDEX(resultados!$A$2:$ZZ$2386, 164, MATCH($B$2, resultados!$A$1:$ZZ$1, 0))</f>
        <v/>
      </c>
      <c r="C170">
        <f>INDEX(resultados!$A$2:$ZZ$2386, 164, MATCH($B$3, resultados!$A$1:$ZZ$1, 0))</f>
        <v/>
      </c>
    </row>
    <row r="171">
      <c r="A171">
        <f>INDEX(resultados!$A$2:$ZZ$2386, 165, MATCH($B$1, resultados!$A$1:$ZZ$1, 0))</f>
        <v/>
      </c>
      <c r="B171">
        <f>INDEX(resultados!$A$2:$ZZ$2386, 165, MATCH($B$2, resultados!$A$1:$ZZ$1, 0))</f>
        <v/>
      </c>
      <c r="C171">
        <f>INDEX(resultados!$A$2:$ZZ$2386, 165, MATCH($B$3, resultados!$A$1:$ZZ$1, 0))</f>
        <v/>
      </c>
    </row>
    <row r="172">
      <c r="A172">
        <f>INDEX(resultados!$A$2:$ZZ$2386, 166, MATCH($B$1, resultados!$A$1:$ZZ$1, 0))</f>
        <v/>
      </c>
      <c r="B172">
        <f>INDEX(resultados!$A$2:$ZZ$2386, 166, MATCH($B$2, resultados!$A$1:$ZZ$1, 0))</f>
        <v/>
      </c>
      <c r="C172">
        <f>INDEX(resultados!$A$2:$ZZ$2386, 166, MATCH($B$3, resultados!$A$1:$ZZ$1, 0))</f>
        <v/>
      </c>
    </row>
    <row r="173">
      <c r="A173">
        <f>INDEX(resultados!$A$2:$ZZ$2386, 167, MATCH($B$1, resultados!$A$1:$ZZ$1, 0))</f>
        <v/>
      </c>
      <c r="B173">
        <f>INDEX(resultados!$A$2:$ZZ$2386, 167, MATCH($B$2, resultados!$A$1:$ZZ$1, 0))</f>
        <v/>
      </c>
      <c r="C173">
        <f>INDEX(resultados!$A$2:$ZZ$2386, 167, MATCH($B$3, resultados!$A$1:$ZZ$1, 0))</f>
        <v/>
      </c>
    </row>
    <row r="174">
      <c r="A174">
        <f>INDEX(resultados!$A$2:$ZZ$2386, 168, MATCH($B$1, resultados!$A$1:$ZZ$1, 0))</f>
        <v/>
      </c>
      <c r="B174">
        <f>INDEX(resultados!$A$2:$ZZ$2386, 168, MATCH($B$2, resultados!$A$1:$ZZ$1, 0))</f>
        <v/>
      </c>
      <c r="C174">
        <f>INDEX(resultados!$A$2:$ZZ$2386, 168, MATCH($B$3, resultados!$A$1:$ZZ$1, 0))</f>
        <v/>
      </c>
    </row>
    <row r="175">
      <c r="A175">
        <f>INDEX(resultados!$A$2:$ZZ$2386, 169, MATCH($B$1, resultados!$A$1:$ZZ$1, 0))</f>
        <v/>
      </c>
      <c r="B175">
        <f>INDEX(resultados!$A$2:$ZZ$2386, 169, MATCH($B$2, resultados!$A$1:$ZZ$1, 0))</f>
        <v/>
      </c>
      <c r="C175">
        <f>INDEX(resultados!$A$2:$ZZ$2386, 169, MATCH($B$3, resultados!$A$1:$ZZ$1, 0))</f>
        <v/>
      </c>
    </row>
    <row r="176">
      <c r="A176">
        <f>INDEX(resultados!$A$2:$ZZ$2386, 170, MATCH($B$1, resultados!$A$1:$ZZ$1, 0))</f>
        <v/>
      </c>
      <c r="B176">
        <f>INDEX(resultados!$A$2:$ZZ$2386, 170, MATCH($B$2, resultados!$A$1:$ZZ$1, 0))</f>
        <v/>
      </c>
      <c r="C176">
        <f>INDEX(resultados!$A$2:$ZZ$2386, 170, MATCH($B$3, resultados!$A$1:$ZZ$1, 0))</f>
        <v/>
      </c>
    </row>
    <row r="177">
      <c r="A177">
        <f>INDEX(resultados!$A$2:$ZZ$2386, 171, MATCH($B$1, resultados!$A$1:$ZZ$1, 0))</f>
        <v/>
      </c>
      <c r="B177">
        <f>INDEX(resultados!$A$2:$ZZ$2386, 171, MATCH($B$2, resultados!$A$1:$ZZ$1, 0))</f>
        <v/>
      </c>
      <c r="C177">
        <f>INDEX(resultados!$A$2:$ZZ$2386, 171, MATCH($B$3, resultados!$A$1:$ZZ$1, 0))</f>
        <v/>
      </c>
    </row>
    <row r="178">
      <c r="A178">
        <f>INDEX(resultados!$A$2:$ZZ$2386, 172, MATCH($B$1, resultados!$A$1:$ZZ$1, 0))</f>
        <v/>
      </c>
      <c r="B178">
        <f>INDEX(resultados!$A$2:$ZZ$2386, 172, MATCH($B$2, resultados!$A$1:$ZZ$1, 0))</f>
        <v/>
      </c>
      <c r="C178">
        <f>INDEX(resultados!$A$2:$ZZ$2386, 172, MATCH($B$3, resultados!$A$1:$ZZ$1, 0))</f>
        <v/>
      </c>
    </row>
    <row r="179">
      <c r="A179">
        <f>INDEX(resultados!$A$2:$ZZ$2386, 173, MATCH($B$1, resultados!$A$1:$ZZ$1, 0))</f>
        <v/>
      </c>
      <c r="B179">
        <f>INDEX(resultados!$A$2:$ZZ$2386, 173, MATCH($B$2, resultados!$A$1:$ZZ$1, 0))</f>
        <v/>
      </c>
      <c r="C179">
        <f>INDEX(resultados!$A$2:$ZZ$2386, 173, MATCH($B$3, resultados!$A$1:$ZZ$1, 0))</f>
        <v/>
      </c>
    </row>
    <row r="180">
      <c r="A180">
        <f>INDEX(resultados!$A$2:$ZZ$2386, 174, MATCH($B$1, resultados!$A$1:$ZZ$1, 0))</f>
        <v/>
      </c>
      <c r="B180">
        <f>INDEX(resultados!$A$2:$ZZ$2386, 174, MATCH($B$2, resultados!$A$1:$ZZ$1, 0))</f>
        <v/>
      </c>
      <c r="C180">
        <f>INDEX(resultados!$A$2:$ZZ$2386, 174, MATCH($B$3, resultados!$A$1:$ZZ$1, 0))</f>
        <v/>
      </c>
    </row>
    <row r="181">
      <c r="A181">
        <f>INDEX(resultados!$A$2:$ZZ$2386, 175, MATCH($B$1, resultados!$A$1:$ZZ$1, 0))</f>
        <v/>
      </c>
      <c r="B181">
        <f>INDEX(resultados!$A$2:$ZZ$2386, 175, MATCH($B$2, resultados!$A$1:$ZZ$1, 0))</f>
        <v/>
      </c>
      <c r="C181">
        <f>INDEX(resultados!$A$2:$ZZ$2386, 175, MATCH($B$3, resultados!$A$1:$ZZ$1, 0))</f>
        <v/>
      </c>
    </row>
    <row r="182">
      <c r="A182">
        <f>INDEX(resultados!$A$2:$ZZ$2386, 176, MATCH($B$1, resultados!$A$1:$ZZ$1, 0))</f>
        <v/>
      </c>
      <c r="B182">
        <f>INDEX(resultados!$A$2:$ZZ$2386, 176, MATCH($B$2, resultados!$A$1:$ZZ$1, 0))</f>
        <v/>
      </c>
      <c r="C182">
        <f>INDEX(resultados!$A$2:$ZZ$2386, 176, MATCH($B$3, resultados!$A$1:$ZZ$1, 0))</f>
        <v/>
      </c>
    </row>
    <row r="183">
      <c r="A183">
        <f>INDEX(resultados!$A$2:$ZZ$2386, 177, MATCH($B$1, resultados!$A$1:$ZZ$1, 0))</f>
        <v/>
      </c>
      <c r="B183">
        <f>INDEX(resultados!$A$2:$ZZ$2386, 177, MATCH($B$2, resultados!$A$1:$ZZ$1, 0))</f>
        <v/>
      </c>
      <c r="C183">
        <f>INDEX(resultados!$A$2:$ZZ$2386, 177, MATCH($B$3, resultados!$A$1:$ZZ$1, 0))</f>
        <v/>
      </c>
    </row>
    <row r="184">
      <c r="A184">
        <f>INDEX(resultados!$A$2:$ZZ$2386, 178, MATCH($B$1, resultados!$A$1:$ZZ$1, 0))</f>
        <v/>
      </c>
      <c r="B184">
        <f>INDEX(resultados!$A$2:$ZZ$2386, 178, MATCH($B$2, resultados!$A$1:$ZZ$1, 0))</f>
        <v/>
      </c>
      <c r="C184">
        <f>INDEX(resultados!$A$2:$ZZ$2386, 178, MATCH($B$3, resultados!$A$1:$ZZ$1, 0))</f>
        <v/>
      </c>
    </row>
    <row r="185">
      <c r="A185">
        <f>INDEX(resultados!$A$2:$ZZ$2386, 179, MATCH($B$1, resultados!$A$1:$ZZ$1, 0))</f>
        <v/>
      </c>
      <c r="B185">
        <f>INDEX(resultados!$A$2:$ZZ$2386, 179, MATCH($B$2, resultados!$A$1:$ZZ$1, 0))</f>
        <v/>
      </c>
      <c r="C185">
        <f>INDEX(resultados!$A$2:$ZZ$2386, 179, MATCH($B$3, resultados!$A$1:$ZZ$1, 0))</f>
        <v/>
      </c>
    </row>
    <row r="186">
      <c r="A186">
        <f>INDEX(resultados!$A$2:$ZZ$2386, 180, MATCH($B$1, resultados!$A$1:$ZZ$1, 0))</f>
        <v/>
      </c>
      <c r="B186">
        <f>INDEX(resultados!$A$2:$ZZ$2386, 180, MATCH($B$2, resultados!$A$1:$ZZ$1, 0))</f>
        <v/>
      </c>
      <c r="C186">
        <f>INDEX(resultados!$A$2:$ZZ$2386, 180, MATCH($B$3, resultados!$A$1:$ZZ$1, 0))</f>
        <v/>
      </c>
    </row>
    <row r="187">
      <c r="A187">
        <f>INDEX(resultados!$A$2:$ZZ$2386, 181, MATCH($B$1, resultados!$A$1:$ZZ$1, 0))</f>
        <v/>
      </c>
      <c r="B187">
        <f>INDEX(resultados!$A$2:$ZZ$2386, 181, MATCH($B$2, resultados!$A$1:$ZZ$1, 0))</f>
        <v/>
      </c>
      <c r="C187">
        <f>INDEX(resultados!$A$2:$ZZ$2386, 181, MATCH($B$3, resultados!$A$1:$ZZ$1, 0))</f>
        <v/>
      </c>
    </row>
    <row r="188">
      <c r="A188">
        <f>INDEX(resultados!$A$2:$ZZ$2386, 182, MATCH($B$1, resultados!$A$1:$ZZ$1, 0))</f>
        <v/>
      </c>
      <c r="B188">
        <f>INDEX(resultados!$A$2:$ZZ$2386, 182, MATCH($B$2, resultados!$A$1:$ZZ$1, 0))</f>
        <v/>
      </c>
      <c r="C188">
        <f>INDEX(resultados!$A$2:$ZZ$2386, 182, MATCH($B$3, resultados!$A$1:$ZZ$1, 0))</f>
        <v/>
      </c>
    </row>
    <row r="189">
      <c r="A189">
        <f>INDEX(resultados!$A$2:$ZZ$2386, 183, MATCH($B$1, resultados!$A$1:$ZZ$1, 0))</f>
        <v/>
      </c>
      <c r="B189">
        <f>INDEX(resultados!$A$2:$ZZ$2386, 183, MATCH($B$2, resultados!$A$1:$ZZ$1, 0))</f>
        <v/>
      </c>
      <c r="C189">
        <f>INDEX(resultados!$A$2:$ZZ$2386, 183, MATCH($B$3, resultados!$A$1:$ZZ$1, 0))</f>
        <v/>
      </c>
    </row>
    <row r="190">
      <c r="A190">
        <f>INDEX(resultados!$A$2:$ZZ$2386, 184, MATCH($B$1, resultados!$A$1:$ZZ$1, 0))</f>
        <v/>
      </c>
      <c r="B190">
        <f>INDEX(resultados!$A$2:$ZZ$2386, 184, MATCH($B$2, resultados!$A$1:$ZZ$1, 0))</f>
        <v/>
      </c>
      <c r="C190">
        <f>INDEX(resultados!$A$2:$ZZ$2386, 184, MATCH($B$3, resultados!$A$1:$ZZ$1, 0))</f>
        <v/>
      </c>
    </row>
    <row r="191">
      <c r="A191">
        <f>INDEX(resultados!$A$2:$ZZ$2386, 185, MATCH($B$1, resultados!$A$1:$ZZ$1, 0))</f>
        <v/>
      </c>
      <c r="B191">
        <f>INDEX(resultados!$A$2:$ZZ$2386, 185, MATCH($B$2, resultados!$A$1:$ZZ$1, 0))</f>
        <v/>
      </c>
      <c r="C191">
        <f>INDEX(resultados!$A$2:$ZZ$2386, 185, MATCH($B$3, resultados!$A$1:$ZZ$1, 0))</f>
        <v/>
      </c>
    </row>
    <row r="192">
      <c r="A192">
        <f>INDEX(resultados!$A$2:$ZZ$2386, 186, MATCH($B$1, resultados!$A$1:$ZZ$1, 0))</f>
        <v/>
      </c>
      <c r="B192">
        <f>INDEX(resultados!$A$2:$ZZ$2386, 186, MATCH($B$2, resultados!$A$1:$ZZ$1, 0))</f>
        <v/>
      </c>
      <c r="C192">
        <f>INDEX(resultados!$A$2:$ZZ$2386, 186, MATCH($B$3, resultados!$A$1:$ZZ$1, 0))</f>
        <v/>
      </c>
    </row>
    <row r="193">
      <c r="A193">
        <f>INDEX(resultados!$A$2:$ZZ$2386, 187, MATCH($B$1, resultados!$A$1:$ZZ$1, 0))</f>
        <v/>
      </c>
      <c r="B193">
        <f>INDEX(resultados!$A$2:$ZZ$2386, 187, MATCH($B$2, resultados!$A$1:$ZZ$1, 0))</f>
        <v/>
      </c>
      <c r="C193">
        <f>INDEX(resultados!$A$2:$ZZ$2386, 187, MATCH($B$3, resultados!$A$1:$ZZ$1, 0))</f>
        <v/>
      </c>
    </row>
    <row r="194">
      <c r="A194">
        <f>INDEX(resultados!$A$2:$ZZ$2386, 188, MATCH($B$1, resultados!$A$1:$ZZ$1, 0))</f>
        <v/>
      </c>
      <c r="B194">
        <f>INDEX(resultados!$A$2:$ZZ$2386, 188, MATCH($B$2, resultados!$A$1:$ZZ$1, 0))</f>
        <v/>
      </c>
      <c r="C194">
        <f>INDEX(resultados!$A$2:$ZZ$2386, 188, MATCH($B$3, resultados!$A$1:$ZZ$1, 0))</f>
        <v/>
      </c>
    </row>
    <row r="195">
      <c r="A195">
        <f>INDEX(resultados!$A$2:$ZZ$2386, 189, MATCH($B$1, resultados!$A$1:$ZZ$1, 0))</f>
        <v/>
      </c>
      <c r="B195">
        <f>INDEX(resultados!$A$2:$ZZ$2386, 189, MATCH($B$2, resultados!$A$1:$ZZ$1, 0))</f>
        <v/>
      </c>
      <c r="C195">
        <f>INDEX(resultados!$A$2:$ZZ$2386, 189, MATCH($B$3, resultados!$A$1:$ZZ$1, 0))</f>
        <v/>
      </c>
    </row>
    <row r="196">
      <c r="A196">
        <f>INDEX(resultados!$A$2:$ZZ$2386, 190, MATCH($B$1, resultados!$A$1:$ZZ$1, 0))</f>
        <v/>
      </c>
      <c r="B196">
        <f>INDEX(resultados!$A$2:$ZZ$2386, 190, MATCH($B$2, resultados!$A$1:$ZZ$1, 0))</f>
        <v/>
      </c>
      <c r="C196">
        <f>INDEX(resultados!$A$2:$ZZ$2386, 190, MATCH($B$3, resultados!$A$1:$ZZ$1, 0))</f>
        <v/>
      </c>
    </row>
    <row r="197">
      <c r="A197">
        <f>INDEX(resultados!$A$2:$ZZ$2386, 191, MATCH($B$1, resultados!$A$1:$ZZ$1, 0))</f>
        <v/>
      </c>
      <c r="B197">
        <f>INDEX(resultados!$A$2:$ZZ$2386, 191, MATCH($B$2, resultados!$A$1:$ZZ$1, 0))</f>
        <v/>
      </c>
      <c r="C197">
        <f>INDEX(resultados!$A$2:$ZZ$2386, 191, MATCH($B$3, resultados!$A$1:$ZZ$1, 0))</f>
        <v/>
      </c>
    </row>
    <row r="198">
      <c r="A198">
        <f>INDEX(resultados!$A$2:$ZZ$2386, 192, MATCH($B$1, resultados!$A$1:$ZZ$1, 0))</f>
        <v/>
      </c>
      <c r="B198">
        <f>INDEX(resultados!$A$2:$ZZ$2386, 192, MATCH($B$2, resultados!$A$1:$ZZ$1, 0))</f>
        <v/>
      </c>
      <c r="C198">
        <f>INDEX(resultados!$A$2:$ZZ$2386, 192, MATCH($B$3, resultados!$A$1:$ZZ$1, 0))</f>
        <v/>
      </c>
    </row>
    <row r="199">
      <c r="A199">
        <f>INDEX(resultados!$A$2:$ZZ$2386, 193, MATCH($B$1, resultados!$A$1:$ZZ$1, 0))</f>
        <v/>
      </c>
      <c r="B199">
        <f>INDEX(resultados!$A$2:$ZZ$2386, 193, MATCH($B$2, resultados!$A$1:$ZZ$1, 0))</f>
        <v/>
      </c>
      <c r="C199">
        <f>INDEX(resultados!$A$2:$ZZ$2386, 193, MATCH($B$3, resultados!$A$1:$ZZ$1, 0))</f>
        <v/>
      </c>
    </row>
    <row r="200">
      <c r="A200">
        <f>INDEX(resultados!$A$2:$ZZ$2386, 194, MATCH($B$1, resultados!$A$1:$ZZ$1, 0))</f>
        <v/>
      </c>
      <c r="B200">
        <f>INDEX(resultados!$A$2:$ZZ$2386, 194, MATCH($B$2, resultados!$A$1:$ZZ$1, 0))</f>
        <v/>
      </c>
      <c r="C200">
        <f>INDEX(resultados!$A$2:$ZZ$2386, 194, MATCH($B$3, resultados!$A$1:$ZZ$1, 0))</f>
        <v/>
      </c>
    </row>
    <row r="201">
      <c r="A201">
        <f>INDEX(resultados!$A$2:$ZZ$2386, 195, MATCH($B$1, resultados!$A$1:$ZZ$1, 0))</f>
        <v/>
      </c>
      <c r="B201">
        <f>INDEX(resultados!$A$2:$ZZ$2386, 195, MATCH($B$2, resultados!$A$1:$ZZ$1, 0))</f>
        <v/>
      </c>
      <c r="C201">
        <f>INDEX(resultados!$A$2:$ZZ$2386, 195, MATCH($B$3, resultados!$A$1:$ZZ$1, 0))</f>
        <v/>
      </c>
    </row>
    <row r="202">
      <c r="A202">
        <f>INDEX(resultados!$A$2:$ZZ$2386, 196, MATCH($B$1, resultados!$A$1:$ZZ$1, 0))</f>
        <v/>
      </c>
      <c r="B202">
        <f>INDEX(resultados!$A$2:$ZZ$2386, 196, MATCH($B$2, resultados!$A$1:$ZZ$1, 0))</f>
        <v/>
      </c>
      <c r="C202">
        <f>INDEX(resultados!$A$2:$ZZ$2386, 196, MATCH($B$3, resultados!$A$1:$ZZ$1, 0))</f>
        <v/>
      </c>
    </row>
    <row r="203">
      <c r="A203">
        <f>INDEX(resultados!$A$2:$ZZ$2386, 197, MATCH($B$1, resultados!$A$1:$ZZ$1, 0))</f>
        <v/>
      </c>
      <c r="B203">
        <f>INDEX(resultados!$A$2:$ZZ$2386, 197, MATCH($B$2, resultados!$A$1:$ZZ$1, 0))</f>
        <v/>
      </c>
      <c r="C203">
        <f>INDEX(resultados!$A$2:$ZZ$2386, 197, MATCH($B$3, resultados!$A$1:$ZZ$1, 0))</f>
        <v/>
      </c>
    </row>
    <row r="204">
      <c r="A204">
        <f>INDEX(resultados!$A$2:$ZZ$2386, 198, MATCH($B$1, resultados!$A$1:$ZZ$1, 0))</f>
        <v/>
      </c>
      <c r="B204">
        <f>INDEX(resultados!$A$2:$ZZ$2386, 198, MATCH($B$2, resultados!$A$1:$ZZ$1, 0))</f>
        <v/>
      </c>
      <c r="C204">
        <f>INDEX(resultados!$A$2:$ZZ$2386, 198, MATCH($B$3, resultados!$A$1:$ZZ$1, 0))</f>
        <v/>
      </c>
    </row>
    <row r="205">
      <c r="A205">
        <f>INDEX(resultados!$A$2:$ZZ$2386, 199, MATCH($B$1, resultados!$A$1:$ZZ$1, 0))</f>
        <v/>
      </c>
      <c r="B205">
        <f>INDEX(resultados!$A$2:$ZZ$2386, 199, MATCH($B$2, resultados!$A$1:$ZZ$1, 0))</f>
        <v/>
      </c>
      <c r="C205">
        <f>INDEX(resultados!$A$2:$ZZ$2386, 199, MATCH($B$3, resultados!$A$1:$ZZ$1, 0))</f>
        <v/>
      </c>
    </row>
    <row r="206">
      <c r="A206">
        <f>INDEX(resultados!$A$2:$ZZ$2386, 200, MATCH($B$1, resultados!$A$1:$ZZ$1, 0))</f>
        <v/>
      </c>
      <c r="B206">
        <f>INDEX(resultados!$A$2:$ZZ$2386, 200, MATCH($B$2, resultados!$A$1:$ZZ$1, 0))</f>
        <v/>
      </c>
      <c r="C206">
        <f>INDEX(resultados!$A$2:$ZZ$2386, 200, MATCH($B$3, resultados!$A$1:$ZZ$1, 0))</f>
        <v/>
      </c>
    </row>
    <row r="207">
      <c r="A207">
        <f>INDEX(resultados!$A$2:$ZZ$2386, 201, MATCH($B$1, resultados!$A$1:$ZZ$1, 0))</f>
        <v/>
      </c>
      <c r="B207">
        <f>INDEX(resultados!$A$2:$ZZ$2386, 201, MATCH($B$2, resultados!$A$1:$ZZ$1, 0))</f>
        <v/>
      </c>
      <c r="C207">
        <f>INDEX(resultados!$A$2:$ZZ$2386, 201, MATCH($B$3, resultados!$A$1:$ZZ$1, 0))</f>
        <v/>
      </c>
    </row>
    <row r="208">
      <c r="A208">
        <f>INDEX(resultados!$A$2:$ZZ$2386, 202, MATCH($B$1, resultados!$A$1:$ZZ$1, 0))</f>
        <v/>
      </c>
      <c r="B208">
        <f>INDEX(resultados!$A$2:$ZZ$2386, 202, MATCH($B$2, resultados!$A$1:$ZZ$1, 0))</f>
        <v/>
      </c>
      <c r="C208">
        <f>INDEX(resultados!$A$2:$ZZ$2386, 202, MATCH($B$3, resultados!$A$1:$ZZ$1, 0))</f>
        <v/>
      </c>
    </row>
    <row r="209">
      <c r="A209">
        <f>INDEX(resultados!$A$2:$ZZ$2386, 203, MATCH($B$1, resultados!$A$1:$ZZ$1, 0))</f>
        <v/>
      </c>
      <c r="B209">
        <f>INDEX(resultados!$A$2:$ZZ$2386, 203, MATCH($B$2, resultados!$A$1:$ZZ$1, 0))</f>
        <v/>
      </c>
      <c r="C209">
        <f>INDEX(resultados!$A$2:$ZZ$2386, 203, MATCH($B$3, resultados!$A$1:$ZZ$1, 0))</f>
        <v/>
      </c>
    </row>
    <row r="210">
      <c r="A210">
        <f>INDEX(resultados!$A$2:$ZZ$2386, 204, MATCH($B$1, resultados!$A$1:$ZZ$1, 0))</f>
        <v/>
      </c>
      <c r="B210">
        <f>INDEX(resultados!$A$2:$ZZ$2386, 204, MATCH($B$2, resultados!$A$1:$ZZ$1, 0))</f>
        <v/>
      </c>
      <c r="C210">
        <f>INDEX(resultados!$A$2:$ZZ$2386, 204, MATCH($B$3, resultados!$A$1:$ZZ$1, 0))</f>
        <v/>
      </c>
    </row>
    <row r="211">
      <c r="A211">
        <f>INDEX(resultados!$A$2:$ZZ$2386, 205, MATCH($B$1, resultados!$A$1:$ZZ$1, 0))</f>
        <v/>
      </c>
      <c r="B211">
        <f>INDEX(resultados!$A$2:$ZZ$2386, 205, MATCH($B$2, resultados!$A$1:$ZZ$1, 0))</f>
        <v/>
      </c>
      <c r="C211">
        <f>INDEX(resultados!$A$2:$ZZ$2386, 205, MATCH($B$3, resultados!$A$1:$ZZ$1, 0))</f>
        <v/>
      </c>
    </row>
    <row r="212">
      <c r="A212">
        <f>INDEX(resultados!$A$2:$ZZ$2386, 206, MATCH($B$1, resultados!$A$1:$ZZ$1, 0))</f>
        <v/>
      </c>
      <c r="B212">
        <f>INDEX(resultados!$A$2:$ZZ$2386, 206, MATCH($B$2, resultados!$A$1:$ZZ$1, 0))</f>
        <v/>
      </c>
      <c r="C212">
        <f>INDEX(resultados!$A$2:$ZZ$2386, 206, MATCH($B$3, resultados!$A$1:$ZZ$1, 0))</f>
        <v/>
      </c>
    </row>
    <row r="213">
      <c r="A213">
        <f>INDEX(resultados!$A$2:$ZZ$2386, 207, MATCH($B$1, resultados!$A$1:$ZZ$1, 0))</f>
        <v/>
      </c>
      <c r="B213">
        <f>INDEX(resultados!$A$2:$ZZ$2386, 207, MATCH($B$2, resultados!$A$1:$ZZ$1, 0))</f>
        <v/>
      </c>
      <c r="C213">
        <f>INDEX(resultados!$A$2:$ZZ$2386, 207, MATCH($B$3, resultados!$A$1:$ZZ$1, 0))</f>
        <v/>
      </c>
    </row>
    <row r="214">
      <c r="A214">
        <f>INDEX(resultados!$A$2:$ZZ$2386, 208, MATCH($B$1, resultados!$A$1:$ZZ$1, 0))</f>
        <v/>
      </c>
      <c r="B214">
        <f>INDEX(resultados!$A$2:$ZZ$2386, 208, MATCH($B$2, resultados!$A$1:$ZZ$1, 0))</f>
        <v/>
      </c>
      <c r="C214">
        <f>INDEX(resultados!$A$2:$ZZ$2386, 208, MATCH($B$3, resultados!$A$1:$ZZ$1, 0))</f>
        <v/>
      </c>
    </row>
    <row r="215">
      <c r="A215">
        <f>INDEX(resultados!$A$2:$ZZ$2386, 209, MATCH($B$1, resultados!$A$1:$ZZ$1, 0))</f>
        <v/>
      </c>
      <c r="B215">
        <f>INDEX(resultados!$A$2:$ZZ$2386, 209, MATCH($B$2, resultados!$A$1:$ZZ$1, 0))</f>
        <v/>
      </c>
      <c r="C215">
        <f>INDEX(resultados!$A$2:$ZZ$2386, 209, MATCH($B$3, resultados!$A$1:$ZZ$1, 0))</f>
        <v/>
      </c>
    </row>
    <row r="216">
      <c r="A216">
        <f>INDEX(resultados!$A$2:$ZZ$2386, 210, MATCH($B$1, resultados!$A$1:$ZZ$1, 0))</f>
        <v/>
      </c>
      <c r="B216">
        <f>INDEX(resultados!$A$2:$ZZ$2386, 210, MATCH($B$2, resultados!$A$1:$ZZ$1, 0))</f>
        <v/>
      </c>
      <c r="C216">
        <f>INDEX(resultados!$A$2:$ZZ$2386, 210, MATCH($B$3, resultados!$A$1:$ZZ$1, 0))</f>
        <v/>
      </c>
    </row>
    <row r="217">
      <c r="A217">
        <f>INDEX(resultados!$A$2:$ZZ$2386, 211, MATCH($B$1, resultados!$A$1:$ZZ$1, 0))</f>
        <v/>
      </c>
      <c r="B217">
        <f>INDEX(resultados!$A$2:$ZZ$2386, 211, MATCH($B$2, resultados!$A$1:$ZZ$1, 0))</f>
        <v/>
      </c>
      <c r="C217">
        <f>INDEX(resultados!$A$2:$ZZ$2386, 211, MATCH($B$3, resultados!$A$1:$ZZ$1, 0))</f>
        <v/>
      </c>
    </row>
    <row r="218">
      <c r="A218">
        <f>INDEX(resultados!$A$2:$ZZ$2386, 212, MATCH($B$1, resultados!$A$1:$ZZ$1, 0))</f>
        <v/>
      </c>
      <c r="B218">
        <f>INDEX(resultados!$A$2:$ZZ$2386, 212, MATCH($B$2, resultados!$A$1:$ZZ$1, 0))</f>
        <v/>
      </c>
      <c r="C218">
        <f>INDEX(resultados!$A$2:$ZZ$2386, 212, MATCH($B$3, resultados!$A$1:$ZZ$1, 0))</f>
        <v/>
      </c>
    </row>
    <row r="219">
      <c r="A219">
        <f>INDEX(resultados!$A$2:$ZZ$2386, 213, MATCH($B$1, resultados!$A$1:$ZZ$1, 0))</f>
        <v/>
      </c>
      <c r="B219">
        <f>INDEX(resultados!$A$2:$ZZ$2386, 213, MATCH($B$2, resultados!$A$1:$ZZ$1, 0))</f>
        <v/>
      </c>
      <c r="C219">
        <f>INDEX(resultados!$A$2:$ZZ$2386, 213, MATCH($B$3, resultados!$A$1:$ZZ$1, 0))</f>
        <v/>
      </c>
    </row>
    <row r="220">
      <c r="A220">
        <f>INDEX(resultados!$A$2:$ZZ$2386, 214, MATCH($B$1, resultados!$A$1:$ZZ$1, 0))</f>
        <v/>
      </c>
      <c r="B220">
        <f>INDEX(resultados!$A$2:$ZZ$2386, 214, MATCH($B$2, resultados!$A$1:$ZZ$1, 0))</f>
        <v/>
      </c>
      <c r="C220">
        <f>INDEX(resultados!$A$2:$ZZ$2386, 214, MATCH($B$3, resultados!$A$1:$ZZ$1, 0))</f>
        <v/>
      </c>
    </row>
    <row r="221">
      <c r="A221">
        <f>INDEX(resultados!$A$2:$ZZ$2386, 215, MATCH($B$1, resultados!$A$1:$ZZ$1, 0))</f>
        <v/>
      </c>
      <c r="B221">
        <f>INDEX(resultados!$A$2:$ZZ$2386, 215, MATCH($B$2, resultados!$A$1:$ZZ$1, 0))</f>
        <v/>
      </c>
      <c r="C221">
        <f>INDEX(resultados!$A$2:$ZZ$2386, 215, MATCH($B$3, resultados!$A$1:$ZZ$1, 0))</f>
        <v/>
      </c>
    </row>
    <row r="222">
      <c r="A222">
        <f>INDEX(resultados!$A$2:$ZZ$2386, 216, MATCH($B$1, resultados!$A$1:$ZZ$1, 0))</f>
        <v/>
      </c>
      <c r="B222">
        <f>INDEX(resultados!$A$2:$ZZ$2386, 216, MATCH($B$2, resultados!$A$1:$ZZ$1, 0))</f>
        <v/>
      </c>
      <c r="C222">
        <f>INDEX(resultados!$A$2:$ZZ$2386, 216, MATCH($B$3, resultados!$A$1:$ZZ$1, 0))</f>
        <v/>
      </c>
    </row>
    <row r="223">
      <c r="A223">
        <f>INDEX(resultados!$A$2:$ZZ$2386, 217, MATCH($B$1, resultados!$A$1:$ZZ$1, 0))</f>
        <v/>
      </c>
      <c r="B223">
        <f>INDEX(resultados!$A$2:$ZZ$2386, 217, MATCH($B$2, resultados!$A$1:$ZZ$1, 0))</f>
        <v/>
      </c>
      <c r="C223">
        <f>INDEX(resultados!$A$2:$ZZ$2386, 217, MATCH($B$3, resultados!$A$1:$ZZ$1, 0))</f>
        <v/>
      </c>
    </row>
    <row r="224">
      <c r="A224">
        <f>INDEX(resultados!$A$2:$ZZ$2386, 218, MATCH($B$1, resultados!$A$1:$ZZ$1, 0))</f>
        <v/>
      </c>
      <c r="B224">
        <f>INDEX(resultados!$A$2:$ZZ$2386, 218, MATCH($B$2, resultados!$A$1:$ZZ$1, 0))</f>
        <v/>
      </c>
      <c r="C224">
        <f>INDEX(resultados!$A$2:$ZZ$2386, 218, MATCH($B$3, resultados!$A$1:$ZZ$1, 0))</f>
        <v/>
      </c>
    </row>
    <row r="225">
      <c r="A225">
        <f>INDEX(resultados!$A$2:$ZZ$2386, 219, MATCH($B$1, resultados!$A$1:$ZZ$1, 0))</f>
        <v/>
      </c>
      <c r="B225">
        <f>INDEX(resultados!$A$2:$ZZ$2386, 219, MATCH($B$2, resultados!$A$1:$ZZ$1, 0))</f>
        <v/>
      </c>
      <c r="C225">
        <f>INDEX(resultados!$A$2:$ZZ$2386, 219, MATCH($B$3, resultados!$A$1:$ZZ$1, 0))</f>
        <v/>
      </c>
    </row>
    <row r="226">
      <c r="A226">
        <f>INDEX(resultados!$A$2:$ZZ$2386, 220, MATCH($B$1, resultados!$A$1:$ZZ$1, 0))</f>
        <v/>
      </c>
      <c r="B226">
        <f>INDEX(resultados!$A$2:$ZZ$2386, 220, MATCH($B$2, resultados!$A$1:$ZZ$1, 0))</f>
        <v/>
      </c>
      <c r="C226">
        <f>INDEX(resultados!$A$2:$ZZ$2386, 220, MATCH($B$3, resultados!$A$1:$ZZ$1, 0))</f>
        <v/>
      </c>
    </row>
    <row r="227">
      <c r="A227">
        <f>INDEX(resultados!$A$2:$ZZ$2386, 221, MATCH($B$1, resultados!$A$1:$ZZ$1, 0))</f>
        <v/>
      </c>
      <c r="B227">
        <f>INDEX(resultados!$A$2:$ZZ$2386, 221, MATCH($B$2, resultados!$A$1:$ZZ$1, 0))</f>
        <v/>
      </c>
      <c r="C227">
        <f>INDEX(resultados!$A$2:$ZZ$2386, 221, MATCH($B$3, resultados!$A$1:$ZZ$1, 0))</f>
        <v/>
      </c>
    </row>
    <row r="228">
      <c r="A228">
        <f>INDEX(resultados!$A$2:$ZZ$2386, 222, MATCH($B$1, resultados!$A$1:$ZZ$1, 0))</f>
        <v/>
      </c>
      <c r="B228">
        <f>INDEX(resultados!$A$2:$ZZ$2386, 222, MATCH($B$2, resultados!$A$1:$ZZ$1, 0))</f>
        <v/>
      </c>
      <c r="C228">
        <f>INDEX(resultados!$A$2:$ZZ$2386, 222, MATCH($B$3, resultados!$A$1:$ZZ$1, 0))</f>
        <v/>
      </c>
    </row>
    <row r="229">
      <c r="A229">
        <f>INDEX(resultados!$A$2:$ZZ$2386, 223, MATCH($B$1, resultados!$A$1:$ZZ$1, 0))</f>
        <v/>
      </c>
      <c r="B229">
        <f>INDEX(resultados!$A$2:$ZZ$2386, 223, MATCH($B$2, resultados!$A$1:$ZZ$1, 0))</f>
        <v/>
      </c>
      <c r="C229">
        <f>INDEX(resultados!$A$2:$ZZ$2386, 223, MATCH($B$3, resultados!$A$1:$ZZ$1, 0))</f>
        <v/>
      </c>
    </row>
    <row r="230">
      <c r="A230">
        <f>INDEX(resultados!$A$2:$ZZ$2386, 224, MATCH($B$1, resultados!$A$1:$ZZ$1, 0))</f>
        <v/>
      </c>
      <c r="B230">
        <f>INDEX(resultados!$A$2:$ZZ$2386, 224, MATCH($B$2, resultados!$A$1:$ZZ$1, 0))</f>
        <v/>
      </c>
      <c r="C230">
        <f>INDEX(resultados!$A$2:$ZZ$2386, 224, MATCH($B$3, resultados!$A$1:$ZZ$1, 0))</f>
        <v/>
      </c>
    </row>
    <row r="231">
      <c r="A231">
        <f>INDEX(resultados!$A$2:$ZZ$2386, 225, MATCH($B$1, resultados!$A$1:$ZZ$1, 0))</f>
        <v/>
      </c>
      <c r="B231">
        <f>INDEX(resultados!$A$2:$ZZ$2386, 225, MATCH($B$2, resultados!$A$1:$ZZ$1, 0))</f>
        <v/>
      </c>
      <c r="C231">
        <f>INDEX(resultados!$A$2:$ZZ$2386, 225, MATCH($B$3, resultados!$A$1:$ZZ$1, 0))</f>
        <v/>
      </c>
    </row>
    <row r="232">
      <c r="A232">
        <f>INDEX(resultados!$A$2:$ZZ$2386, 226, MATCH($B$1, resultados!$A$1:$ZZ$1, 0))</f>
        <v/>
      </c>
      <c r="B232">
        <f>INDEX(resultados!$A$2:$ZZ$2386, 226, MATCH($B$2, resultados!$A$1:$ZZ$1, 0))</f>
        <v/>
      </c>
      <c r="C232">
        <f>INDEX(resultados!$A$2:$ZZ$2386, 226, MATCH($B$3, resultados!$A$1:$ZZ$1, 0))</f>
        <v/>
      </c>
    </row>
    <row r="233">
      <c r="A233">
        <f>INDEX(resultados!$A$2:$ZZ$2386, 227, MATCH($B$1, resultados!$A$1:$ZZ$1, 0))</f>
        <v/>
      </c>
      <c r="B233">
        <f>INDEX(resultados!$A$2:$ZZ$2386, 227, MATCH($B$2, resultados!$A$1:$ZZ$1, 0))</f>
        <v/>
      </c>
      <c r="C233">
        <f>INDEX(resultados!$A$2:$ZZ$2386, 227, MATCH($B$3, resultados!$A$1:$ZZ$1, 0))</f>
        <v/>
      </c>
    </row>
    <row r="234">
      <c r="A234">
        <f>INDEX(resultados!$A$2:$ZZ$2386, 228, MATCH($B$1, resultados!$A$1:$ZZ$1, 0))</f>
        <v/>
      </c>
      <c r="B234">
        <f>INDEX(resultados!$A$2:$ZZ$2386, 228, MATCH($B$2, resultados!$A$1:$ZZ$1, 0))</f>
        <v/>
      </c>
      <c r="C234">
        <f>INDEX(resultados!$A$2:$ZZ$2386, 228, MATCH($B$3, resultados!$A$1:$ZZ$1, 0))</f>
        <v/>
      </c>
    </row>
    <row r="235">
      <c r="A235">
        <f>INDEX(resultados!$A$2:$ZZ$2386, 229, MATCH($B$1, resultados!$A$1:$ZZ$1, 0))</f>
        <v/>
      </c>
      <c r="B235">
        <f>INDEX(resultados!$A$2:$ZZ$2386, 229, MATCH($B$2, resultados!$A$1:$ZZ$1, 0))</f>
        <v/>
      </c>
      <c r="C235">
        <f>INDEX(resultados!$A$2:$ZZ$2386, 229, MATCH($B$3, resultados!$A$1:$ZZ$1, 0))</f>
        <v/>
      </c>
    </row>
    <row r="236">
      <c r="A236">
        <f>INDEX(resultados!$A$2:$ZZ$2386, 230, MATCH($B$1, resultados!$A$1:$ZZ$1, 0))</f>
        <v/>
      </c>
      <c r="B236">
        <f>INDEX(resultados!$A$2:$ZZ$2386, 230, MATCH($B$2, resultados!$A$1:$ZZ$1, 0))</f>
        <v/>
      </c>
      <c r="C236">
        <f>INDEX(resultados!$A$2:$ZZ$2386, 230, MATCH($B$3, resultados!$A$1:$ZZ$1, 0))</f>
        <v/>
      </c>
    </row>
    <row r="237">
      <c r="A237">
        <f>INDEX(resultados!$A$2:$ZZ$2386, 231, MATCH($B$1, resultados!$A$1:$ZZ$1, 0))</f>
        <v/>
      </c>
      <c r="B237">
        <f>INDEX(resultados!$A$2:$ZZ$2386, 231, MATCH($B$2, resultados!$A$1:$ZZ$1, 0))</f>
        <v/>
      </c>
      <c r="C237">
        <f>INDEX(resultados!$A$2:$ZZ$2386, 231, MATCH($B$3, resultados!$A$1:$ZZ$1, 0))</f>
        <v/>
      </c>
    </row>
    <row r="238">
      <c r="A238">
        <f>INDEX(resultados!$A$2:$ZZ$2386, 232, MATCH($B$1, resultados!$A$1:$ZZ$1, 0))</f>
        <v/>
      </c>
      <c r="B238">
        <f>INDEX(resultados!$A$2:$ZZ$2386, 232, MATCH($B$2, resultados!$A$1:$ZZ$1, 0))</f>
        <v/>
      </c>
      <c r="C238">
        <f>INDEX(resultados!$A$2:$ZZ$2386, 232, MATCH($B$3, resultados!$A$1:$ZZ$1, 0))</f>
        <v/>
      </c>
    </row>
    <row r="239">
      <c r="A239">
        <f>INDEX(resultados!$A$2:$ZZ$2386, 233, MATCH($B$1, resultados!$A$1:$ZZ$1, 0))</f>
        <v/>
      </c>
      <c r="B239">
        <f>INDEX(resultados!$A$2:$ZZ$2386, 233, MATCH($B$2, resultados!$A$1:$ZZ$1, 0))</f>
        <v/>
      </c>
      <c r="C239">
        <f>INDEX(resultados!$A$2:$ZZ$2386, 233, MATCH($B$3, resultados!$A$1:$ZZ$1, 0))</f>
        <v/>
      </c>
    </row>
    <row r="240">
      <c r="A240">
        <f>INDEX(resultados!$A$2:$ZZ$2386, 234, MATCH($B$1, resultados!$A$1:$ZZ$1, 0))</f>
        <v/>
      </c>
      <c r="B240">
        <f>INDEX(resultados!$A$2:$ZZ$2386, 234, MATCH($B$2, resultados!$A$1:$ZZ$1, 0))</f>
        <v/>
      </c>
      <c r="C240">
        <f>INDEX(resultados!$A$2:$ZZ$2386, 234, MATCH($B$3, resultados!$A$1:$ZZ$1, 0))</f>
        <v/>
      </c>
    </row>
    <row r="241">
      <c r="A241">
        <f>INDEX(resultados!$A$2:$ZZ$2386, 235, MATCH($B$1, resultados!$A$1:$ZZ$1, 0))</f>
        <v/>
      </c>
      <c r="B241">
        <f>INDEX(resultados!$A$2:$ZZ$2386, 235, MATCH($B$2, resultados!$A$1:$ZZ$1, 0))</f>
        <v/>
      </c>
      <c r="C241">
        <f>INDEX(resultados!$A$2:$ZZ$2386, 235, MATCH($B$3, resultados!$A$1:$ZZ$1, 0))</f>
        <v/>
      </c>
    </row>
    <row r="242">
      <c r="A242">
        <f>INDEX(resultados!$A$2:$ZZ$2386, 236, MATCH($B$1, resultados!$A$1:$ZZ$1, 0))</f>
        <v/>
      </c>
      <c r="B242">
        <f>INDEX(resultados!$A$2:$ZZ$2386, 236, MATCH($B$2, resultados!$A$1:$ZZ$1, 0))</f>
        <v/>
      </c>
      <c r="C242">
        <f>INDEX(resultados!$A$2:$ZZ$2386, 236, MATCH($B$3, resultados!$A$1:$ZZ$1, 0))</f>
        <v/>
      </c>
    </row>
    <row r="243">
      <c r="A243">
        <f>INDEX(resultados!$A$2:$ZZ$2386, 237, MATCH($B$1, resultados!$A$1:$ZZ$1, 0))</f>
        <v/>
      </c>
      <c r="B243">
        <f>INDEX(resultados!$A$2:$ZZ$2386, 237, MATCH($B$2, resultados!$A$1:$ZZ$1, 0))</f>
        <v/>
      </c>
      <c r="C243">
        <f>INDEX(resultados!$A$2:$ZZ$2386, 237, MATCH($B$3, resultados!$A$1:$ZZ$1, 0))</f>
        <v/>
      </c>
    </row>
    <row r="244">
      <c r="A244">
        <f>INDEX(resultados!$A$2:$ZZ$2386, 238, MATCH($B$1, resultados!$A$1:$ZZ$1, 0))</f>
        <v/>
      </c>
      <c r="B244">
        <f>INDEX(resultados!$A$2:$ZZ$2386, 238, MATCH($B$2, resultados!$A$1:$ZZ$1, 0))</f>
        <v/>
      </c>
      <c r="C244">
        <f>INDEX(resultados!$A$2:$ZZ$2386, 238, MATCH($B$3, resultados!$A$1:$ZZ$1, 0))</f>
        <v/>
      </c>
    </row>
    <row r="245">
      <c r="A245">
        <f>INDEX(resultados!$A$2:$ZZ$2386, 239, MATCH($B$1, resultados!$A$1:$ZZ$1, 0))</f>
        <v/>
      </c>
      <c r="B245">
        <f>INDEX(resultados!$A$2:$ZZ$2386, 239, MATCH($B$2, resultados!$A$1:$ZZ$1, 0))</f>
        <v/>
      </c>
      <c r="C245">
        <f>INDEX(resultados!$A$2:$ZZ$2386, 239, MATCH($B$3, resultados!$A$1:$ZZ$1, 0))</f>
        <v/>
      </c>
    </row>
    <row r="246">
      <c r="A246">
        <f>INDEX(resultados!$A$2:$ZZ$2386, 240, MATCH($B$1, resultados!$A$1:$ZZ$1, 0))</f>
        <v/>
      </c>
      <c r="B246">
        <f>INDEX(resultados!$A$2:$ZZ$2386, 240, MATCH($B$2, resultados!$A$1:$ZZ$1, 0))</f>
        <v/>
      </c>
      <c r="C246">
        <f>INDEX(resultados!$A$2:$ZZ$2386, 240, MATCH($B$3, resultados!$A$1:$ZZ$1, 0))</f>
        <v/>
      </c>
    </row>
    <row r="247">
      <c r="A247">
        <f>INDEX(resultados!$A$2:$ZZ$2386, 241, MATCH($B$1, resultados!$A$1:$ZZ$1, 0))</f>
        <v/>
      </c>
      <c r="B247">
        <f>INDEX(resultados!$A$2:$ZZ$2386, 241, MATCH($B$2, resultados!$A$1:$ZZ$1, 0))</f>
        <v/>
      </c>
      <c r="C247">
        <f>INDEX(resultados!$A$2:$ZZ$2386, 241, MATCH($B$3, resultados!$A$1:$ZZ$1, 0))</f>
        <v/>
      </c>
    </row>
    <row r="248">
      <c r="A248">
        <f>INDEX(resultados!$A$2:$ZZ$2386, 242, MATCH($B$1, resultados!$A$1:$ZZ$1, 0))</f>
        <v/>
      </c>
      <c r="B248">
        <f>INDEX(resultados!$A$2:$ZZ$2386, 242, MATCH($B$2, resultados!$A$1:$ZZ$1, 0))</f>
        <v/>
      </c>
      <c r="C248">
        <f>INDEX(resultados!$A$2:$ZZ$2386, 242, MATCH($B$3, resultados!$A$1:$ZZ$1, 0))</f>
        <v/>
      </c>
    </row>
    <row r="249">
      <c r="A249">
        <f>INDEX(resultados!$A$2:$ZZ$2386, 243, MATCH($B$1, resultados!$A$1:$ZZ$1, 0))</f>
        <v/>
      </c>
      <c r="B249">
        <f>INDEX(resultados!$A$2:$ZZ$2386, 243, MATCH($B$2, resultados!$A$1:$ZZ$1, 0))</f>
        <v/>
      </c>
      <c r="C249">
        <f>INDEX(resultados!$A$2:$ZZ$2386, 243, MATCH($B$3, resultados!$A$1:$ZZ$1, 0))</f>
        <v/>
      </c>
    </row>
    <row r="250">
      <c r="A250">
        <f>INDEX(resultados!$A$2:$ZZ$2386, 244, MATCH($B$1, resultados!$A$1:$ZZ$1, 0))</f>
        <v/>
      </c>
      <c r="B250">
        <f>INDEX(resultados!$A$2:$ZZ$2386, 244, MATCH($B$2, resultados!$A$1:$ZZ$1, 0))</f>
        <v/>
      </c>
      <c r="C250">
        <f>INDEX(resultados!$A$2:$ZZ$2386, 244, MATCH($B$3, resultados!$A$1:$ZZ$1, 0))</f>
        <v/>
      </c>
    </row>
    <row r="251">
      <c r="A251">
        <f>INDEX(resultados!$A$2:$ZZ$2386, 245, MATCH($B$1, resultados!$A$1:$ZZ$1, 0))</f>
        <v/>
      </c>
      <c r="B251">
        <f>INDEX(resultados!$A$2:$ZZ$2386, 245, MATCH($B$2, resultados!$A$1:$ZZ$1, 0))</f>
        <v/>
      </c>
      <c r="C251">
        <f>INDEX(resultados!$A$2:$ZZ$2386, 245, MATCH($B$3, resultados!$A$1:$ZZ$1, 0))</f>
        <v/>
      </c>
    </row>
    <row r="252">
      <c r="A252">
        <f>INDEX(resultados!$A$2:$ZZ$2386, 246, MATCH($B$1, resultados!$A$1:$ZZ$1, 0))</f>
        <v/>
      </c>
      <c r="B252">
        <f>INDEX(resultados!$A$2:$ZZ$2386, 246, MATCH($B$2, resultados!$A$1:$ZZ$1, 0))</f>
        <v/>
      </c>
      <c r="C252">
        <f>INDEX(resultados!$A$2:$ZZ$2386, 246, MATCH($B$3, resultados!$A$1:$ZZ$1, 0))</f>
        <v/>
      </c>
    </row>
    <row r="253">
      <c r="A253">
        <f>INDEX(resultados!$A$2:$ZZ$2386, 247, MATCH($B$1, resultados!$A$1:$ZZ$1, 0))</f>
        <v/>
      </c>
      <c r="B253">
        <f>INDEX(resultados!$A$2:$ZZ$2386, 247, MATCH($B$2, resultados!$A$1:$ZZ$1, 0))</f>
        <v/>
      </c>
      <c r="C253">
        <f>INDEX(resultados!$A$2:$ZZ$2386, 247, MATCH($B$3, resultados!$A$1:$ZZ$1, 0))</f>
        <v/>
      </c>
    </row>
    <row r="254">
      <c r="A254">
        <f>INDEX(resultados!$A$2:$ZZ$2386, 248, MATCH($B$1, resultados!$A$1:$ZZ$1, 0))</f>
        <v/>
      </c>
      <c r="B254">
        <f>INDEX(resultados!$A$2:$ZZ$2386, 248, MATCH($B$2, resultados!$A$1:$ZZ$1, 0))</f>
        <v/>
      </c>
      <c r="C254">
        <f>INDEX(resultados!$A$2:$ZZ$2386, 248, MATCH($B$3, resultados!$A$1:$ZZ$1, 0))</f>
        <v/>
      </c>
    </row>
    <row r="255">
      <c r="A255">
        <f>INDEX(resultados!$A$2:$ZZ$2386, 249, MATCH($B$1, resultados!$A$1:$ZZ$1, 0))</f>
        <v/>
      </c>
      <c r="B255">
        <f>INDEX(resultados!$A$2:$ZZ$2386, 249, MATCH($B$2, resultados!$A$1:$ZZ$1, 0))</f>
        <v/>
      </c>
      <c r="C255">
        <f>INDEX(resultados!$A$2:$ZZ$2386, 249, MATCH($B$3, resultados!$A$1:$ZZ$1, 0))</f>
        <v/>
      </c>
    </row>
    <row r="256">
      <c r="A256">
        <f>INDEX(resultados!$A$2:$ZZ$2386, 250, MATCH($B$1, resultados!$A$1:$ZZ$1, 0))</f>
        <v/>
      </c>
      <c r="B256">
        <f>INDEX(resultados!$A$2:$ZZ$2386, 250, MATCH($B$2, resultados!$A$1:$ZZ$1, 0))</f>
        <v/>
      </c>
      <c r="C256">
        <f>INDEX(resultados!$A$2:$ZZ$2386, 250, MATCH($B$3, resultados!$A$1:$ZZ$1, 0))</f>
        <v/>
      </c>
    </row>
    <row r="257">
      <c r="A257">
        <f>INDEX(resultados!$A$2:$ZZ$2386, 251, MATCH($B$1, resultados!$A$1:$ZZ$1, 0))</f>
        <v/>
      </c>
      <c r="B257">
        <f>INDEX(resultados!$A$2:$ZZ$2386, 251, MATCH($B$2, resultados!$A$1:$ZZ$1, 0))</f>
        <v/>
      </c>
      <c r="C257">
        <f>INDEX(resultados!$A$2:$ZZ$2386, 251, MATCH($B$3, resultados!$A$1:$ZZ$1, 0))</f>
        <v/>
      </c>
    </row>
    <row r="258">
      <c r="A258">
        <f>INDEX(resultados!$A$2:$ZZ$2386, 252, MATCH($B$1, resultados!$A$1:$ZZ$1, 0))</f>
        <v/>
      </c>
      <c r="B258">
        <f>INDEX(resultados!$A$2:$ZZ$2386, 252, MATCH($B$2, resultados!$A$1:$ZZ$1, 0))</f>
        <v/>
      </c>
      <c r="C258">
        <f>INDEX(resultados!$A$2:$ZZ$2386, 252, MATCH($B$3, resultados!$A$1:$ZZ$1, 0))</f>
        <v/>
      </c>
    </row>
    <row r="259">
      <c r="A259">
        <f>INDEX(resultados!$A$2:$ZZ$2386, 253, MATCH($B$1, resultados!$A$1:$ZZ$1, 0))</f>
        <v/>
      </c>
      <c r="B259">
        <f>INDEX(resultados!$A$2:$ZZ$2386, 253, MATCH($B$2, resultados!$A$1:$ZZ$1, 0))</f>
        <v/>
      </c>
      <c r="C259">
        <f>INDEX(resultados!$A$2:$ZZ$2386, 253, MATCH($B$3, resultados!$A$1:$ZZ$1, 0))</f>
        <v/>
      </c>
    </row>
    <row r="260">
      <c r="A260">
        <f>INDEX(resultados!$A$2:$ZZ$2386, 254, MATCH($B$1, resultados!$A$1:$ZZ$1, 0))</f>
        <v/>
      </c>
      <c r="B260">
        <f>INDEX(resultados!$A$2:$ZZ$2386, 254, MATCH($B$2, resultados!$A$1:$ZZ$1, 0))</f>
        <v/>
      </c>
      <c r="C260">
        <f>INDEX(resultados!$A$2:$ZZ$2386, 254, MATCH($B$3, resultados!$A$1:$ZZ$1, 0))</f>
        <v/>
      </c>
    </row>
    <row r="261">
      <c r="A261">
        <f>INDEX(resultados!$A$2:$ZZ$2386, 255, MATCH($B$1, resultados!$A$1:$ZZ$1, 0))</f>
        <v/>
      </c>
      <c r="B261">
        <f>INDEX(resultados!$A$2:$ZZ$2386, 255, MATCH($B$2, resultados!$A$1:$ZZ$1, 0))</f>
        <v/>
      </c>
      <c r="C261">
        <f>INDEX(resultados!$A$2:$ZZ$2386, 255, MATCH($B$3, resultados!$A$1:$ZZ$1, 0))</f>
        <v/>
      </c>
    </row>
    <row r="262">
      <c r="A262">
        <f>INDEX(resultados!$A$2:$ZZ$2386, 256, MATCH($B$1, resultados!$A$1:$ZZ$1, 0))</f>
        <v/>
      </c>
      <c r="B262">
        <f>INDEX(resultados!$A$2:$ZZ$2386, 256, MATCH($B$2, resultados!$A$1:$ZZ$1, 0))</f>
        <v/>
      </c>
      <c r="C262">
        <f>INDEX(resultados!$A$2:$ZZ$2386, 256, MATCH($B$3, resultados!$A$1:$ZZ$1, 0))</f>
        <v/>
      </c>
    </row>
    <row r="263">
      <c r="A263">
        <f>INDEX(resultados!$A$2:$ZZ$2386, 257, MATCH($B$1, resultados!$A$1:$ZZ$1, 0))</f>
        <v/>
      </c>
      <c r="B263">
        <f>INDEX(resultados!$A$2:$ZZ$2386, 257, MATCH($B$2, resultados!$A$1:$ZZ$1, 0))</f>
        <v/>
      </c>
      <c r="C263">
        <f>INDEX(resultados!$A$2:$ZZ$2386, 257, MATCH($B$3, resultados!$A$1:$ZZ$1, 0))</f>
        <v/>
      </c>
    </row>
    <row r="264">
      <c r="A264">
        <f>INDEX(resultados!$A$2:$ZZ$2386, 258, MATCH($B$1, resultados!$A$1:$ZZ$1, 0))</f>
        <v/>
      </c>
      <c r="B264">
        <f>INDEX(resultados!$A$2:$ZZ$2386, 258, MATCH($B$2, resultados!$A$1:$ZZ$1, 0))</f>
        <v/>
      </c>
      <c r="C264">
        <f>INDEX(resultados!$A$2:$ZZ$2386, 258, MATCH($B$3, resultados!$A$1:$ZZ$1, 0))</f>
        <v/>
      </c>
    </row>
    <row r="265">
      <c r="A265">
        <f>INDEX(resultados!$A$2:$ZZ$2386, 259, MATCH($B$1, resultados!$A$1:$ZZ$1, 0))</f>
        <v/>
      </c>
      <c r="B265">
        <f>INDEX(resultados!$A$2:$ZZ$2386, 259, MATCH($B$2, resultados!$A$1:$ZZ$1, 0))</f>
        <v/>
      </c>
      <c r="C265">
        <f>INDEX(resultados!$A$2:$ZZ$2386, 259, MATCH($B$3, resultados!$A$1:$ZZ$1, 0))</f>
        <v/>
      </c>
    </row>
    <row r="266">
      <c r="A266">
        <f>INDEX(resultados!$A$2:$ZZ$2386, 260, MATCH($B$1, resultados!$A$1:$ZZ$1, 0))</f>
        <v/>
      </c>
      <c r="B266">
        <f>INDEX(resultados!$A$2:$ZZ$2386, 260, MATCH($B$2, resultados!$A$1:$ZZ$1, 0))</f>
        <v/>
      </c>
      <c r="C266">
        <f>INDEX(resultados!$A$2:$ZZ$2386, 260, MATCH($B$3, resultados!$A$1:$ZZ$1, 0))</f>
        <v/>
      </c>
    </row>
    <row r="267">
      <c r="A267">
        <f>INDEX(resultados!$A$2:$ZZ$2386, 261, MATCH($B$1, resultados!$A$1:$ZZ$1, 0))</f>
        <v/>
      </c>
      <c r="B267">
        <f>INDEX(resultados!$A$2:$ZZ$2386, 261, MATCH($B$2, resultados!$A$1:$ZZ$1, 0))</f>
        <v/>
      </c>
      <c r="C267">
        <f>INDEX(resultados!$A$2:$ZZ$2386, 261, MATCH($B$3, resultados!$A$1:$ZZ$1, 0))</f>
        <v/>
      </c>
    </row>
    <row r="268">
      <c r="A268">
        <f>INDEX(resultados!$A$2:$ZZ$2386, 262, MATCH($B$1, resultados!$A$1:$ZZ$1, 0))</f>
        <v/>
      </c>
      <c r="B268">
        <f>INDEX(resultados!$A$2:$ZZ$2386, 262, MATCH($B$2, resultados!$A$1:$ZZ$1, 0))</f>
        <v/>
      </c>
      <c r="C268">
        <f>INDEX(resultados!$A$2:$ZZ$2386, 262, MATCH($B$3, resultados!$A$1:$ZZ$1, 0))</f>
        <v/>
      </c>
    </row>
    <row r="269">
      <c r="A269">
        <f>INDEX(resultados!$A$2:$ZZ$2386, 263, MATCH($B$1, resultados!$A$1:$ZZ$1, 0))</f>
        <v/>
      </c>
      <c r="B269">
        <f>INDEX(resultados!$A$2:$ZZ$2386, 263, MATCH($B$2, resultados!$A$1:$ZZ$1, 0))</f>
        <v/>
      </c>
      <c r="C269">
        <f>INDEX(resultados!$A$2:$ZZ$2386, 263, MATCH($B$3, resultados!$A$1:$ZZ$1, 0))</f>
        <v/>
      </c>
    </row>
    <row r="270">
      <c r="A270">
        <f>INDEX(resultados!$A$2:$ZZ$2386, 264, MATCH($B$1, resultados!$A$1:$ZZ$1, 0))</f>
        <v/>
      </c>
      <c r="B270">
        <f>INDEX(resultados!$A$2:$ZZ$2386, 264, MATCH($B$2, resultados!$A$1:$ZZ$1, 0))</f>
        <v/>
      </c>
      <c r="C270">
        <f>INDEX(resultados!$A$2:$ZZ$2386, 264, MATCH($B$3, resultados!$A$1:$ZZ$1, 0))</f>
        <v/>
      </c>
    </row>
    <row r="271">
      <c r="A271">
        <f>INDEX(resultados!$A$2:$ZZ$2386, 265, MATCH($B$1, resultados!$A$1:$ZZ$1, 0))</f>
        <v/>
      </c>
      <c r="B271">
        <f>INDEX(resultados!$A$2:$ZZ$2386, 265, MATCH($B$2, resultados!$A$1:$ZZ$1, 0))</f>
        <v/>
      </c>
      <c r="C271">
        <f>INDEX(resultados!$A$2:$ZZ$2386, 265, MATCH($B$3, resultados!$A$1:$ZZ$1, 0))</f>
        <v/>
      </c>
    </row>
    <row r="272">
      <c r="A272">
        <f>INDEX(resultados!$A$2:$ZZ$2386, 266, MATCH($B$1, resultados!$A$1:$ZZ$1, 0))</f>
        <v/>
      </c>
      <c r="B272">
        <f>INDEX(resultados!$A$2:$ZZ$2386, 266, MATCH($B$2, resultados!$A$1:$ZZ$1, 0))</f>
        <v/>
      </c>
      <c r="C272">
        <f>INDEX(resultados!$A$2:$ZZ$2386, 266, MATCH($B$3, resultados!$A$1:$ZZ$1, 0))</f>
        <v/>
      </c>
    </row>
    <row r="273">
      <c r="A273">
        <f>INDEX(resultados!$A$2:$ZZ$2386, 267, MATCH($B$1, resultados!$A$1:$ZZ$1, 0))</f>
        <v/>
      </c>
      <c r="B273">
        <f>INDEX(resultados!$A$2:$ZZ$2386, 267, MATCH($B$2, resultados!$A$1:$ZZ$1, 0))</f>
        <v/>
      </c>
      <c r="C273">
        <f>INDEX(resultados!$A$2:$ZZ$2386, 267, MATCH($B$3, resultados!$A$1:$ZZ$1, 0))</f>
        <v/>
      </c>
    </row>
    <row r="274">
      <c r="A274">
        <f>INDEX(resultados!$A$2:$ZZ$2386, 268, MATCH($B$1, resultados!$A$1:$ZZ$1, 0))</f>
        <v/>
      </c>
      <c r="B274">
        <f>INDEX(resultados!$A$2:$ZZ$2386, 268, MATCH($B$2, resultados!$A$1:$ZZ$1, 0))</f>
        <v/>
      </c>
      <c r="C274">
        <f>INDEX(resultados!$A$2:$ZZ$2386, 268, MATCH($B$3, resultados!$A$1:$ZZ$1, 0))</f>
        <v/>
      </c>
    </row>
    <row r="275">
      <c r="A275">
        <f>INDEX(resultados!$A$2:$ZZ$2386, 269, MATCH($B$1, resultados!$A$1:$ZZ$1, 0))</f>
        <v/>
      </c>
      <c r="B275">
        <f>INDEX(resultados!$A$2:$ZZ$2386, 269, MATCH($B$2, resultados!$A$1:$ZZ$1, 0))</f>
        <v/>
      </c>
      <c r="C275">
        <f>INDEX(resultados!$A$2:$ZZ$2386, 269, MATCH($B$3, resultados!$A$1:$ZZ$1, 0))</f>
        <v/>
      </c>
    </row>
    <row r="276">
      <c r="A276">
        <f>INDEX(resultados!$A$2:$ZZ$2386, 270, MATCH($B$1, resultados!$A$1:$ZZ$1, 0))</f>
        <v/>
      </c>
      <c r="B276">
        <f>INDEX(resultados!$A$2:$ZZ$2386, 270, MATCH($B$2, resultados!$A$1:$ZZ$1, 0))</f>
        <v/>
      </c>
      <c r="C276">
        <f>INDEX(resultados!$A$2:$ZZ$2386, 270, MATCH($B$3, resultados!$A$1:$ZZ$1, 0))</f>
        <v/>
      </c>
    </row>
    <row r="277">
      <c r="A277">
        <f>INDEX(resultados!$A$2:$ZZ$2386, 271, MATCH($B$1, resultados!$A$1:$ZZ$1, 0))</f>
        <v/>
      </c>
      <c r="B277">
        <f>INDEX(resultados!$A$2:$ZZ$2386, 271, MATCH($B$2, resultados!$A$1:$ZZ$1, 0))</f>
        <v/>
      </c>
      <c r="C277">
        <f>INDEX(resultados!$A$2:$ZZ$2386, 271, MATCH($B$3, resultados!$A$1:$ZZ$1, 0))</f>
        <v/>
      </c>
    </row>
    <row r="278">
      <c r="A278">
        <f>INDEX(resultados!$A$2:$ZZ$2386, 272, MATCH($B$1, resultados!$A$1:$ZZ$1, 0))</f>
        <v/>
      </c>
      <c r="B278">
        <f>INDEX(resultados!$A$2:$ZZ$2386, 272, MATCH($B$2, resultados!$A$1:$ZZ$1, 0))</f>
        <v/>
      </c>
      <c r="C278">
        <f>INDEX(resultados!$A$2:$ZZ$2386, 272, MATCH($B$3, resultados!$A$1:$ZZ$1, 0))</f>
        <v/>
      </c>
    </row>
    <row r="279">
      <c r="A279">
        <f>INDEX(resultados!$A$2:$ZZ$2386, 273, MATCH($B$1, resultados!$A$1:$ZZ$1, 0))</f>
        <v/>
      </c>
      <c r="B279">
        <f>INDEX(resultados!$A$2:$ZZ$2386, 273, MATCH($B$2, resultados!$A$1:$ZZ$1, 0))</f>
        <v/>
      </c>
      <c r="C279">
        <f>INDEX(resultados!$A$2:$ZZ$2386, 273, MATCH($B$3, resultados!$A$1:$ZZ$1, 0))</f>
        <v/>
      </c>
    </row>
    <row r="280">
      <c r="A280">
        <f>INDEX(resultados!$A$2:$ZZ$2386, 274, MATCH($B$1, resultados!$A$1:$ZZ$1, 0))</f>
        <v/>
      </c>
      <c r="B280">
        <f>INDEX(resultados!$A$2:$ZZ$2386, 274, MATCH($B$2, resultados!$A$1:$ZZ$1, 0))</f>
        <v/>
      </c>
      <c r="C280">
        <f>INDEX(resultados!$A$2:$ZZ$2386, 274, MATCH($B$3, resultados!$A$1:$ZZ$1, 0))</f>
        <v/>
      </c>
    </row>
    <row r="281">
      <c r="A281">
        <f>INDEX(resultados!$A$2:$ZZ$2386, 275, MATCH($B$1, resultados!$A$1:$ZZ$1, 0))</f>
        <v/>
      </c>
      <c r="B281">
        <f>INDEX(resultados!$A$2:$ZZ$2386, 275, MATCH($B$2, resultados!$A$1:$ZZ$1, 0))</f>
        <v/>
      </c>
      <c r="C281">
        <f>INDEX(resultados!$A$2:$ZZ$2386, 275, MATCH($B$3, resultados!$A$1:$ZZ$1, 0))</f>
        <v/>
      </c>
    </row>
    <row r="282">
      <c r="A282">
        <f>INDEX(resultados!$A$2:$ZZ$2386, 276, MATCH($B$1, resultados!$A$1:$ZZ$1, 0))</f>
        <v/>
      </c>
      <c r="B282">
        <f>INDEX(resultados!$A$2:$ZZ$2386, 276, MATCH($B$2, resultados!$A$1:$ZZ$1, 0))</f>
        <v/>
      </c>
      <c r="C282">
        <f>INDEX(resultados!$A$2:$ZZ$2386, 276, MATCH($B$3, resultados!$A$1:$ZZ$1, 0))</f>
        <v/>
      </c>
    </row>
    <row r="283">
      <c r="A283">
        <f>INDEX(resultados!$A$2:$ZZ$2386, 277, MATCH($B$1, resultados!$A$1:$ZZ$1, 0))</f>
        <v/>
      </c>
      <c r="B283">
        <f>INDEX(resultados!$A$2:$ZZ$2386, 277, MATCH($B$2, resultados!$A$1:$ZZ$1, 0))</f>
        <v/>
      </c>
      <c r="C283">
        <f>INDEX(resultados!$A$2:$ZZ$2386, 277, MATCH($B$3, resultados!$A$1:$ZZ$1, 0))</f>
        <v/>
      </c>
    </row>
    <row r="284">
      <c r="A284">
        <f>INDEX(resultados!$A$2:$ZZ$2386, 278, MATCH($B$1, resultados!$A$1:$ZZ$1, 0))</f>
        <v/>
      </c>
      <c r="B284">
        <f>INDEX(resultados!$A$2:$ZZ$2386, 278, MATCH($B$2, resultados!$A$1:$ZZ$1, 0))</f>
        <v/>
      </c>
      <c r="C284">
        <f>INDEX(resultados!$A$2:$ZZ$2386, 278, MATCH($B$3, resultados!$A$1:$ZZ$1, 0))</f>
        <v/>
      </c>
    </row>
    <row r="285">
      <c r="A285">
        <f>INDEX(resultados!$A$2:$ZZ$2386, 279, MATCH($B$1, resultados!$A$1:$ZZ$1, 0))</f>
        <v/>
      </c>
      <c r="B285">
        <f>INDEX(resultados!$A$2:$ZZ$2386, 279, MATCH($B$2, resultados!$A$1:$ZZ$1, 0))</f>
        <v/>
      </c>
      <c r="C285">
        <f>INDEX(resultados!$A$2:$ZZ$2386, 279, MATCH($B$3, resultados!$A$1:$ZZ$1, 0))</f>
        <v/>
      </c>
    </row>
    <row r="286">
      <c r="A286">
        <f>INDEX(resultados!$A$2:$ZZ$2386, 280, MATCH($B$1, resultados!$A$1:$ZZ$1, 0))</f>
        <v/>
      </c>
      <c r="B286">
        <f>INDEX(resultados!$A$2:$ZZ$2386, 280, MATCH($B$2, resultados!$A$1:$ZZ$1, 0))</f>
        <v/>
      </c>
      <c r="C286">
        <f>INDEX(resultados!$A$2:$ZZ$2386, 280, MATCH($B$3, resultados!$A$1:$ZZ$1, 0))</f>
        <v/>
      </c>
    </row>
    <row r="287">
      <c r="A287">
        <f>INDEX(resultados!$A$2:$ZZ$2386, 281, MATCH($B$1, resultados!$A$1:$ZZ$1, 0))</f>
        <v/>
      </c>
      <c r="B287">
        <f>INDEX(resultados!$A$2:$ZZ$2386, 281, MATCH($B$2, resultados!$A$1:$ZZ$1, 0))</f>
        <v/>
      </c>
      <c r="C287">
        <f>INDEX(resultados!$A$2:$ZZ$2386, 281, MATCH($B$3, resultados!$A$1:$ZZ$1, 0))</f>
        <v/>
      </c>
    </row>
    <row r="288">
      <c r="A288">
        <f>INDEX(resultados!$A$2:$ZZ$2386, 282, MATCH($B$1, resultados!$A$1:$ZZ$1, 0))</f>
        <v/>
      </c>
      <c r="B288">
        <f>INDEX(resultados!$A$2:$ZZ$2386, 282, MATCH($B$2, resultados!$A$1:$ZZ$1, 0))</f>
        <v/>
      </c>
      <c r="C288">
        <f>INDEX(resultados!$A$2:$ZZ$2386, 282, MATCH($B$3, resultados!$A$1:$ZZ$1, 0))</f>
        <v/>
      </c>
    </row>
    <row r="289">
      <c r="A289">
        <f>INDEX(resultados!$A$2:$ZZ$2386, 283, MATCH($B$1, resultados!$A$1:$ZZ$1, 0))</f>
        <v/>
      </c>
      <c r="B289">
        <f>INDEX(resultados!$A$2:$ZZ$2386, 283, MATCH($B$2, resultados!$A$1:$ZZ$1, 0))</f>
        <v/>
      </c>
      <c r="C289">
        <f>INDEX(resultados!$A$2:$ZZ$2386, 283, MATCH($B$3, resultados!$A$1:$ZZ$1, 0))</f>
        <v/>
      </c>
    </row>
    <row r="290">
      <c r="A290">
        <f>INDEX(resultados!$A$2:$ZZ$2386, 284, MATCH($B$1, resultados!$A$1:$ZZ$1, 0))</f>
        <v/>
      </c>
      <c r="B290">
        <f>INDEX(resultados!$A$2:$ZZ$2386, 284, MATCH($B$2, resultados!$A$1:$ZZ$1, 0))</f>
        <v/>
      </c>
      <c r="C290">
        <f>INDEX(resultados!$A$2:$ZZ$2386, 284, MATCH($B$3, resultados!$A$1:$ZZ$1, 0))</f>
        <v/>
      </c>
    </row>
    <row r="291">
      <c r="A291">
        <f>INDEX(resultados!$A$2:$ZZ$2386, 285, MATCH($B$1, resultados!$A$1:$ZZ$1, 0))</f>
        <v/>
      </c>
      <c r="B291">
        <f>INDEX(resultados!$A$2:$ZZ$2386, 285, MATCH($B$2, resultados!$A$1:$ZZ$1, 0))</f>
        <v/>
      </c>
      <c r="C291">
        <f>INDEX(resultados!$A$2:$ZZ$2386, 285, MATCH($B$3, resultados!$A$1:$ZZ$1, 0))</f>
        <v/>
      </c>
    </row>
    <row r="292">
      <c r="A292">
        <f>INDEX(resultados!$A$2:$ZZ$2386, 286, MATCH($B$1, resultados!$A$1:$ZZ$1, 0))</f>
        <v/>
      </c>
      <c r="B292">
        <f>INDEX(resultados!$A$2:$ZZ$2386, 286, MATCH($B$2, resultados!$A$1:$ZZ$1, 0))</f>
        <v/>
      </c>
      <c r="C292">
        <f>INDEX(resultados!$A$2:$ZZ$2386, 286, MATCH($B$3, resultados!$A$1:$ZZ$1, 0))</f>
        <v/>
      </c>
    </row>
    <row r="293">
      <c r="A293">
        <f>INDEX(resultados!$A$2:$ZZ$2386, 287, MATCH($B$1, resultados!$A$1:$ZZ$1, 0))</f>
        <v/>
      </c>
      <c r="B293">
        <f>INDEX(resultados!$A$2:$ZZ$2386, 287, MATCH($B$2, resultados!$A$1:$ZZ$1, 0))</f>
        <v/>
      </c>
      <c r="C293">
        <f>INDEX(resultados!$A$2:$ZZ$2386, 287, MATCH($B$3, resultados!$A$1:$ZZ$1, 0))</f>
        <v/>
      </c>
    </row>
    <row r="294">
      <c r="A294">
        <f>INDEX(resultados!$A$2:$ZZ$2386, 288, MATCH($B$1, resultados!$A$1:$ZZ$1, 0))</f>
        <v/>
      </c>
      <c r="B294">
        <f>INDEX(resultados!$A$2:$ZZ$2386, 288, MATCH($B$2, resultados!$A$1:$ZZ$1, 0))</f>
        <v/>
      </c>
      <c r="C294">
        <f>INDEX(resultados!$A$2:$ZZ$2386, 288, MATCH($B$3, resultados!$A$1:$ZZ$1, 0))</f>
        <v/>
      </c>
    </row>
    <row r="295">
      <c r="A295">
        <f>INDEX(resultados!$A$2:$ZZ$2386, 289, MATCH($B$1, resultados!$A$1:$ZZ$1, 0))</f>
        <v/>
      </c>
      <c r="B295">
        <f>INDEX(resultados!$A$2:$ZZ$2386, 289, MATCH($B$2, resultados!$A$1:$ZZ$1, 0))</f>
        <v/>
      </c>
      <c r="C295">
        <f>INDEX(resultados!$A$2:$ZZ$2386, 289, MATCH($B$3, resultados!$A$1:$ZZ$1, 0))</f>
        <v/>
      </c>
    </row>
    <row r="296">
      <c r="A296">
        <f>INDEX(resultados!$A$2:$ZZ$2386, 290, MATCH($B$1, resultados!$A$1:$ZZ$1, 0))</f>
        <v/>
      </c>
      <c r="B296">
        <f>INDEX(resultados!$A$2:$ZZ$2386, 290, MATCH($B$2, resultados!$A$1:$ZZ$1, 0))</f>
        <v/>
      </c>
      <c r="C296">
        <f>INDEX(resultados!$A$2:$ZZ$2386, 290, MATCH($B$3, resultados!$A$1:$ZZ$1, 0))</f>
        <v/>
      </c>
    </row>
    <row r="297">
      <c r="A297">
        <f>INDEX(resultados!$A$2:$ZZ$2386, 291, MATCH($B$1, resultados!$A$1:$ZZ$1, 0))</f>
        <v/>
      </c>
      <c r="B297">
        <f>INDEX(resultados!$A$2:$ZZ$2386, 291, MATCH($B$2, resultados!$A$1:$ZZ$1, 0))</f>
        <v/>
      </c>
      <c r="C297">
        <f>INDEX(resultados!$A$2:$ZZ$2386, 291, MATCH($B$3, resultados!$A$1:$ZZ$1, 0))</f>
        <v/>
      </c>
    </row>
    <row r="298">
      <c r="A298">
        <f>INDEX(resultados!$A$2:$ZZ$2386, 292, MATCH($B$1, resultados!$A$1:$ZZ$1, 0))</f>
        <v/>
      </c>
      <c r="B298">
        <f>INDEX(resultados!$A$2:$ZZ$2386, 292, MATCH($B$2, resultados!$A$1:$ZZ$1, 0))</f>
        <v/>
      </c>
      <c r="C298">
        <f>INDEX(resultados!$A$2:$ZZ$2386, 292, MATCH($B$3, resultados!$A$1:$ZZ$1, 0))</f>
        <v/>
      </c>
    </row>
    <row r="299">
      <c r="A299">
        <f>INDEX(resultados!$A$2:$ZZ$2386, 293, MATCH($B$1, resultados!$A$1:$ZZ$1, 0))</f>
        <v/>
      </c>
      <c r="B299">
        <f>INDEX(resultados!$A$2:$ZZ$2386, 293, MATCH($B$2, resultados!$A$1:$ZZ$1, 0))</f>
        <v/>
      </c>
      <c r="C299">
        <f>INDEX(resultados!$A$2:$ZZ$2386, 293, MATCH($B$3, resultados!$A$1:$ZZ$1, 0))</f>
        <v/>
      </c>
    </row>
    <row r="300">
      <c r="A300">
        <f>INDEX(resultados!$A$2:$ZZ$2386, 294, MATCH($B$1, resultados!$A$1:$ZZ$1, 0))</f>
        <v/>
      </c>
      <c r="B300">
        <f>INDEX(resultados!$A$2:$ZZ$2386, 294, MATCH($B$2, resultados!$A$1:$ZZ$1, 0))</f>
        <v/>
      </c>
      <c r="C300">
        <f>INDEX(resultados!$A$2:$ZZ$2386, 294, MATCH($B$3, resultados!$A$1:$ZZ$1, 0))</f>
        <v/>
      </c>
    </row>
    <row r="301">
      <c r="A301">
        <f>INDEX(resultados!$A$2:$ZZ$2386, 295, MATCH($B$1, resultados!$A$1:$ZZ$1, 0))</f>
        <v/>
      </c>
      <c r="B301">
        <f>INDEX(resultados!$A$2:$ZZ$2386, 295, MATCH($B$2, resultados!$A$1:$ZZ$1, 0))</f>
        <v/>
      </c>
      <c r="C301">
        <f>INDEX(resultados!$A$2:$ZZ$2386, 295, MATCH($B$3, resultados!$A$1:$ZZ$1, 0))</f>
        <v/>
      </c>
    </row>
    <row r="302">
      <c r="A302">
        <f>INDEX(resultados!$A$2:$ZZ$2386, 296, MATCH($B$1, resultados!$A$1:$ZZ$1, 0))</f>
        <v/>
      </c>
      <c r="B302">
        <f>INDEX(resultados!$A$2:$ZZ$2386, 296, MATCH($B$2, resultados!$A$1:$ZZ$1, 0))</f>
        <v/>
      </c>
      <c r="C302">
        <f>INDEX(resultados!$A$2:$ZZ$2386, 296, MATCH($B$3, resultados!$A$1:$ZZ$1, 0))</f>
        <v/>
      </c>
    </row>
    <row r="303">
      <c r="A303">
        <f>INDEX(resultados!$A$2:$ZZ$2386, 297, MATCH($B$1, resultados!$A$1:$ZZ$1, 0))</f>
        <v/>
      </c>
      <c r="B303">
        <f>INDEX(resultados!$A$2:$ZZ$2386, 297, MATCH($B$2, resultados!$A$1:$ZZ$1, 0))</f>
        <v/>
      </c>
      <c r="C303">
        <f>INDEX(resultados!$A$2:$ZZ$2386, 297, MATCH($B$3, resultados!$A$1:$ZZ$1, 0))</f>
        <v/>
      </c>
    </row>
    <row r="304">
      <c r="A304">
        <f>INDEX(resultados!$A$2:$ZZ$2386, 298, MATCH($B$1, resultados!$A$1:$ZZ$1, 0))</f>
        <v/>
      </c>
      <c r="B304">
        <f>INDEX(resultados!$A$2:$ZZ$2386, 298, MATCH($B$2, resultados!$A$1:$ZZ$1, 0))</f>
        <v/>
      </c>
      <c r="C304">
        <f>INDEX(resultados!$A$2:$ZZ$2386, 298, MATCH($B$3, resultados!$A$1:$ZZ$1, 0))</f>
        <v/>
      </c>
    </row>
    <row r="305">
      <c r="A305">
        <f>INDEX(resultados!$A$2:$ZZ$2386, 299, MATCH($B$1, resultados!$A$1:$ZZ$1, 0))</f>
        <v/>
      </c>
      <c r="B305">
        <f>INDEX(resultados!$A$2:$ZZ$2386, 299, MATCH($B$2, resultados!$A$1:$ZZ$1, 0))</f>
        <v/>
      </c>
      <c r="C305">
        <f>INDEX(resultados!$A$2:$ZZ$2386, 299, MATCH($B$3, resultados!$A$1:$ZZ$1, 0))</f>
        <v/>
      </c>
    </row>
    <row r="306">
      <c r="A306">
        <f>INDEX(resultados!$A$2:$ZZ$2386, 300, MATCH($B$1, resultados!$A$1:$ZZ$1, 0))</f>
        <v/>
      </c>
      <c r="B306">
        <f>INDEX(resultados!$A$2:$ZZ$2386, 300, MATCH($B$2, resultados!$A$1:$ZZ$1, 0))</f>
        <v/>
      </c>
      <c r="C306">
        <f>INDEX(resultados!$A$2:$ZZ$2386, 300, MATCH($B$3, resultados!$A$1:$ZZ$1, 0))</f>
        <v/>
      </c>
    </row>
    <row r="307">
      <c r="A307">
        <f>INDEX(resultados!$A$2:$ZZ$2386, 301, MATCH($B$1, resultados!$A$1:$ZZ$1, 0))</f>
        <v/>
      </c>
      <c r="B307">
        <f>INDEX(resultados!$A$2:$ZZ$2386, 301, MATCH($B$2, resultados!$A$1:$ZZ$1, 0))</f>
        <v/>
      </c>
      <c r="C307">
        <f>INDEX(resultados!$A$2:$ZZ$2386, 301, MATCH($B$3, resultados!$A$1:$ZZ$1, 0))</f>
        <v/>
      </c>
    </row>
    <row r="308">
      <c r="A308">
        <f>INDEX(resultados!$A$2:$ZZ$2386, 302, MATCH($B$1, resultados!$A$1:$ZZ$1, 0))</f>
        <v/>
      </c>
      <c r="B308">
        <f>INDEX(resultados!$A$2:$ZZ$2386, 302, MATCH($B$2, resultados!$A$1:$ZZ$1, 0))</f>
        <v/>
      </c>
      <c r="C308">
        <f>INDEX(resultados!$A$2:$ZZ$2386, 302, MATCH($B$3, resultados!$A$1:$ZZ$1, 0))</f>
        <v/>
      </c>
    </row>
    <row r="309">
      <c r="A309">
        <f>INDEX(resultados!$A$2:$ZZ$2386, 303, MATCH($B$1, resultados!$A$1:$ZZ$1, 0))</f>
        <v/>
      </c>
      <c r="B309">
        <f>INDEX(resultados!$A$2:$ZZ$2386, 303, MATCH($B$2, resultados!$A$1:$ZZ$1, 0))</f>
        <v/>
      </c>
      <c r="C309">
        <f>INDEX(resultados!$A$2:$ZZ$2386, 303, MATCH($B$3, resultados!$A$1:$ZZ$1, 0))</f>
        <v/>
      </c>
    </row>
    <row r="310">
      <c r="A310">
        <f>INDEX(resultados!$A$2:$ZZ$2386, 304, MATCH($B$1, resultados!$A$1:$ZZ$1, 0))</f>
        <v/>
      </c>
      <c r="B310">
        <f>INDEX(resultados!$A$2:$ZZ$2386, 304, MATCH($B$2, resultados!$A$1:$ZZ$1, 0))</f>
        <v/>
      </c>
      <c r="C310">
        <f>INDEX(resultados!$A$2:$ZZ$2386, 304, MATCH($B$3, resultados!$A$1:$ZZ$1, 0))</f>
        <v/>
      </c>
    </row>
    <row r="311">
      <c r="A311">
        <f>INDEX(resultados!$A$2:$ZZ$2386, 305, MATCH($B$1, resultados!$A$1:$ZZ$1, 0))</f>
        <v/>
      </c>
      <c r="B311">
        <f>INDEX(resultados!$A$2:$ZZ$2386, 305, MATCH($B$2, resultados!$A$1:$ZZ$1, 0))</f>
        <v/>
      </c>
      <c r="C311">
        <f>INDEX(resultados!$A$2:$ZZ$2386, 305, MATCH($B$3, resultados!$A$1:$ZZ$1, 0))</f>
        <v/>
      </c>
    </row>
    <row r="312">
      <c r="A312">
        <f>INDEX(resultados!$A$2:$ZZ$2386, 306, MATCH($B$1, resultados!$A$1:$ZZ$1, 0))</f>
        <v/>
      </c>
      <c r="B312">
        <f>INDEX(resultados!$A$2:$ZZ$2386, 306, MATCH($B$2, resultados!$A$1:$ZZ$1, 0))</f>
        <v/>
      </c>
      <c r="C312">
        <f>INDEX(resultados!$A$2:$ZZ$2386, 306, MATCH($B$3, resultados!$A$1:$ZZ$1, 0))</f>
        <v/>
      </c>
    </row>
    <row r="313">
      <c r="A313">
        <f>INDEX(resultados!$A$2:$ZZ$2386, 307, MATCH($B$1, resultados!$A$1:$ZZ$1, 0))</f>
        <v/>
      </c>
      <c r="B313">
        <f>INDEX(resultados!$A$2:$ZZ$2386, 307, MATCH($B$2, resultados!$A$1:$ZZ$1, 0))</f>
        <v/>
      </c>
      <c r="C313">
        <f>INDEX(resultados!$A$2:$ZZ$2386, 307, MATCH($B$3, resultados!$A$1:$ZZ$1, 0))</f>
        <v/>
      </c>
    </row>
    <row r="314">
      <c r="A314">
        <f>INDEX(resultados!$A$2:$ZZ$2386, 308, MATCH($B$1, resultados!$A$1:$ZZ$1, 0))</f>
        <v/>
      </c>
      <c r="B314">
        <f>INDEX(resultados!$A$2:$ZZ$2386, 308, MATCH($B$2, resultados!$A$1:$ZZ$1, 0))</f>
        <v/>
      </c>
      <c r="C314">
        <f>INDEX(resultados!$A$2:$ZZ$2386, 308, MATCH($B$3, resultados!$A$1:$ZZ$1, 0))</f>
        <v/>
      </c>
    </row>
    <row r="315">
      <c r="A315">
        <f>INDEX(resultados!$A$2:$ZZ$2386, 309, MATCH($B$1, resultados!$A$1:$ZZ$1, 0))</f>
        <v/>
      </c>
      <c r="B315">
        <f>INDEX(resultados!$A$2:$ZZ$2386, 309, MATCH($B$2, resultados!$A$1:$ZZ$1, 0))</f>
        <v/>
      </c>
      <c r="C315">
        <f>INDEX(resultados!$A$2:$ZZ$2386, 309, MATCH($B$3, resultados!$A$1:$ZZ$1, 0))</f>
        <v/>
      </c>
    </row>
    <row r="316">
      <c r="A316">
        <f>INDEX(resultados!$A$2:$ZZ$2386, 310, MATCH($B$1, resultados!$A$1:$ZZ$1, 0))</f>
        <v/>
      </c>
      <c r="B316">
        <f>INDEX(resultados!$A$2:$ZZ$2386, 310, MATCH($B$2, resultados!$A$1:$ZZ$1, 0))</f>
        <v/>
      </c>
      <c r="C316">
        <f>INDEX(resultados!$A$2:$ZZ$2386, 310, MATCH($B$3, resultados!$A$1:$ZZ$1, 0))</f>
        <v/>
      </c>
    </row>
    <row r="317">
      <c r="A317">
        <f>INDEX(resultados!$A$2:$ZZ$2386, 311, MATCH($B$1, resultados!$A$1:$ZZ$1, 0))</f>
        <v/>
      </c>
      <c r="B317">
        <f>INDEX(resultados!$A$2:$ZZ$2386, 311, MATCH($B$2, resultados!$A$1:$ZZ$1, 0))</f>
        <v/>
      </c>
      <c r="C317">
        <f>INDEX(resultados!$A$2:$ZZ$2386, 311, MATCH($B$3, resultados!$A$1:$ZZ$1, 0))</f>
        <v/>
      </c>
    </row>
    <row r="318">
      <c r="A318">
        <f>INDEX(resultados!$A$2:$ZZ$2386, 312, MATCH($B$1, resultados!$A$1:$ZZ$1, 0))</f>
        <v/>
      </c>
      <c r="B318">
        <f>INDEX(resultados!$A$2:$ZZ$2386, 312, MATCH($B$2, resultados!$A$1:$ZZ$1, 0))</f>
        <v/>
      </c>
      <c r="C318">
        <f>INDEX(resultados!$A$2:$ZZ$2386, 312, MATCH($B$3, resultados!$A$1:$ZZ$1, 0))</f>
        <v/>
      </c>
    </row>
    <row r="319">
      <c r="A319">
        <f>INDEX(resultados!$A$2:$ZZ$2386, 313, MATCH($B$1, resultados!$A$1:$ZZ$1, 0))</f>
        <v/>
      </c>
      <c r="B319">
        <f>INDEX(resultados!$A$2:$ZZ$2386, 313, MATCH($B$2, resultados!$A$1:$ZZ$1, 0))</f>
        <v/>
      </c>
      <c r="C319">
        <f>INDEX(resultados!$A$2:$ZZ$2386, 313, MATCH($B$3, resultados!$A$1:$ZZ$1, 0))</f>
        <v/>
      </c>
    </row>
    <row r="320">
      <c r="A320">
        <f>INDEX(resultados!$A$2:$ZZ$2386, 314, MATCH($B$1, resultados!$A$1:$ZZ$1, 0))</f>
        <v/>
      </c>
      <c r="B320">
        <f>INDEX(resultados!$A$2:$ZZ$2386, 314, MATCH($B$2, resultados!$A$1:$ZZ$1, 0))</f>
        <v/>
      </c>
      <c r="C320">
        <f>INDEX(resultados!$A$2:$ZZ$2386, 314, MATCH($B$3, resultados!$A$1:$ZZ$1, 0))</f>
        <v/>
      </c>
    </row>
    <row r="321">
      <c r="A321">
        <f>INDEX(resultados!$A$2:$ZZ$2386, 315, MATCH($B$1, resultados!$A$1:$ZZ$1, 0))</f>
        <v/>
      </c>
      <c r="B321">
        <f>INDEX(resultados!$A$2:$ZZ$2386, 315, MATCH($B$2, resultados!$A$1:$ZZ$1, 0))</f>
        <v/>
      </c>
      <c r="C321">
        <f>INDEX(resultados!$A$2:$ZZ$2386, 315, MATCH($B$3, resultados!$A$1:$ZZ$1, 0))</f>
        <v/>
      </c>
    </row>
    <row r="322">
      <c r="A322">
        <f>INDEX(resultados!$A$2:$ZZ$2386, 316, MATCH($B$1, resultados!$A$1:$ZZ$1, 0))</f>
        <v/>
      </c>
      <c r="B322">
        <f>INDEX(resultados!$A$2:$ZZ$2386, 316, MATCH($B$2, resultados!$A$1:$ZZ$1, 0))</f>
        <v/>
      </c>
      <c r="C322">
        <f>INDEX(resultados!$A$2:$ZZ$2386, 316, MATCH($B$3, resultados!$A$1:$ZZ$1, 0))</f>
        <v/>
      </c>
    </row>
    <row r="323">
      <c r="A323">
        <f>INDEX(resultados!$A$2:$ZZ$2386, 317, MATCH($B$1, resultados!$A$1:$ZZ$1, 0))</f>
        <v/>
      </c>
      <c r="B323">
        <f>INDEX(resultados!$A$2:$ZZ$2386, 317, MATCH($B$2, resultados!$A$1:$ZZ$1, 0))</f>
        <v/>
      </c>
      <c r="C323">
        <f>INDEX(resultados!$A$2:$ZZ$2386, 317, MATCH($B$3, resultados!$A$1:$ZZ$1, 0))</f>
        <v/>
      </c>
    </row>
    <row r="324">
      <c r="A324">
        <f>INDEX(resultados!$A$2:$ZZ$2386, 318, MATCH($B$1, resultados!$A$1:$ZZ$1, 0))</f>
        <v/>
      </c>
      <c r="B324">
        <f>INDEX(resultados!$A$2:$ZZ$2386, 318, MATCH($B$2, resultados!$A$1:$ZZ$1, 0))</f>
        <v/>
      </c>
      <c r="C324">
        <f>INDEX(resultados!$A$2:$ZZ$2386, 318, MATCH($B$3, resultados!$A$1:$ZZ$1, 0))</f>
        <v/>
      </c>
    </row>
    <row r="325">
      <c r="A325">
        <f>INDEX(resultados!$A$2:$ZZ$2386, 319, MATCH($B$1, resultados!$A$1:$ZZ$1, 0))</f>
        <v/>
      </c>
      <c r="B325">
        <f>INDEX(resultados!$A$2:$ZZ$2386, 319, MATCH($B$2, resultados!$A$1:$ZZ$1, 0))</f>
        <v/>
      </c>
      <c r="C325">
        <f>INDEX(resultados!$A$2:$ZZ$2386, 319, MATCH($B$3, resultados!$A$1:$ZZ$1, 0))</f>
        <v/>
      </c>
    </row>
    <row r="326">
      <c r="A326">
        <f>INDEX(resultados!$A$2:$ZZ$2386, 320, MATCH($B$1, resultados!$A$1:$ZZ$1, 0))</f>
        <v/>
      </c>
      <c r="B326">
        <f>INDEX(resultados!$A$2:$ZZ$2386, 320, MATCH($B$2, resultados!$A$1:$ZZ$1, 0))</f>
        <v/>
      </c>
      <c r="C326">
        <f>INDEX(resultados!$A$2:$ZZ$2386, 320, MATCH($B$3, resultados!$A$1:$ZZ$1, 0))</f>
        <v/>
      </c>
    </row>
    <row r="327">
      <c r="A327">
        <f>INDEX(resultados!$A$2:$ZZ$2386, 321, MATCH($B$1, resultados!$A$1:$ZZ$1, 0))</f>
        <v/>
      </c>
      <c r="B327">
        <f>INDEX(resultados!$A$2:$ZZ$2386, 321, MATCH($B$2, resultados!$A$1:$ZZ$1, 0))</f>
        <v/>
      </c>
      <c r="C327">
        <f>INDEX(resultados!$A$2:$ZZ$2386, 321, MATCH($B$3, resultados!$A$1:$ZZ$1, 0))</f>
        <v/>
      </c>
    </row>
    <row r="328">
      <c r="A328">
        <f>INDEX(resultados!$A$2:$ZZ$2386, 322, MATCH($B$1, resultados!$A$1:$ZZ$1, 0))</f>
        <v/>
      </c>
      <c r="B328">
        <f>INDEX(resultados!$A$2:$ZZ$2386, 322, MATCH($B$2, resultados!$A$1:$ZZ$1, 0))</f>
        <v/>
      </c>
      <c r="C328">
        <f>INDEX(resultados!$A$2:$ZZ$2386, 322, MATCH($B$3, resultados!$A$1:$ZZ$1, 0))</f>
        <v/>
      </c>
    </row>
    <row r="329">
      <c r="A329">
        <f>INDEX(resultados!$A$2:$ZZ$2386, 323, MATCH($B$1, resultados!$A$1:$ZZ$1, 0))</f>
        <v/>
      </c>
      <c r="B329">
        <f>INDEX(resultados!$A$2:$ZZ$2386, 323, MATCH($B$2, resultados!$A$1:$ZZ$1, 0))</f>
        <v/>
      </c>
      <c r="C329">
        <f>INDEX(resultados!$A$2:$ZZ$2386, 323, MATCH($B$3, resultados!$A$1:$ZZ$1, 0))</f>
        <v/>
      </c>
    </row>
    <row r="330">
      <c r="A330">
        <f>INDEX(resultados!$A$2:$ZZ$2386, 324, MATCH($B$1, resultados!$A$1:$ZZ$1, 0))</f>
        <v/>
      </c>
      <c r="B330">
        <f>INDEX(resultados!$A$2:$ZZ$2386, 324, MATCH($B$2, resultados!$A$1:$ZZ$1, 0))</f>
        <v/>
      </c>
      <c r="C330">
        <f>INDEX(resultados!$A$2:$ZZ$2386, 324, MATCH($B$3, resultados!$A$1:$ZZ$1, 0))</f>
        <v/>
      </c>
    </row>
    <row r="331">
      <c r="A331">
        <f>INDEX(resultados!$A$2:$ZZ$2386, 325, MATCH($B$1, resultados!$A$1:$ZZ$1, 0))</f>
        <v/>
      </c>
      <c r="B331">
        <f>INDEX(resultados!$A$2:$ZZ$2386, 325, MATCH($B$2, resultados!$A$1:$ZZ$1, 0))</f>
        <v/>
      </c>
      <c r="C331">
        <f>INDEX(resultados!$A$2:$ZZ$2386, 325, MATCH($B$3, resultados!$A$1:$ZZ$1, 0))</f>
        <v/>
      </c>
    </row>
    <row r="332">
      <c r="A332">
        <f>INDEX(resultados!$A$2:$ZZ$2386, 326, MATCH($B$1, resultados!$A$1:$ZZ$1, 0))</f>
        <v/>
      </c>
      <c r="B332">
        <f>INDEX(resultados!$A$2:$ZZ$2386, 326, MATCH($B$2, resultados!$A$1:$ZZ$1, 0))</f>
        <v/>
      </c>
      <c r="C332">
        <f>INDEX(resultados!$A$2:$ZZ$2386, 326, MATCH($B$3, resultados!$A$1:$ZZ$1, 0))</f>
        <v/>
      </c>
    </row>
    <row r="333">
      <c r="A333">
        <f>INDEX(resultados!$A$2:$ZZ$2386, 327, MATCH($B$1, resultados!$A$1:$ZZ$1, 0))</f>
        <v/>
      </c>
      <c r="B333">
        <f>INDEX(resultados!$A$2:$ZZ$2386, 327, MATCH($B$2, resultados!$A$1:$ZZ$1, 0))</f>
        <v/>
      </c>
      <c r="C333">
        <f>INDEX(resultados!$A$2:$ZZ$2386, 327, MATCH($B$3, resultados!$A$1:$ZZ$1, 0))</f>
        <v/>
      </c>
    </row>
    <row r="334">
      <c r="A334">
        <f>INDEX(resultados!$A$2:$ZZ$2386, 328, MATCH($B$1, resultados!$A$1:$ZZ$1, 0))</f>
        <v/>
      </c>
      <c r="B334">
        <f>INDEX(resultados!$A$2:$ZZ$2386, 328, MATCH($B$2, resultados!$A$1:$ZZ$1, 0))</f>
        <v/>
      </c>
      <c r="C334">
        <f>INDEX(resultados!$A$2:$ZZ$2386, 328, MATCH($B$3, resultados!$A$1:$ZZ$1, 0))</f>
        <v/>
      </c>
    </row>
    <row r="335">
      <c r="A335">
        <f>INDEX(resultados!$A$2:$ZZ$2386, 329, MATCH($B$1, resultados!$A$1:$ZZ$1, 0))</f>
        <v/>
      </c>
      <c r="B335">
        <f>INDEX(resultados!$A$2:$ZZ$2386, 329, MATCH($B$2, resultados!$A$1:$ZZ$1, 0))</f>
        <v/>
      </c>
      <c r="C335">
        <f>INDEX(resultados!$A$2:$ZZ$2386, 329, MATCH($B$3, resultados!$A$1:$ZZ$1, 0))</f>
        <v/>
      </c>
    </row>
    <row r="336">
      <c r="A336">
        <f>INDEX(resultados!$A$2:$ZZ$2386, 330, MATCH($B$1, resultados!$A$1:$ZZ$1, 0))</f>
        <v/>
      </c>
      <c r="B336">
        <f>INDEX(resultados!$A$2:$ZZ$2386, 330, MATCH($B$2, resultados!$A$1:$ZZ$1, 0))</f>
        <v/>
      </c>
      <c r="C336">
        <f>INDEX(resultados!$A$2:$ZZ$2386, 330, MATCH($B$3, resultados!$A$1:$ZZ$1, 0))</f>
        <v/>
      </c>
    </row>
    <row r="337">
      <c r="A337">
        <f>INDEX(resultados!$A$2:$ZZ$2386, 331, MATCH($B$1, resultados!$A$1:$ZZ$1, 0))</f>
        <v/>
      </c>
      <c r="B337">
        <f>INDEX(resultados!$A$2:$ZZ$2386, 331, MATCH($B$2, resultados!$A$1:$ZZ$1, 0))</f>
        <v/>
      </c>
      <c r="C337">
        <f>INDEX(resultados!$A$2:$ZZ$2386, 331, MATCH($B$3, resultados!$A$1:$ZZ$1, 0))</f>
        <v/>
      </c>
    </row>
    <row r="338">
      <c r="A338">
        <f>INDEX(resultados!$A$2:$ZZ$2386, 332, MATCH($B$1, resultados!$A$1:$ZZ$1, 0))</f>
        <v/>
      </c>
      <c r="B338">
        <f>INDEX(resultados!$A$2:$ZZ$2386, 332, MATCH($B$2, resultados!$A$1:$ZZ$1, 0))</f>
        <v/>
      </c>
      <c r="C338">
        <f>INDEX(resultados!$A$2:$ZZ$2386, 332, MATCH($B$3, resultados!$A$1:$ZZ$1, 0))</f>
        <v/>
      </c>
    </row>
    <row r="339">
      <c r="A339">
        <f>INDEX(resultados!$A$2:$ZZ$2386, 333, MATCH($B$1, resultados!$A$1:$ZZ$1, 0))</f>
        <v/>
      </c>
      <c r="B339">
        <f>INDEX(resultados!$A$2:$ZZ$2386, 333, MATCH($B$2, resultados!$A$1:$ZZ$1, 0))</f>
        <v/>
      </c>
      <c r="C339">
        <f>INDEX(resultados!$A$2:$ZZ$2386, 333, MATCH($B$3, resultados!$A$1:$ZZ$1, 0))</f>
        <v/>
      </c>
    </row>
    <row r="340">
      <c r="A340">
        <f>INDEX(resultados!$A$2:$ZZ$2386, 334, MATCH($B$1, resultados!$A$1:$ZZ$1, 0))</f>
        <v/>
      </c>
      <c r="B340">
        <f>INDEX(resultados!$A$2:$ZZ$2386, 334, MATCH($B$2, resultados!$A$1:$ZZ$1, 0))</f>
        <v/>
      </c>
      <c r="C340">
        <f>INDEX(resultados!$A$2:$ZZ$2386, 334, MATCH($B$3, resultados!$A$1:$ZZ$1, 0))</f>
        <v/>
      </c>
    </row>
    <row r="341">
      <c r="A341">
        <f>INDEX(resultados!$A$2:$ZZ$2386, 335, MATCH($B$1, resultados!$A$1:$ZZ$1, 0))</f>
        <v/>
      </c>
      <c r="B341">
        <f>INDEX(resultados!$A$2:$ZZ$2386, 335, MATCH($B$2, resultados!$A$1:$ZZ$1, 0))</f>
        <v/>
      </c>
      <c r="C341">
        <f>INDEX(resultados!$A$2:$ZZ$2386, 335, MATCH($B$3, resultados!$A$1:$ZZ$1, 0))</f>
        <v/>
      </c>
    </row>
    <row r="342">
      <c r="A342">
        <f>INDEX(resultados!$A$2:$ZZ$2386, 336, MATCH($B$1, resultados!$A$1:$ZZ$1, 0))</f>
        <v/>
      </c>
      <c r="B342">
        <f>INDEX(resultados!$A$2:$ZZ$2386, 336, MATCH($B$2, resultados!$A$1:$ZZ$1, 0))</f>
        <v/>
      </c>
      <c r="C342">
        <f>INDEX(resultados!$A$2:$ZZ$2386, 336, MATCH($B$3, resultados!$A$1:$ZZ$1, 0))</f>
        <v/>
      </c>
    </row>
    <row r="343">
      <c r="A343">
        <f>INDEX(resultados!$A$2:$ZZ$2386, 337, MATCH($B$1, resultados!$A$1:$ZZ$1, 0))</f>
        <v/>
      </c>
      <c r="B343">
        <f>INDEX(resultados!$A$2:$ZZ$2386, 337, MATCH($B$2, resultados!$A$1:$ZZ$1, 0))</f>
        <v/>
      </c>
      <c r="C343">
        <f>INDEX(resultados!$A$2:$ZZ$2386, 337, MATCH($B$3, resultados!$A$1:$ZZ$1, 0))</f>
        <v/>
      </c>
    </row>
    <row r="344">
      <c r="A344">
        <f>INDEX(resultados!$A$2:$ZZ$2386, 338, MATCH($B$1, resultados!$A$1:$ZZ$1, 0))</f>
        <v/>
      </c>
      <c r="B344">
        <f>INDEX(resultados!$A$2:$ZZ$2386, 338, MATCH($B$2, resultados!$A$1:$ZZ$1, 0))</f>
        <v/>
      </c>
      <c r="C344">
        <f>INDEX(resultados!$A$2:$ZZ$2386, 338, MATCH($B$3, resultados!$A$1:$ZZ$1, 0))</f>
        <v/>
      </c>
    </row>
    <row r="345">
      <c r="A345">
        <f>INDEX(resultados!$A$2:$ZZ$2386, 339, MATCH($B$1, resultados!$A$1:$ZZ$1, 0))</f>
        <v/>
      </c>
      <c r="B345">
        <f>INDEX(resultados!$A$2:$ZZ$2386, 339, MATCH($B$2, resultados!$A$1:$ZZ$1, 0))</f>
        <v/>
      </c>
      <c r="C345">
        <f>INDEX(resultados!$A$2:$ZZ$2386, 339, MATCH($B$3, resultados!$A$1:$ZZ$1, 0))</f>
        <v/>
      </c>
    </row>
    <row r="346">
      <c r="A346">
        <f>INDEX(resultados!$A$2:$ZZ$2386, 340, MATCH($B$1, resultados!$A$1:$ZZ$1, 0))</f>
        <v/>
      </c>
      <c r="B346">
        <f>INDEX(resultados!$A$2:$ZZ$2386, 340, MATCH($B$2, resultados!$A$1:$ZZ$1, 0))</f>
        <v/>
      </c>
      <c r="C346">
        <f>INDEX(resultados!$A$2:$ZZ$2386, 340, MATCH($B$3, resultados!$A$1:$ZZ$1, 0))</f>
        <v/>
      </c>
    </row>
    <row r="347">
      <c r="A347">
        <f>INDEX(resultados!$A$2:$ZZ$2386, 341, MATCH($B$1, resultados!$A$1:$ZZ$1, 0))</f>
        <v/>
      </c>
      <c r="B347">
        <f>INDEX(resultados!$A$2:$ZZ$2386, 341, MATCH($B$2, resultados!$A$1:$ZZ$1, 0))</f>
        <v/>
      </c>
      <c r="C347">
        <f>INDEX(resultados!$A$2:$ZZ$2386, 341, MATCH($B$3, resultados!$A$1:$ZZ$1, 0))</f>
        <v/>
      </c>
    </row>
    <row r="348">
      <c r="A348">
        <f>INDEX(resultados!$A$2:$ZZ$2386, 342, MATCH($B$1, resultados!$A$1:$ZZ$1, 0))</f>
        <v/>
      </c>
      <c r="B348">
        <f>INDEX(resultados!$A$2:$ZZ$2386, 342, MATCH($B$2, resultados!$A$1:$ZZ$1, 0))</f>
        <v/>
      </c>
      <c r="C348">
        <f>INDEX(resultados!$A$2:$ZZ$2386, 342, MATCH($B$3, resultados!$A$1:$ZZ$1, 0))</f>
        <v/>
      </c>
    </row>
    <row r="349">
      <c r="A349">
        <f>INDEX(resultados!$A$2:$ZZ$2386, 343, MATCH($B$1, resultados!$A$1:$ZZ$1, 0))</f>
        <v/>
      </c>
      <c r="B349">
        <f>INDEX(resultados!$A$2:$ZZ$2386, 343, MATCH($B$2, resultados!$A$1:$ZZ$1, 0))</f>
        <v/>
      </c>
      <c r="C349">
        <f>INDEX(resultados!$A$2:$ZZ$2386, 343, MATCH($B$3, resultados!$A$1:$ZZ$1, 0))</f>
        <v/>
      </c>
    </row>
    <row r="350">
      <c r="A350">
        <f>INDEX(resultados!$A$2:$ZZ$2386, 344, MATCH($B$1, resultados!$A$1:$ZZ$1, 0))</f>
        <v/>
      </c>
      <c r="B350">
        <f>INDEX(resultados!$A$2:$ZZ$2386, 344, MATCH($B$2, resultados!$A$1:$ZZ$1, 0))</f>
        <v/>
      </c>
      <c r="C350">
        <f>INDEX(resultados!$A$2:$ZZ$2386, 344, MATCH($B$3, resultados!$A$1:$ZZ$1, 0))</f>
        <v/>
      </c>
    </row>
    <row r="351">
      <c r="A351">
        <f>INDEX(resultados!$A$2:$ZZ$2386, 345, MATCH($B$1, resultados!$A$1:$ZZ$1, 0))</f>
        <v/>
      </c>
      <c r="B351">
        <f>INDEX(resultados!$A$2:$ZZ$2386, 345, MATCH($B$2, resultados!$A$1:$ZZ$1, 0))</f>
        <v/>
      </c>
      <c r="C351">
        <f>INDEX(resultados!$A$2:$ZZ$2386, 345, MATCH($B$3, resultados!$A$1:$ZZ$1, 0))</f>
        <v/>
      </c>
    </row>
    <row r="352">
      <c r="A352">
        <f>INDEX(resultados!$A$2:$ZZ$2386, 346, MATCH($B$1, resultados!$A$1:$ZZ$1, 0))</f>
        <v/>
      </c>
      <c r="B352">
        <f>INDEX(resultados!$A$2:$ZZ$2386, 346, MATCH($B$2, resultados!$A$1:$ZZ$1, 0))</f>
        <v/>
      </c>
      <c r="C352">
        <f>INDEX(resultados!$A$2:$ZZ$2386, 346, MATCH($B$3, resultados!$A$1:$ZZ$1, 0))</f>
        <v/>
      </c>
    </row>
    <row r="353">
      <c r="A353">
        <f>INDEX(resultados!$A$2:$ZZ$2386, 347, MATCH($B$1, resultados!$A$1:$ZZ$1, 0))</f>
        <v/>
      </c>
      <c r="B353">
        <f>INDEX(resultados!$A$2:$ZZ$2386, 347, MATCH($B$2, resultados!$A$1:$ZZ$1, 0))</f>
        <v/>
      </c>
      <c r="C353">
        <f>INDEX(resultados!$A$2:$ZZ$2386, 347, MATCH($B$3, resultados!$A$1:$ZZ$1, 0))</f>
        <v/>
      </c>
    </row>
    <row r="354">
      <c r="A354">
        <f>INDEX(resultados!$A$2:$ZZ$2386, 348, MATCH($B$1, resultados!$A$1:$ZZ$1, 0))</f>
        <v/>
      </c>
      <c r="B354">
        <f>INDEX(resultados!$A$2:$ZZ$2386, 348, MATCH($B$2, resultados!$A$1:$ZZ$1, 0))</f>
        <v/>
      </c>
      <c r="C354">
        <f>INDEX(resultados!$A$2:$ZZ$2386, 348, MATCH($B$3, resultados!$A$1:$ZZ$1, 0))</f>
        <v/>
      </c>
    </row>
    <row r="355">
      <c r="A355">
        <f>INDEX(resultados!$A$2:$ZZ$2386, 349, MATCH($B$1, resultados!$A$1:$ZZ$1, 0))</f>
        <v/>
      </c>
      <c r="B355">
        <f>INDEX(resultados!$A$2:$ZZ$2386, 349, MATCH($B$2, resultados!$A$1:$ZZ$1, 0))</f>
        <v/>
      </c>
      <c r="C355">
        <f>INDEX(resultados!$A$2:$ZZ$2386, 349, MATCH($B$3, resultados!$A$1:$ZZ$1, 0))</f>
        <v/>
      </c>
    </row>
    <row r="356">
      <c r="A356">
        <f>INDEX(resultados!$A$2:$ZZ$2386, 350, MATCH($B$1, resultados!$A$1:$ZZ$1, 0))</f>
        <v/>
      </c>
      <c r="B356">
        <f>INDEX(resultados!$A$2:$ZZ$2386, 350, MATCH($B$2, resultados!$A$1:$ZZ$1, 0))</f>
        <v/>
      </c>
      <c r="C356">
        <f>INDEX(resultados!$A$2:$ZZ$2386, 350, MATCH($B$3, resultados!$A$1:$ZZ$1, 0))</f>
        <v/>
      </c>
    </row>
    <row r="357">
      <c r="A357">
        <f>INDEX(resultados!$A$2:$ZZ$2386, 351, MATCH($B$1, resultados!$A$1:$ZZ$1, 0))</f>
        <v/>
      </c>
      <c r="B357">
        <f>INDEX(resultados!$A$2:$ZZ$2386, 351, MATCH($B$2, resultados!$A$1:$ZZ$1, 0))</f>
        <v/>
      </c>
      <c r="C357">
        <f>INDEX(resultados!$A$2:$ZZ$2386, 351, MATCH($B$3, resultados!$A$1:$ZZ$1, 0))</f>
        <v/>
      </c>
    </row>
    <row r="358">
      <c r="A358">
        <f>INDEX(resultados!$A$2:$ZZ$2386, 352, MATCH($B$1, resultados!$A$1:$ZZ$1, 0))</f>
        <v/>
      </c>
      <c r="B358">
        <f>INDEX(resultados!$A$2:$ZZ$2386, 352, MATCH($B$2, resultados!$A$1:$ZZ$1, 0))</f>
        <v/>
      </c>
      <c r="C358">
        <f>INDEX(resultados!$A$2:$ZZ$2386, 352, MATCH($B$3, resultados!$A$1:$ZZ$1, 0))</f>
        <v/>
      </c>
    </row>
    <row r="359">
      <c r="A359">
        <f>INDEX(resultados!$A$2:$ZZ$2386, 353, MATCH($B$1, resultados!$A$1:$ZZ$1, 0))</f>
        <v/>
      </c>
      <c r="B359">
        <f>INDEX(resultados!$A$2:$ZZ$2386, 353, MATCH($B$2, resultados!$A$1:$ZZ$1, 0))</f>
        <v/>
      </c>
      <c r="C359">
        <f>INDEX(resultados!$A$2:$ZZ$2386, 353, MATCH($B$3, resultados!$A$1:$ZZ$1, 0))</f>
        <v/>
      </c>
    </row>
    <row r="360">
      <c r="A360">
        <f>INDEX(resultados!$A$2:$ZZ$2386, 354, MATCH($B$1, resultados!$A$1:$ZZ$1, 0))</f>
        <v/>
      </c>
      <c r="B360">
        <f>INDEX(resultados!$A$2:$ZZ$2386, 354, MATCH($B$2, resultados!$A$1:$ZZ$1, 0))</f>
        <v/>
      </c>
      <c r="C360">
        <f>INDEX(resultados!$A$2:$ZZ$2386, 354, MATCH($B$3, resultados!$A$1:$ZZ$1, 0))</f>
        <v/>
      </c>
    </row>
    <row r="361">
      <c r="A361">
        <f>INDEX(resultados!$A$2:$ZZ$2386, 355, MATCH($B$1, resultados!$A$1:$ZZ$1, 0))</f>
        <v/>
      </c>
      <c r="B361">
        <f>INDEX(resultados!$A$2:$ZZ$2386, 355, MATCH($B$2, resultados!$A$1:$ZZ$1, 0))</f>
        <v/>
      </c>
      <c r="C361">
        <f>INDEX(resultados!$A$2:$ZZ$2386, 355, MATCH($B$3, resultados!$A$1:$ZZ$1, 0))</f>
        <v/>
      </c>
    </row>
    <row r="362">
      <c r="A362">
        <f>INDEX(resultados!$A$2:$ZZ$2386, 356, MATCH($B$1, resultados!$A$1:$ZZ$1, 0))</f>
        <v/>
      </c>
      <c r="B362">
        <f>INDEX(resultados!$A$2:$ZZ$2386, 356, MATCH($B$2, resultados!$A$1:$ZZ$1, 0))</f>
        <v/>
      </c>
      <c r="C362">
        <f>INDEX(resultados!$A$2:$ZZ$2386, 356, MATCH($B$3, resultados!$A$1:$ZZ$1, 0))</f>
        <v/>
      </c>
    </row>
    <row r="363">
      <c r="A363">
        <f>INDEX(resultados!$A$2:$ZZ$2386, 357, MATCH($B$1, resultados!$A$1:$ZZ$1, 0))</f>
        <v/>
      </c>
      <c r="B363">
        <f>INDEX(resultados!$A$2:$ZZ$2386, 357, MATCH($B$2, resultados!$A$1:$ZZ$1, 0))</f>
        <v/>
      </c>
      <c r="C363">
        <f>INDEX(resultados!$A$2:$ZZ$2386, 357, MATCH($B$3, resultados!$A$1:$ZZ$1, 0))</f>
        <v/>
      </c>
    </row>
    <row r="364">
      <c r="A364">
        <f>INDEX(resultados!$A$2:$ZZ$2386, 358, MATCH($B$1, resultados!$A$1:$ZZ$1, 0))</f>
        <v/>
      </c>
      <c r="B364">
        <f>INDEX(resultados!$A$2:$ZZ$2386, 358, MATCH($B$2, resultados!$A$1:$ZZ$1, 0))</f>
        <v/>
      </c>
      <c r="C364">
        <f>INDEX(resultados!$A$2:$ZZ$2386, 358, MATCH($B$3, resultados!$A$1:$ZZ$1, 0))</f>
        <v/>
      </c>
    </row>
    <row r="365">
      <c r="A365">
        <f>INDEX(resultados!$A$2:$ZZ$2386, 359, MATCH($B$1, resultados!$A$1:$ZZ$1, 0))</f>
        <v/>
      </c>
      <c r="B365">
        <f>INDEX(resultados!$A$2:$ZZ$2386, 359, MATCH($B$2, resultados!$A$1:$ZZ$1, 0))</f>
        <v/>
      </c>
      <c r="C365">
        <f>INDEX(resultados!$A$2:$ZZ$2386, 359, MATCH($B$3, resultados!$A$1:$ZZ$1, 0))</f>
        <v/>
      </c>
    </row>
    <row r="366">
      <c r="A366">
        <f>INDEX(resultados!$A$2:$ZZ$2386, 360, MATCH($B$1, resultados!$A$1:$ZZ$1, 0))</f>
        <v/>
      </c>
      <c r="B366">
        <f>INDEX(resultados!$A$2:$ZZ$2386, 360, MATCH($B$2, resultados!$A$1:$ZZ$1, 0))</f>
        <v/>
      </c>
      <c r="C366">
        <f>INDEX(resultados!$A$2:$ZZ$2386, 360, MATCH($B$3, resultados!$A$1:$ZZ$1, 0))</f>
        <v/>
      </c>
    </row>
    <row r="367">
      <c r="A367">
        <f>INDEX(resultados!$A$2:$ZZ$2386, 361, MATCH($B$1, resultados!$A$1:$ZZ$1, 0))</f>
        <v/>
      </c>
      <c r="B367">
        <f>INDEX(resultados!$A$2:$ZZ$2386, 361, MATCH($B$2, resultados!$A$1:$ZZ$1, 0))</f>
        <v/>
      </c>
      <c r="C367">
        <f>INDEX(resultados!$A$2:$ZZ$2386, 361, MATCH($B$3, resultados!$A$1:$ZZ$1, 0))</f>
        <v/>
      </c>
    </row>
    <row r="368">
      <c r="A368">
        <f>INDEX(resultados!$A$2:$ZZ$2386, 362, MATCH($B$1, resultados!$A$1:$ZZ$1, 0))</f>
        <v/>
      </c>
      <c r="B368">
        <f>INDEX(resultados!$A$2:$ZZ$2386, 362, MATCH($B$2, resultados!$A$1:$ZZ$1, 0))</f>
        <v/>
      </c>
      <c r="C368">
        <f>INDEX(resultados!$A$2:$ZZ$2386, 362, MATCH($B$3, resultados!$A$1:$ZZ$1, 0))</f>
        <v/>
      </c>
    </row>
    <row r="369">
      <c r="A369">
        <f>INDEX(resultados!$A$2:$ZZ$2386, 363, MATCH($B$1, resultados!$A$1:$ZZ$1, 0))</f>
        <v/>
      </c>
      <c r="B369">
        <f>INDEX(resultados!$A$2:$ZZ$2386, 363, MATCH($B$2, resultados!$A$1:$ZZ$1, 0))</f>
        <v/>
      </c>
      <c r="C369">
        <f>INDEX(resultados!$A$2:$ZZ$2386, 363, MATCH($B$3, resultados!$A$1:$ZZ$1, 0))</f>
        <v/>
      </c>
    </row>
    <row r="370">
      <c r="A370">
        <f>INDEX(resultados!$A$2:$ZZ$2386, 364, MATCH($B$1, resultados!$A$1:$ZZ$1, 0))</f>
        <v/>
      </c>
      <c r="B370">
        <f>INDEX(resultados!$A$2:$ZZ$2386, 364, MATCH($B$2, resultados!$A$1:$ZZ$1, 0))</f>
        <v/>
      </c>
      <c r="C370">
        <f>INDEX(resultados!$A$2:$ZZ$2386, 364, MATCH($B$3, resultados!$A$1:$ZZ$1, 0))</f>
        <v/>
      </c>
    </row>
    <row r="371">
      <c r="A371">
        <f>INDEX(resultados!$A$2:$ZZ$2386, 365, MATCH($B$1, resultados!$A$1:$ZZ$1, 0))</f>
        <v/>
      </c>
      <c r="B371">
        <f>INDEX(resultados!$A$2:$ZZ$2386, 365, MATCH($B$2, resultados!$A$1:$ZZ$1, 0))</f>
        <v/>
      </c>
      <c r="C371">
        <f>INDEX(resultados!$A$2:$ZZ$2386, 365, MATCH($B$3, resultados!$A$1:$ZZ$1, 0))</f>
        <v/>
      </c>
    </row>
    <row r="372">
      <c r="A372">
        <f>INDEX(resultados!$A$2:$ZZ$2386, 366, MATCH($B$1, resultados!$A$1:$ZZ$1, 0))</f>
        <v/>
      </c>
      <c r="B372">
        <f>INDEX(resultados!$A$2:$ZZ$2386, 366, MATCH($B$2, resultados!$A$1:$ZZ$1, 0))</f>
        <v/>
      </c>
      <c r="C372">
        <f>INDEX(resultados!$A$2:$ZZ$2386, 366, MATCH($B$3, resultados!$A$1:$ZZ$1, 0))</f>
        <v/>
      </c>
    </row>
    <row r="373">
      <c r="A373">
        <f>INDEX(resultados!$A$2:$ZZ$2386, 367, MATCH($B$1, resultados!$A$1:$ZZ$1, 0))</f>
        <v/>
      </c>
      <c r="B373">
        <f>INDEX(resultados!$A$2:$ZZ$2386, 367, MATCH($B$2, resultados!$A$1:$ZZ$1, 0))</f>
        <v/>
      </c>
      <c r="C373">
        <f>INDEX(resultados!$A$2:$ZZ$2386, 367, MATCH($B$3, resultados!$A$1:$ZZ$1, 0))</f>
        <v/>
      </c>
    </row>
    <row r="374">
      <c r="A374">
        <f>INDEX(resultados!$A$2:$ZZ$2386, 368, MATCH($B$1, resultados!$A$1:$ZZ$1, 0))</f>
        <v/>
      </c>
      <c r="B374">
        <f>INDEX(resultados!$A$2:$ZZ$2386, 368, MATCH($B$2, resultados!$A$1:$ZZ$1, 0))</f>
        <v/>
      </c>
      <c r="C374">
        <f>INDEX(resultados!$A$2:$ZZ$2386, 368, MATCH($B$3, resultados!$A$1:$ZZ$1, 0))</f>
        <v/>
      </c>
    </row>
    <row r="375">
      <c r="A375">
        <f>INDEX(resultados!$A$2:$ZZ$2386, 369, MATCH($B$1, resultados!$A$1:$ZZ$1, 0))</f>
        <v/>
      </c>
      <c r="B375">
        <f>INDEX(resultados!$A$2:$ZZ$2386, 369, MATCH($B$2, resultados!$A$1:$ZZ$1, 0))</f>
        <v/>
      </c>
      <c r="C375">
        <f>INDEX(resultados!$A$2:$ZZ$2386, 369, MATCH($B$3, resultados!$A$1:$ZZ$1, 0))</f>
        <v/>
      </c>
    </row>
    <row r="376">
      <c r="A376">
        <f>INDEX(resultados!$A$2:$ZZ$2386, 370, MATCH($B$1, resultados!$A$1:$ZZ$1, 0))</f>
        <v/>
      </c>
      <c r="B376">
        <f>INDEX(resultados!$A$2:$ZZ$2386, 370, MATCH($B$2, resultados!$A$1:$ZZ$1, 0))</f>
        <v/>
      </c>
      <c r="C376">
        <f>INDEX(resultados!$A$2:$ZZ$2386, 370, MATCH($B$3, resultados!$A$1:$ZZ$1, 0))</f>
        <v/>
      </c>
    </row>
    <row r="377">
      <c r="A377">
        <f>INDEX(resultados!$A$2:$ZZ$2386, 371, MATCH($B$1, resultados!$A$1:$ZZ$1, 0))</f>
        <v/>
      </c>
      <c r="B377">
        <f>INDEX(resultados!$A$2:$ZZ$2386, 371, MATCH($B$2, resultados!$A$1:$ZZ$1, 0))</f>
        <v/>
      </c>
      <c r="C377">
        <f>INDEX(resultados!$A$2:$ZZ$2386, 371, MATCH($B$3, resultados!$A$1:$ZZ$1, 0))</f>
        <v/>
      </c>
    </row>
    <row r="378">
      <c r="A378">
        <f>INDEX(resultados!$A$2:$ZZ$2386, 372, MATCH($B$1, resultados!$A$1:$ZZ$1, 0))</f>
        <v/>
      </c>
      <c r="B378">
        <f>INDEX(resultados!$A$2:$ZZ$2386, 372, MATCH($B$2, resultados!$A$1:$ZZ$1, 0))</f>
        <v/>
      </c>
      <c r="C378">
        <f>INDEX(resultados!$A$2:$ZZ$2386, 372, MATCH($B$3, resultados!$A$1:$ZZ$1, 0))</f>
        <v/>
      </c>
    </row>
    <row r="379">
      <c r="A379">
        <f>INDEX(resultados!$A$2:$ZZ$2386, 373, MATCH($B$1, resultados!$A$1:$ZZ$1, 0))</f>
        <v/>
      </c>
      <c r="B379">
        <f>INDEX(resultados!$A$2:$ZZ$2386, 373, MATCH($B$2, resultados!$A$1:$ZZ$1, 0))</f>
        <v/>
      </c>
      <c r="C379">
        <f>INDEX(resultados!$A$2:$ZZ$2386, 373, MATCH($B$3, resultados!$A$1:$ZZ$1, 0))</f>
        <v/>
      </c>
    </row>
    <row r="380">
      <c r="A380">
        <f>INDEX(resultados!$A$2:$ZZ$2386, 374, MATCH($B$1, resultados!$A$1:$ZZ$1, 0))</f>
        <v/>
      </c>
      <c r="B380">
        <f>INDEX(resultados!$A$2:$ZZ$2386, 374, MATCH($B$2, resultados!$A$1:$ZZ$1, 0))</f>
        <v/>
      </c>
      <c r="C380">
        <f>INDEX(resultados!$A$2:$ZZ$2386, 374, MATCH($B$3, resultados!$A$1:$ZZ$1, 0))</f>
        <v/>
      </c>
    </row>
    <row r="381">
      <c r="A381">
        <f>INDEX(resultados!$A$2:$ZZ$2386, 375, MATCH($B$1, resultados!$A$1:$ZZ$1, 0))</f>
        <v/>
      </c>
      <c r="B381">
        <f>INDEX(resultados!$A$2:$ZZ$2386, 375, MATCH($B$2, resultados!$A$1:$ZZ$1, 0))</f>
        <v/>
      </c>
      <c r="C381">
        <f>INDEX(resultados!$A$2:$ZZ$2386, 375, MATCH($B$3, resultados!$A$1:$ZZ$1, 0))</f>
        <v/>
      </c>
    </row>
    <row r="382">
      <c r="A382">
        <f>INDEX(resultados!$A$2:$ZZ$2386, 376, MATCH($B$1, resultados!$A$1:$ZZ$1, 0))</f>
        <v/>
      </c>
      <c r="B382">
        <f>INDEX(resultados!$A$2:$ZZ$2386, 376, MATCH($B$2, resultados!$A$1:$ZZ$1, 0))</f>
        <v/>
      </c>
      <c r="C382">
        <f>INDEX(resultados!$A$2:$ZZ$2386, 376, MATCH($B$3, resultados!$A$1:$ZZ$1, 0))</f>
        <v/>
      </c>
    </row>
    <row r="383">
      <c r="A383">
        <f>INDEX(resultados!$A$2:$ZZ$2386, 377, MATCH($B$1, resultados!$A$1:$ZZ$1, 0))</f>
        <v/>
      </c>
      <c r="B383">
        <f>INDEX(resultados!$A$2:$ZZ$2386, 377, MATCH($B$2, resultados!$A$1:$ZZ$1, 0))</f>
        <v/>
      </c>
      <c r="C383">
        <f>INDEX(resultados!$A$2:$ZZ$2386, 377, MATCH($B$3, resultados!$A$1:$ZZ$1, 0))</f>
        <v/>
      </c>
    </row>
    <row r="384">
      <c r="A384">
        <f>INDEX(resultados!$A$2:$ZZ$2386, 378, MATCH($B$1, resultados!$A$1:$ZZ$1, 0))</f>
        <v/>
      </c>
      <c r="B384">
        <f>INDEX(resultados!$A$2:$ZZ$2386, 378, MATCH($B$2, resultados!$A$1:$ZZ$1, 0))</f>
        <v/>
      </c>
      <c r="C384">
        <f>INDEX(resultados!$A$2:$ZZ$2386, 378, MATCH($B$3, resultados!$A$1:$ZZ$1, 0))</f>
        <v/>
      </c>
    </row>
    <row r="385">
      <c r="A385">
        <f>INDEX(resultados!$A$2:$ZZ$2386, 379, MATCH($B$1, resultados!$A$1:$ZZ$1, 0))</f>
        <v/>
      </c>
      <c r="B385">
        <f>INDEX(resultados!$A$2:$ZZ$2386, 379, MATCH($B$2, resultados!$A$1:$ZZ$1, 0))</f>
        <v/>
      </c>
      <c r="C385">
        <f>INDEX(resultados!$A$2:$ZZ$2386, 379, MATCH($B$3, resultados!$A$1:$ZZ$1, 0))</f>
        <v/>
      </c>
    </row>
    <row r="386">
      <c r="A386">
        <f>INDEX(resultados!$A$2:$ZZ$2386, 380, MATCH($B$1, resultados!$A$1:$ZZ$1, 0))</f>
        <v/>
      </c>
      <c r="B386">
        <f>INDEX(resultados!$A$2:$ZZ$2386, 380, MATCH($B$2, resultados!$A$1:$ZZ$1, 0))</f>
        <v/>
      </c>
      <c r="C386">
        <f>INDEX(resultados!$A$2:$ZZ$2386, 380, MATCH($B$3, resultados!$A$1:$ZZ$1, 0))</f>
        <v/>
      </c>
    </row>
    <row r="387">
      <c r="A387">
        <f>INDEX(resultados!$A$2:$ZZ$2386, 381, MATCH($B$1, resultados!$A$1:$ZZ$1, 0))</f>
        <v/>
      </c>
      <c r="B387">
        <f>INDEX(resultados!$A$2:$ZZ$2386, 381, MATCH($B$2, resultados!$A$1:$ZZ$1, 0))</f>
        <v/>
      </c>
      <c r="C387">
        <f>INDEX(resultados!$A$2:$ZZ$2386, 381, MATCH($B$3, resultados!$A$1:$ZZ$1, 0))</f>
        <v/>
      </c>
    </row>
    <row r="388">
      <c r="A388">
        <f>INDEX(resultados!$A$2:$ZZ$2386, 382, MATCH($B$1, resultados!$A$1:$ZZ$1, 0))</f>
        <v/>
      </c>
      <c r="B388">
        <f>INDEX(resultados!$A$2:$ZZ$2386, 382, MATCH($B$2, resultados!$A$1:$ZZ$1, 0))</f>
        <v/>
      </c>
      <c r="C388">
        <f>INDEX(resultados!$A$2:$ZZ$2386, 382, MATCH($B$3, resultados!$A$1:$ZZ$1, 0))</f>
        <v/>
      </c>
    </row>
    <row r="389">
      <c r="A389">
        <f>INDEX(resultados!$A$2:$ZZ$2386, 383, MATCH($B$1, resultados!$A$1:$ZZ$1, 0))</f>
        <v/>
      </c>
      <c r="B389">
        <f>INDEX(resultados!$A$2:$ZZ$2386, 383, MATCH($B$2, resultados!$A$1:$ZZ$1, 0))</f>
        <v/>
      </c>
      <c r="C389">
        <f>INDEX(resultados!$A$2:$ZZ$2386, 383, MATCH($B$3, resultados!$A$1:$ZZ$1, 0))</f>
        <v/>
      </c>
    </row>
    <row r="390">
      <c r="A390">
        <f>INDEX(resultados!$A$2:$ZZ$2386, 384, MATCH($B$1, resultados!$A$1:$ZZ$1, 0))</f>
        <v/>
      </c>
      <c r="B390">
        <f>INDEX(resultados!$A$2:$ZZ$2386, 384, MATCH($B$2, resultados!$A$1:$ZZ$1, 0))</f>
        <v/>
      </c>
      <c r="C390">
        <f>INDEX(resultados!$A$2:$ZZ$2386, 384, MATCH($B$3, resultados!$A$1:$ZZ$1, 0))</f>
        <v/>
      </c>
    </row>
    <row r="391">
      <c r="A391">
        <f>INDEX(resultados!$A$2:$ZZ$2386, 385, MATCH($B$1, resultados!$A$1:$ZZ$1, 0))</f>
        <v/>
      </c>
      <c r="B391">
        <f>INDEX(resultados!$A$2:$ZZ$2386, 385, MATCH($B$2, resultados!$A$1:$ZZ$1, 0))</f>
        <v/>
      </c>
      <c r="C391">
        <f>INDEX(resultados!$A$2:$ZZ$2386, 385, MATCH($B$3, resultados!$A$1:$ZZ$1, 0))</f>
        <v/>
      </c>
    </row>
    <row r="392">
      <c r="A392">
        <f>INDEX(resultados!$A$2:$ZZ$2386, 386, MATCH($B$1, resultados!$A$1:$ZZ$1, 0))</f>
        <v/>
      </c>
      <c r="B392">
        <f>INDEX(resultados!$A$2:$ZZ$2386, 386, MATCH($B$2, resultados!$A$1:$ZZ$1, 0))</f>
        <v/>
      </c>
      <c r="C392">
        <f>INDEX(resultados!$A$2:$ZZ$2386, 386, MATCH($B$3, resultados!$A$1:$ZZ$1, 0))</f>
        <v/>
      </c>
    </row>
    <row r="393">
      <c r="A393">
        <f>INDEX(resultados!$A$2:$ZZ$2386, 387, MATCH($B$1, resultados!$A$1:$ZZ$1, 0))</f>
        <v/>
      </c>
      <c r="B393">
        <f>INDEX(resultados!$A$2:$ZZ$2386, 387, MATCH($B$2, resultados!$A$1:$ZZ$1, 0))</f>
        <v/>
      </c>
      <c r="C393">
        <f>INDEX(resultados!$A$2:$ZZ$2386, 387, MATCH($B$3, resultados!$A$1:$ZZ$1, 0))</f>
        <v/>
      </c>
    </row>
    <row r="394">
      <c r="A394">
        <f>INDEX(resultados!$A$2:$ZZ$2386, 388, MATCH($B$1, resultados!$A$1:$ZZ$1, 0))</f>
        <v/>
      </c>
      <c r="B394">
        <f>INDEX(resultados!$A$2:$ZZ$2386, 388, MATCH($B$2, resultados!$A$1:$ZZ$1, 0))</f>
        <v/>
      </c>
      <c r="C394">
        <f>INDEX(resultados!$A$2:$ZZ$2386, 388, MATCH($B$3, resultados!$A$1:$ZZ$1, 0))</f>
        <v/>
      </c>
    </row>
    <row r="395">
      <c r="A395">
        <f>INDEX(resultados!$A$2:$ZZ$2386, 389, MATCH($B$1, resultados!$A$1:$ZZ$1, 0))</f>
        <v/>
      </c>
      <c r="B395">
        <f>INDEX(resultados!$A$2:$ZZ$2386, 389, MATCH($B$2, resultados!$A$1:$ZZ$1, 0))</f>
        <v/>
      </c>
      <c r="C395">
        <f>INDEX(resultados!$A$2:$ZZ$2386, 389, MATCH($B$3, resultados!$A$1:$ZZ$1, 0))</f>
        <v/>
      </c>
    </row>
    <row r="396">
      <c r="A396">
        <f>INDEX(resultados!$A$2:$ZZ$2386, 390, MATCH($B$1, resultados!$A$1:$ZZ$1, 0))</f>
        <v/>
      </c>
      <c r="B396">
        <f>INDEX(resultados!$A$2:$ZZ$2386, 390, MATCH($B$2, resultados!$A$1:$ZZ$1, 0))</f>
        <v/>
      </c>
      <c r="C396">
        <f>INDEX(resultados!$A$2:$ZZ$2386, 390, MATCH($B$3, resultados!$A$1:$ZZ$1, 0))</f>
        <v/>
      </c>
    </row>
    <row r="397">
      <c r="A397">
        <f>INDEX(resultados!$A$2:$ZZ$2386, 391, MATCH($B$1, resultados!$A$1:$ZZ$1, 0))</f>
        <v/>
      </c>
      <c r="B397">
        <f>INDEX(resultados!$A$2:$ZZ$2386, 391, MATCH($B$2, resultados!$A$1:$ZZ$1, 0))</f>
        <v/>
      </c>
      <c r="C397">
        <f>INDEX(resultados!$A$2:$ZZ$2386, 391, MATCH($B$3, resultados!$A$1:$ZZ$1, 0))</f>
        <v/>
      </c>
    </row>
    <row r="398">
      <c r="A398">
        <f>INDEX(resultados!$A$2:$ZZ$2386, 392, MATCH($B$1, resultados!$A$1:$ZZ$1, 0))</f>
        <v/>
      </c>
      <c r="B398">
        <f>INDEX(resultados!$A$2:$ZZ$2386, 392, MATCH($B$2, resultados!$A$1:$ZZ$1, 0))</f>
        <v/>
      </c>
      <c r="C398">
        <f>INDEX(resultados!$A$2:$ZZ$2386, 392, MATCH($B$3, resultados!$A$1:$ZZ$1, 0))</f>
        <v/>
      </c>
    </row>
    <row r="399">
      <c r="A399">
        <f>INDEX(resultados!$A$2:$ZZ$2386, 393, MATCH($B$1, resultados!$A$1:$ZZ$1, 0))</f>
        <v/>
      </c>
      <c r="B399">
        <f>INDEX(resultados!$A$2:$ZZ$2386, 393, MATCH($B$2, resultados!$A$1:$ZZ$1, 0))</f>
        <v/>
      </c>
      <c r="C399">
        <f>INDEX(resultados!$A$2:$ZZ$2386, 393, MATCH($B$3, resultados!$A$1:$ZZ$1, 0))</f>
        <v/>
      </c>
    </row>
    <row r="400">
      <c r="A400">
        <f>INDEX(resultados!$A$2:$ZZ$2386, 394, MATCH($B$1, resultados!$A$1:$ZZ$1, 0))</f>
        <v/>
      </c>
      <c r="B400">
        <f>INDEX(resultados!$A$2:$ZZ$2386, 394, MATCH($B$2, resultados!$A$1:$ZZ$1, 0))</f>
        <v/>
      </c>
      <c r="C400">
        <f>INDEX(resultados!$A$2:$ZZ$2386, 394, MATCH($B$3, resultados!$A$1:$ZZ$1, 0))</f>
        <v/>
      </c>
    </row>
    <row r="401">
      <c r="A401">
        <f>INDEX(resultados!$A$2:$ZZ$2386, 395, MATCH($B$1, resultados!$A$1:$ZZ$1, 0))</f>
        <v/>
      </c>
      <c r="B401">
        <f>INDEX(resultados!$A$2:$ZZ$2386, 395, MATCH($B$2, resultados!$A$1:$ZZ$1, 0))</f>
        <v/>
      </c>
      <c r="C401">
        <f>INDEX(resultados!$A$2:$ZZ$2386, 395, MATCH($B$3, resultados!$A$1:$ZZ$1, 0))</f>
        <v/>
      </c>
    </row>
    <row r="402">
      <c r="A402">
        <f>INDEX(resultados!$A$2:$ZZ$2386, 396, MATCH($B$1, resultados!$A$1:$ZZ$1, 0))</f>
        <v/>
      </c>
      <c r="B402">
        <f>INDEX(resultados!$A$2:$ZZ$2386, 396, MATCH($B$2, resultados!$A$1:$ZZ$1, 0))</f>
        <v/>
      </c>
      <c r="C402">
        <f>INDEX(resultados!$A$2:$ZZ$2386, 396, MATCH($B$3, resultados!$A$1:$ZZ$1, 0))</f>
        <v/>
      </c>
    </row>
    <row r="403">
      <c r="A403">
        <f>INDEX(resultados!$A$2:$ZZ$2386, 397, MATCH($B$1, resultados!$A$1:$ZZ$1, 0))</f>
        <v/>
      </c>
      <c r="B403">
        <f>INDEX(resultados!$A$2:$ZZ$2386, 397, MATCH($B$2, resultados!$A$1:$ZZ$1, 0))</f>
        <v/>
      </c>
      <c r="C403">
        <f>INDEX(resultados!$A$2:$ZZ$2386, 397, MATCH($B$3, resultados!$A$1:$ZZ$1, 0))</f>
        <v/>
      </c>
    </row>
    <row r="404">
      <c r="A404">
        <f>INDEX(resultados!$A$2:$ZZ$2386, 398, MATCH($B$1, resultados!$A$1:$ZZ$1, 0))</f>
        <v/>
      </c>
      <c r="B404">
        <f>INDEX(resultados!$A$2:$ZZ$2386, 398, MATCH($B$2, resultados!$A$1:$ZZ$1, 0))</f>
        <v/>
      </c>
      <c r="C404">
        <f>INDEX(resultados!$A$2:$ZZ$2386, 398, MATCH($B$3, resultados!$A$1:$ZZ$1, 0))</f>
        <v/>
      </c>
    </row>
    <row r="405">
      <c r="A405">
        <f>INDEX(resultados!$A$2:$ZZ$2386, 399, MATCH($B$1, resultados!$A$1:$ZZ$1, 0))</f>
        <v/>
      </c>
      <c r="B405">
        <f>INDEX(resultados!$A$2:$ZZ$2386, 399, MATCH($B$2, resultados!$A$1:$ZZ$1, 0))</f>
        <v/>
      </c>
      <c r="C405">
        <f>INDEX(resultados!$A$2:$ZZ$2386, 399, MATCH($B$3, resultados!$A$1:$ZZ$1, 0))</f>
        <v/>
      </c>
    </row>
    <row r="406">
      <c r="A406">
        <f>INDEX(resultados!$A$2:$ZZ$2386, 400, MATCH($B$1, resultados!$A$1:$ZZ$1, 0))</f>
        <v/>
      </c>
      <c r="B406">
        <f>INDEX(resultados!$A$2:$ZZ$2386, 400, MATCH($B$2, resultados!$A$1:$ZZ$1, 0))</f>
        <v/>
      </c>
      <c r="C406">
        <f>INDEX(resultados!$A$2:$ZZ$2386, 400, MATCH($B$3, resultados!$A$1:$ZZ$1, 0))</f>
        <v/>
      </c>
    </row>
    <row r="407">
      <c r="A407">
        <f>INDEX(resultados!$A$2:$ZZ$2386, 401, MATCH($B$1, resultados!$A$1:$ZZ$1, 0))</f>
        <v/>
      </c>
      <c r="B407">
        <f>INDEX(resultados!$A$2:$ZZ$2386, 401, MATCH($B$2, resultados!$A$1:$ZZ$1, 0))</f>
        <v/>
      </c>
      <c r="C407">
        <f>INDEX(resultados!$A$2:$ZZ$2386, 401, MATCH($B$3, resultados!$A$1:$ZZ$1, 0))</f>
        <v/>
      </c>
    </row>
    <row r="408">
      <c r="A408">
        <f>INDEX(resultados!$A$2:$ZZ$2386, 402, MATCH($B$1, resultados!$A$1:$ZZ$1, 0))</f>
        <v/>
      </c>
      <c r="B408">
        <f>INDEX(resultados!$A$2:$ZZ$2386, 402, MATCH($B$2, resultados!$A$1:$ZZ$1, 0))</f>
        <v/>
      </c>
      <c r="C408">
        <f>INDEX(resultados!$A$2:$ZZ$2386, 402, MATCH($B$3, resultados!$A$1:$ZZ$1, 0))</f>
        <v/>
      </c>
    </row>
    <row r="409">
      <c r="A409">
        <f>INDEX(resultados!$A$2:$ZZ$2386, 403, MATCH($B$1, resultados!$A$1:$ZZ$1, 0))</f>
        <v/>
      </c>
      <c r="B409">
        <f>INDEX(resultados!$A$2:$ZZ$2386, 403, MATCH($B$2, resultados!$A$1:$ZZ$1, 0))</f>
        <v/>
      </c>
      <c r="C409">
        <f>INDEX(resultados!$A$2:$ZZ$2386, 403, MATCH($B$3, resultados!$A$1:$ZZ$1, 0))</f>
        <v/>
      </c>
    </row>
    <row r="410">
      <c r="A410">
        <f>INDEX(resultados!$A$2:$ZZ$2386, 404, MATCH($B$1, resultados!$A$1:$ZZ$1, 0))</f>
        <v/>
      </c>
      <c r="B410">
        <f>INDEX(resultados!$A$2:$ZZ$2386, 404, MATCH($B$2, resultados!$A$1:$ZZ$1, 0))</f>
        <v/>
      </c>
      <c r="C410">
        <f>INDEX(resultados!$A$2:$ZZ$2386, 404, MATCH($B$3, resultados!$A$1:$ZZ$1, 0))</f>
        <v/>
      </c>
    </row>
    <row r="411">
      <c r="A411">
        <f>INDEX(resultados!$A$2:$ZZ$2386, 405, MATCH($B$1, resultados!$A$1:$ZZ$1, 0))</f>
        <v/>
      </c>
      <c r="B411">
        <f>INDEX(resultados!$A$2:$ZZ$2386, 405, MATCH($B$2, resultados!$A$1:$ZZ$1, 0))</f>
        <v/>
      </c>
      <c r="C411">
        <f>INDEX(resultados!$A$2:$ZZ$2386, 405, MATCH($B$3, resultados!$A$1:$ZZ$1, 0))</f>
        <v/>
      </c>
    </row>
    <row r="412">
      <c r="A412">
        <f>INDEX(resultados!$A$2:$ZZ$2386, 406, MATCH($B$1, resultados!$A$1:$ZZ$1, 0))</f>
        <v/>
      </c>
      <c r="B412">
        <f>INDEX(resultados!$A$2:$ZZ$2386, 406, MATCH($B$2, resultados!$A$1:$ZZ$1, 0))</f>
        <v/>
      </c>
      <c r="C412">
        <f>INDEX(resultados!$A$2:$ZZ$2386, 406, MATCH($B$3, resultados!$A$1:$ZZ$1, 0))</f>
        <v/>
      </c>
    </row>
    <row r="413">
      <c r="A413">
        <f>INDEX(resultados!$A$2:$ZZ$2386, 407, MATCH($B$1, resultados!$A$1:$ZZ$1, 0))</f>
        <v/>
      </c>
      <c r="B413">
        <f>INDEX(resultados!$A$2:$ZZ$2386, 407, MATCH($B$2, resultados!$A$1:$ZZ$1, 0))</f>
        <v/>
      </c>
      <c r="C413">
        <f>INDEX(resultados!$A$2:$ZZ$2386, 407, MATCH($B$3, resultados!$A$1:$ZZ$1, 0))</f>
        <v/>
      </c>
    </row>
    <row r="414">
      <c r="A414">
        <f>INDEX(resultados!$A$2:$ZZ$2386, 408, MATCH($B$1, resultados!$A$1:$ZZ$1, 0))</f>
        <v/>
      </c>
      <c r="B414">
        <f>INDEX(resultados!$A$2:$ZZ$2386, 408, MATCH($B$2, resultados!$A$1:$ZZ$1, 0))</f>
        <v/>
      </c>
      <c r="C414">
        <f>INDEX(resultados!$A$2:$ZZ$2386, 408, MATCH($B$3, resultados!$A$1:$ZZ$1, 0))</f>
        <v/>
      </c>
    </row>
    <row r="415">
      <c r="A415">
        <f>INDEX(resultados!$A$2:$ZZ$2386, 409, MATCH($B$1, resultados!$A$1:$ZZ$1, 0))</f>
        <v/>
      </c>
      <c r="B415">
        <f>INDEX(resultados!$A$2:$ZZ$2386, 409, MATCH($B$2, resultados!$A$1:$ZZ$1, 0))</f>
        <v/>
      </c>
      <c r="C415">
        <f>INDEX(resultados!$A$2:$ZZ$2386, 409, MATCH($B$3, resultados!$A$1:$ZZ$1, 0))</f>
        <v/>
      </c>
    </row>
    <row r="416">
      <c r="A416">
        <f>INDEX(resultados!$A$2:$ZZ$2386, 410, MATCH($B$1, resultados!$A$1:$ZZ$1, 0))</f>
        <v/>
      </c>
      <c r="B416">
        <f>INDEX(resultados!$A$2:$ZZ$2386, 410, MATCH($B$2, resultados!$A$1:$ZZ$1, 0))</f>
        <v/>
      </c>
      <c r="C416">
        <f>INDEX(resultados!$A$2:$ZZ$2386, 410, MATCH($B$3, resultados!$A$1:$ZZ$1, 0))</f>
        <v/>
      </c>
    </row>
    <row r="417">
      <c r="A417">
        <f>INDEX(resultados!$A$2:$ZZ$2386, 411, MATCH($B$1, resultados!$A$1:$ZZ$1, 0))</f>
        <v/>
      </c>
      <c r="B417">
        <f>INDEX(resultados!$A$2:$ZZ$2386, 411, MATCH($B$2, resultados!$A$1:$ZZ$1, 0))</f>
        <v/>
      </c>
      <c r="C417">
        <f>INDEX(resultados!$A$2:$ZZ$2386, 411, MATCH($B$3, resultados!$A$1:$ZZ$1, 0))</f>
        <v/>
      </c>
    </row>
    <row r="418">
      <c r="A418">
        <f>INDEX(resultados!$A$2:$ZZ$2386, 412, MATCH($B$1, resultados!$A$1:$ZZ$1, 0))</f>
        <v/>
      </c>
      <c r="B418">
        <f>INDEX(resultados!$A$2:$ZZ$2386, 412, MATCH($B$2, resultados!$A$1:$ZZ$1, 0))</f>
        <v/>
      </c>
      <c r="C418">
        <f>INDEX(resultados!$A$2:$ZZ$2386, 412, MATCH($B$3, resultados!$A$1:$ZZ$1, 0))</f>
        <v/>
      </c>
    </row>
    <row r="419">
      <c r="A419">
        <f>INDEX(resultados!$A$2:$ZZ$2386, 413, MATCH($B$1, resultados!$A$1:$ZZ$1, 0))</f>
        <v/>
      </c>
      <c r="B419">
        <f>INDEX(resultados!$A$2:$ZZ$2386, 413, MATCH($B$2, resultados!$A$1:$ZZ$1, 0))</f>
        <v/>
      </c>
      <c r="C419">
        <f>INDEX(resultados!$A$2:$ZZ$2386, 413, MATCH($B$3, resultados!$A$1:$ZZ$1, 0))</f>
        <v/>
      </c>
    </row>
    <row r="420">
      <c r="A420">
        <f>INDEX(resultados!$A$2:$ZZ$2386, 414, MATCH($B$1, resultados!$A$1:$ZZ$1, 0))</f>
        <v/>
      </c>
      <c r="B420">
        <f>INDEX(resultados!$A$2:$ZZ$2386, 414, MATCH($B$2, resultados!$A$1:$ZZ$1, 0))</f>
        <v/>
      </c>
      <c r="C420">
        <f>INDEX(resultados!$A$2:$ZZ$2386, 414, MATCH($B$3, resultados!$A$1:$ZZ$1, 0))</f>
        <v/>
      </c>
    </row>
    <row r="421">
      <c r="A421">
        <f>INDEX(resultados!$A$2:$ZZ$2386, 415, MATCH($B$1, resultados!$A$1:$ZZ$1, 0))</f>
        <v/>
      </c>
      <c r="B421">
        <f>INDEX(resultados!$A$2:$ZZ$2386, 415, MATCH($B$2, resultados!$A$1:$ZZ$1, 0))</f>
        <v/>
      </c>
      <c r="C421">
        <f>INDEX(resultados!$A$2:$ZZ$2386, 415, MATCH($B$3, resultados!$A$1:$ZZ$1, 0))</f>
        <v/>
      </c>
    </row>
    <row r="422">
      <c r="A422">
        <f>INDEX(resultados!$A$2:$ZZ$2386, 416, MATCH($B$1, resultados!$A$1:$ZZ$1, 0))</f>
        <v/>
      </c>
      <c r="B422">
        <f>INDEX(resultados!$A$2:$ZZ$2386, 416, MATCH($B$2, resultados!$A$1:$ZZ$1, 0))</f>
        <v/>
      </c>
      <c r="C422">
        <f>INDEX(resultados!$A$2:$ZZ$2386, 416, MATCH($B$3, resultados!$A$1:$ZZ$1, 0))</f>
        <v/>
      </c>
    </row>
    <row r="423">
      <c r="A423">
        <f>INDEX(resultados!$A$2:$ZZ$2386, 417, MATCH($B$1, resultados!$A$1:$ZZ$1, 0))</f>
        <v/>
      </c>
      <c r="B423">
        <f>INDEX(resultados!$A$2:$ZZ$2386, 417, MATCH($B$2, resultados!$A$1:$ZZ$1, 0))</f>
        <v/>
      </c>
      <c r="C423">
        <f>INDEX(resultados!$A$2:$ZZ$2386, 417, MATCH($B$3, resultados!$A$1:$ZZ$1, 0))</f>
        <v/>
      </c>
    </row>
    <row r="424">
      <c r="A424">
        <f>INDEX(resultados!$A$2:$ZZ$2386, 418, MATCH($B$1, resultados!$A$1:$ZZ$1, 0))</f>
        <v/>
      </c>
      <c r="B424">
        <f>INDEX(resultados!$A$2:$ZZ$2386, 418, MATCH($B$2, resultados!$A$1:$ZZ$1, 0))</f>
        <v/>
      </c>
      <c r="C424">
        <f>INDEX(resultados!$A$2:$ZZ$2386, 418, MATCH($B$3, resultados!$A$1:$ZZ$1, 0))</f>
        <v/>
      </c>
    </row>
    <row r="425">
      <c r="A425">
        <f>INDEX(resultados!$A$2:$ZZ$2386, 419, MATCH($B$1, resultados!$A$1:$ZZ$1, 0))</f>
        <v/>
      </c>
      <c r="B425">
        <f>INDEX(resultados!$A$2:$ZZ$2386, 419, MATCH($B$2, resultados!$A$1:$ZZ$1, 0))</f>
        <v/>
      </c>
      <c r="C425">
        <f>INDEX(resultados!$A$2:$ZZ$2386, 419, MATCH($B$3, resultados!$A$1:$ZZ$1, 0))</f>
        <v/>
      </c>
    </row>
    <row r="426">
      <c r="A426">
        <f>INDEX(resultados!$A$2:$ZZ$2386, 420, MATCH($B$1, resultados!$A$1:$ZZ$1, 0))</f>
        <v/>
      </c>
      <c r="B426">
        <f>INDEX(resultados!$A$2:$ZZ$2386, 420, MATCH($B$2, resultados!$A$1:$ZZ$1, 0))</f>
        <v/>
      </c>
      <c r="C426">
        <f>INDEX(resultados!$A$2:$ZZ$2386, 420, MATCH($B$3, resultados!$A$1:$ZZ$1, 0))</f>
        <v/>
      </c>
    </row>
    <row r="427">
      <c r="A427">
        <f>INDEX(resultados!$A$2:$ZZ$2386, 421, MATCH($B$1, resultados!$A$1:$ZZ$1, 0))</f>
        <v/>
      </c>
      <c r="B427">
        <f>INDEX(resultados!$A$2:$ZZ$2386, 421, MATCH($B$2, resultados!$A$1:$ZZ$1, 0))</f>
        <v/>
      </c>
      <c r="C427">
        <f>INDEX(resultados!$A$2:$ZZ$2386, 421, MATCH($B$3, resultados!$A$1:$ZZ$1, 0))</f>
        <v/>
      </c>
    </row>
    <row r="428">
      <c r="A428">
        <f>INDEX(resultados!$A$2:$ZZ$2386, 422, MATCH($B$1, resultados!$A$1:$ZZ$1, 0))</f>
        <v/>
      </c>
      <c r="B428">
        <f>INDEX(resultados!$A$2:$ZZ$2386, 422, MATCH($B$2, resultados!$A$1:$ZZ$1, 0))</f>
        <v/>
      </c>
      <c r="C428">
        <f>INDEX(resultados!$A$2:$ZZ$2386, 422, MATCH($B$3, resultados!$A$1:$ZZ$1, 0))</f>
        <v/>
      </c>
    </row>
    <row r="429">
      <c r="A429">
        <f>INDEX(resultados!$A$2:$ZZ$2386, 423, MATCH($B$1, resultados!$A$1:$ZZ$1, 0))</f>
        <v/>
      </c>
      <c r="B429">
        <f>INDEX(resultados!$A$2:$ZZ$2386, 423, MATCH($B$2, resultados!$A$1:$ZZ$1, 0))</f>
        <v/>
      </c>
      <c r="C429">
        <f>INDEX(resultados!$A$2:$ZZ$2386, 423, MATCH($B$3, resultados!$A$1:$ZZ$1, 0))</f>
        <v/>
      </c>
    </row>
    <row r="430">
      <c r="A430">
        <f>INDEX(resultados!$A$2:$ZZ$2386, 424, MATCH($B$1, resultados!$A$1:$ZZ$1, 0))</f>
        <v/>
      </c>
      <c r="B430">
        <f>INDEX(resultados!$A$2:$ZZ$2386, 424, MATCH($B$2, resultados!$A$1:$ZZ$1, 0))</f>
        <v/>
      </c>
      <c r="C430">
        <f>INDEX(resultados!$A$2:$ZZ$2386, 424, MATCH($B$3, resultados!$A$1:$ZZ$1, 0))</f>
        <v/>
      </c>
    </row>
    <row r="431">
      <c r="A431">
        <f>INDEX(resultados!$A$2:$ZZ$2386, 425, MATCH($B$1, resultados!$A$1:$ZZ$1, 0))</f>
        <v/>
      </c>
      <c r="B431">
        <f>INDEX(resultados!$A$2:$ZZ$2386, 425, MATCH($B$2, resultados!$A$1:$ZZ$1, 0))</f>
        <v/>
      </c>
      <c r="C431">
        <f>INDEX(resultados!$A$2:$ZZ$2386, 425, MATCH($B$3, resultados!$A$1:$ZZ$1, 0))</f>
        <v/>
      </c>
    </row>
    <row r="432">
      <c r="A432">
        <f>INDEX(resultados!$A$2:$ZZ$2386, 426, MATCH($B$1, resultados!$A$1:$ZZ$1, 0))</f>
        <v/>
      </c>
      <c r="B432">
        <f>INDEX(resultados!$A$2:$ZZ$2386, 426, MATCH($B$2, resultados!$A$1:$ZZ$1, 0))</f>
        <v/>
      </c>
      <c r="C432">
        <f>INDEX(resultados!$A$2:$ZZ$2386, 426, MATCH($B$3, resultados!$A$1:$ZZ$1, 0))</f>
        <v/>
      </c>
    </row>
    <row r="433">
      <c r="A433">
        <f>INDEX(resultados!$A$2:$ZZ$2386, 427, MATCH($B$1, resultados!$A$1:$ZZ$1, 0))</f>
        <v/>
      </c>
      <c r="B433">
        <f>INDEX(resultados!$A$2:$ZZ$2386, 427, MATCH($B$2, resultados!$A$1:$ZZ$1, 0))</f>
        <v/>
      </c>
      <c r="C433">
        <f>INDEX(resultados!$A$2:$ZZ$2386, 427, MATCH($B$3, resultados!$A$1:$ZZ$1, 0))</f>
        <v/>
      </c>
    </row>
    <row r="434">
      <c r="A434">
        <f>INDEX(resultados!$A$2:$ZZ$2386, 428, MATCH($B$1, resultados!$A$1:$ZZ$1, 0))</f>
        <v/>
      </c>
      <c r="B434">
        <f>INDEX(resultados!$A$2:$ZZ$2386, 428, MATCH($B$2, resultados!$A$1:$ZZ$1, 0))</f>
        <v/>
      </c>
      <c r="C434">
        <f>INDEX(resultados!$A$2:$ZZ$2386, 428, MATCH($B$3, resultados!$A$1:$ZZ$1, 0))</f>
        <v/>
      </c>
    </row>
    <row r="435">
      <c r="A435">
        <f>INDEX(resultados!$A$2:$ZZ$2386, 429, MATCH($B$1, resultados!$A$1:$ZZ$1, 0))</f>
        <v/>
      </c>
      <c r="B435">
        <f>INDEX(resultados!$A$2:$ZZ$2386, 429, MATCH($B$2, resultados!$A$1:$ZZ$1, 0))</f>
        <v/>
      </c>
      <c r="C435">
        <f>INDEX(resultados!$A$2:$ZZ$2386, 429, MATCH($B$3, resultados!$A$1:$ZZ$1, 0))</f>
        <v/>
      </c>
    </row>
    <row r="436">
      <c r="A436">
        <f>INDEX(resultados!$A$2:$ZZ$2386, 430, MATCH($B$1, resultados!$A$1:$ZZ$1, 0))</f>
        <v/>
      </c>
      <c r="B436">
        <f>INDEX(resultados!$A$2:$ZZ$2386, 430, MATCH($B$2, resultados!$A$1:$ZZ$1, 0))</f>
        <v/>
      </c>
      <c r="C436">
        <f>INDEX(resultados!$A$2:$ZZ$2386, 430, MATCH($B$3, resultados!$A$1:$ZZ$1, 0))</f>
        <v/>
      </c>
    </row>
    <row r="437">
      <c r="A437">
        <f>INDEX(resultados!$A$2:$ZZ$2386, 431, MATCH($B$1, resultados!$A$1:$ZZ$1, 0))</f>
        <v/>
      </c>
      <c r="B437">
        <f>INDEX(resultados!$A$2:$ZZ$2386, 431, MATCH($B$2, resultados!$A$1:$ZZ$1, 0))</f>
        <v/>
      </c>
      <c r="C437">
        <f>INDEX(resultados!$A$2:$ZZ$2386, 431, MATCH($B$3, resultados!$A$1:$ZZ$1, 0))</f>
        <v/>
      </c>
    </row>
    <row r="438">
      <c r="A438">
        <f>INDEX(resultados!$A$2:$ZZ$2386, 432, MATCH($B$1, resultados!$A$1:$ZZ$1, 0))</f>
        <v/>
      </c>
      <c r="B438">
        <f>INDEX(resultados!$A$2:$ZZ$2386, 432, MATCH($B$2, resultados!$A$1:$ZZ$1, 0))</f>
        <v/>
      </c>
      <c r="C438">
        <f>INDEX(resultados!$A$2:$ZZ$2386, 432, MATCH($B$3, resultados!$A$1:$ZZ$1, 0))</f>
        <v/>
      </c>
    </row>
    <row r="439">
      <c r="A439">
        <f>INDEX(resultados!$A$2:$ZZ$2386, 433, MATCH($B$1, resultados!$A$1:$ZZ$1, 0))</f>
        <v/>
      </c>
      <c r="B439">
        <f>INDEX(resultados!$A$2:$ZZ$2386, 433, MATCH($B$2, resultados!$A$1:$ZZ$1, 0))</f>
        <v/>
      </c>
      <c r="C439">
        <f>INDEX(resultados!$A$2:$ZZ$2386, 433, MATCH($B$3, resultados!$A$1:$ZZ$1, 0))</f>
        <v/>
      </c>
    </row>
    <row r="440">
      <c r="A440">
        <f>INDEX(resultados!$A$2:$ZZ$2386, 434, MATCH($B$1, resultados!$A$1:$ZZ$1, 0))</f>
        <v/>
      </c>
      <c r="B440">
        <f>INDEX(resultados!$A$2:$ZZ$2386, 434, MATCH($B$2, resultados!$A$1:$ZZ$1, 0))</f>
        <v/>
      </c>
      <c r="C440">
        <f>INDEX(resultados!$A$2:$ZZ$2386, 434, MATCH($B$3, resultados!$A$1:$ZZ$1, 0))</f>
        <v/>
      </c>
    </row>
    <row r="441">
      <c r="A441">
        <f>INDEX(resultados!$A$2:$ZZ$2386, 435, MATCH($B$1, resultados!$A$1:$ZZ$1, 0))</f>
        <v/>
      </c>
      <c r="B441">
        <f>INDEX(resultados!$A$2:$ZZ$2386, 435, MATCH($B$2, resultados!$A$1:$ZZ$1, 0))</f>
        <v/>
      </c>
      <c r="C441">
        <f>INDEX(resultados!$A$2:$ZZ$2386, 435, MATCH($B$3, resultados!$A$1:$ZZ$1, 0))</f>
        <v/>
      </c>
    </row>
    <row r="442">
      <c r="A442">
        <f>INDEX(resultados!$A$2:$ZZ$2386, 436, MATCH($B$1, resultados!$A$1:$ZZ$1, 0))</f>
        <v/>
      </c>
      <c r="B442">
        <f>INDEX(resultados!$A$2:$ZZ$2386, 436, MATCH($B$2, resultados!$A$1:$ZZ$1, 0))</f>
        <v/>
      </c>
      <c r="C442">
        <f>INDEX(resultados!$A$2:$ZZ$2386, 436, MATCH($B$3, resultados!$A$1:$ZZ$1, 0))</f>
        <v/>
      </c>
    </row>
    <row r="443">
      <c r="A443">
        <f>INDEX(resultados!$A$2:$ZZ$2386, 437, MATCH($B$1, resultados!$A$1:$ZZ$1, 0))</f>
        <v/>
      </c>
      <c r="B443">
        <f>INDEX(resultados!$A$2:$ZZ$2386, 437, MATCH($B$2, resultados!$A$1:$ZZ$1, 0))</f>
        <v/>
      </c>
      <c r="C443">
        <f>INDEX(resultados!$A$2:$ZZ$2386, 437, MATCH($B$3, resultados!$A$1:$ZZ$1, 0))</f>
        <v/>
      </c>
    </row>
    <row r="444">
      <c r="A444">
        <f>INDEX(resultados!$A$2:$ZZ$2386, 438, MATCH($B$1, resultados!$A$1:$ZZ$1, 0))</f>
        <v/>
      </c>
      <c r="B444">
        <f>INDEX(resultados!$A$2:$ZZ$2386, 438, MATCH($B$2, resultados!$A$1:$ZZ$1, 0))</f>
        <v/>
      </c>
      <c r="C444">
        <f>INDEX(resultados!$A$2:$ZZ$2386, 438, MATCH($B$3, resultados!$A$1:$ZZ$1, 0))</f>
        <v/>
      </c>
    </row>
    <row r="445">
      <c r="A445">
        <f>INDEX(resultados!$A$2:$ZZ$2386, 439, MATCH($B$1, resultados!$A$1:$ZZ$1, 0))</f>
        <v/>
      </c>
      <c r="B445">
        <f>INDEX(resultados!$A$2:$ZZ$2386, 439, MATCH($B$2, resultados!$A$1:$ZZ$1, 0))</f>
        <v/>
      </c>
      <c r="C445">
        <f>INDEX(resultados!$A$2:$ZZ$2386, 439, MATCH($B$3, resultados!$A$1:$ZZ$1, 0))</f>
        <v/>
      </c>
    </row>
    <row r="446">
      <c r="A446">
        <f>INDEX(resultados!$A$2:$ZZ$2386, 440, MATCH($B$1, resultados!$A$1:$ZZ$1, 0))</f>
        <v/>
      </c>
      <c r="B446">
        <f>INDEX(resultados!$A$2:$ZZ$2386, 440, MATCH($B$2, resultados!$A$1:$ZZ$1, 0))</f>
        <v/>
      </c>
      <c r="C446">
        <f>INDEX(resultados!$A$2:$ZZ$2386, 440, MATCH($B$3, resultados!$A$1:$ZZ$1, 0))</f>
        <v/>
      </c>
    </row>
    <row r="447">
      <c r="A447">
        <f>INDEX(resultados!$A$2:$ZZ$2386, 441, MATCH($B$1, resultados!$A$1:$ZZ$1, 0))</f>
        <v/>
      </c>
      <c r="B447">
        <f>INDEX(resultados!$A$2:$ZZ$2386, 441, MATCH($B$2, resultados!$A$1:$ZZ$1, 0))</f>
        <v/>
      </c>
      <c r="C447">
        <f>INDEX(resultados!$A$2:$ZZ$2386, 441, MATCH($B$3, resultados!$A$1:$ZZ$1, 0))</f>
        <v/>
      </c>
    </row>
    <row r="448">
      <c r="A448">
        <f>INDEX(resultados!$A$2:$ZZ$2386, 442, MATCH($B$1, resultados!$A$1:$ZZ$1, 0))</f>
        <v/>
      </c>
      <c r="B448">
        <f>INDEX(resultados!$A$2:$ZZ$2386, 442, MATCH($B$2, resultados!$A$1:$ZZ$1, 0))</f>
        <v/>
      </c>
      <c r="C448">
        <f>INDEX(resultados!$A$2:$ZZ$2386, 442, MATCH($B$3, resultados!$A$1:$ZZ$1, 0))</f>
        <v/>
      </c>
    </row>
    <row r="449">
      <c r="A449">
        <f>INDEX(resultados!$A$2:$ZZ$2386, 443, MATCH($B$1, resultados!$A$1:$ZZ$1, 0))</f>
        <v/>
      </c>
      <c r="B449">
        <f>INDEX(resultados!$A$2:$ZZ$2386, 443, MATCH($B$2, resultados!$A$1:$ZZ$1, 0))</f>
        <v/>
      </c>
      <c r="C449">
        <f>INDEX(resultados!$A$2:$ZZ$2386, 443, MATCH($B$3, resultados!$A$1:$ZZ$1, 0))</f>
        <v/>
      </c>
    </row>
    <row r="450">
      <c r="A450">
        <f>INDEX(resultados!$A$2:$ZZ$2386, 444, MATCH($B$1, resultados!$A$1:$ZZ$1, 0))</f>
        <v/>
      </c>
      <c r="B450">
        <f>INDEX(resultados!$A$2:$ZZ$2386, 444, MATCH($B$2, resultados!$A$1:$ZZ$1, 0))</f>
        <v/>
      </c>
      <c r="C450">
        <f>INDEX(resultados!$A$2:$ZZ$2386, 444, MATCH($B$3, resultados!$A$1:$ZZ$1, 0))</f>
        <v/>
      </c>
    </row>
    <row r="451">
      <c r="A451">
        <f>INDEX(resultados!$A$2:$ZZ$2386, 445, MATCH($B$1, resultados!$A$1:$ZZ$1, 0))</f>
        <v/>
      </c>
      <c r="B451">
        <f>INDEX(resultados!$A$2:$ZZ$2386, 445, MATCH($B$2, resultados!$A$1:$ZZ$1, 0))</f>
        <v/>
      </c>
      <c r="C451">
        <f>INDEX(resultados!$A$2:$ZZ$2386, 445, MATCH($B$3, resultados!$A$1:$ZZ$1, 0))</f>
        <v/>
      </c>
    </row>
    <row r="452">
      <c r="A452">
        <f>INDEX(resultados!$A$2:$ZZ$2386, 446, MATCH($B$1, resultados!$A$1:$ZZ$1, 0))</f>
        <v/>
      </c>
      <c r="B452">
        <f>INDEX(resultados!$A$2:$ZZ$2386, 446, MATCH($B$2, resultados!$A$1:$ZZ$1, 0))</f>
        <v/>
      </c>
      <c r="C452">
        <f>INDEX(resultados!$A$2:$ZZ$2386, 446, MATCH($B$3, resultados!$A$1:$ZZ$1, 0))</f>
        <v/>
      </c>
    </row>
    <row r="453">
      <c r="A453">
        <f>INDEX(resultados!$A$2:$ZZ$2386, 447, MATCH($B$1, resultados!$A$1:$ZZ$1, 0))</f>
        <v/>
      </c>
      <c r="B453">
        <f>INDEX(resultados!$A$2:$ZZ$2386, 447, MATCH($B$2, resultados!$A$1:$ZZ$1, 0))</f>
        <v/>
      </c>
      <c r="C453">
        <f>INDEX(resultados!$A$2:$ZZ$2386, 447, MATCH($B$3, resultados!$A$1:$ZZ$1, 0))</f>
        <v/>
      </c>
    </row>
    <row r="454">
      <c r="A454">
        <f>INDEX(resultados!$A$2:$ZZ$2386, 448, MATCH($B$1, resultados!$A$1:$ZZ$1, 0))</f>
        <v/>
      </c>
      <c r="B454">
        <f>INDEX(resultados!$A$2:$ZZ$2386, 448, MATCH($B$2, resultados!$A$1:$ZZ$1, 0))</f>
        <v/>
      </c>
      <c r="C454">
        <f>INDEX(resultados!$A$2:$ZZ$2386, 448, MATCH($B$3, resultados!$A$1:$ZZ$1, 0))</f>
        <v/>
      </c>
    </row>
    <row r="455">
      <c r="A455">
        <f>INDEX(resultados!$A$2:$ZZ$2386, 449, MATCH($B$1, resultados!$A$1:$ZZ$1, 0))</f>
        <v/>
      </c>
      <c r="B455">
        <f>INDEX(resultados!$A$2:$ZZ$2386, 449, MATCH($B$2, resultados!$A$1:$ZZ$1, 0))</f>
        <v/>
      </c>
      <c r="C455">
        <f>INDEX(resultados!$A$2:$ZZ$2386, 449, MATCH($B$3, resultados!$A$1:$ZZ$1, 0))</f>
        <v/>
      </c>
    </row>
    <row r="456">
      <c r="A456">
        <f>INDEX(resultados!$A$2:$ZZ$2386, 450, MATCH($B$1, resultados!$A$1:$ZZ$1, 0))</f>
        <v/>
      </c>
      <c r="B456">
        <f>INDEX(resultados!$A$2:$ZZ$2386, 450, MATCH($B$2, resultados!$A$1:$ZZ$1, 0))</f>
        <v/>
      </c>
      <c r="C456">
        <f>INDEX(resultados!$A$2:$ZZ$2386, 450, MATCH($B$3, resultados!$A$1:$ZZ$1, 0))</f>
        <v/>
      </c>
    </row>
    <row r="457">
      <c r="A457">
        <f>INDEX(resultados!$A$2:$ZZ$2386, 451, MATCH($B$1, resultados!$A$1:$ZZ$1, 0))</f>
        <v/>
      </c>
      <c r="B457">
        <f>INDEX(resultados!$A$2:$ZZ$2386, 451, MATCH($B$2, resultados!$A$1:$ZZ$1, 0))</f>
        <v/>
      </c>
      <c r="C457">
        <f>INDEX(resultados!$A$2:$ZZ$2386, 451, MATCH($B$3, resultados!$A$1:$ZZ$1, 0))</f>
        <v/>
      </c>
    </row>
    <row r="458">
      <c r="A458">
        <f>INDEX(resultados!$A$2:$ZZ$2386, 452, MATCH($B$1, resultados!$A$1:$ZZ$1, 0))</f>
        <v/>
      </c>
      <c r="B458">
        <f>INDEX(resultados!$A$2:$ZZ$2386, 452, MATCH($B$2, resultados!$A$1:$ZZ$1, 0))</f>
        <v/>
      </c>
      <c r="C458">
        <f>INDEX(resultados!$A$2:$ZZ$2386, 452, MATCH($B$3, resultados!$A$1:$ZZ$1, 0))</f>
        <v/>
      </c>
    </row>
    <row r="459">
      <c r="A459">
        <f>INDEX(resultados!$A$2:$ZZ$2386, 453, MATCH($B$1, resultados!$A$1:$ZZ$1, 0))</f>
        <v/>
      </c>
      <c r="B459">
        <f>INDEX(resultados!$A$2:$ZZ$2386, 453, MATCH($B$2, resultados!$A$1:$ZZ$1, 0))</f>
        <v/>
      </c>
      <c r="C459">
        <f>INDEX(resultados!$A$2:$ZZ$2386, 453, MATCH($B$3, resultados!$A$1:$ZZ$1, 0))</f>
        <v/>
      </c>
    </row>
    <row r="460">
      <c r="A460">
        <f>INDEX(resultados!$A$2:$ZZ$2386, 454, MATCH($B$1, resultados!$A$1:$ZZ$1, 0))</f>
        <v/>
      </c>
      <c r="B460">
        <f>INDEX(resultados!$A$2:$ZZ$2386, 454, MATCH($B$2, resultados!$A$1:$ZZ$1, 0))</f>
        <v/>
      </c>
      <c r="C460">
        <f>INDEX(resultados!$A$2:$ZZ$2386, 454, MATCH($B$3, resultados!$A$1:$ZZ$1, 0))</f>
        <v/>
      </c>
    </row>
    <row r="461">
      <c r="A461">
        <f>INDEX(resultados!$A$2:$ZZ$2386, 455, MATCH($B$1, resultados!$A$1:$ZZ$1, 0))</f>
        <v/>
      </c>
      <c r="B461">
        <f>INDEX(resultados!$A$2:$ZZ$2386, 455, MATCH($B$2, resultados!$A$1:$ZZ$1, 0))</f>
        <v/>
      </c>
      <c r="C461">
        <f>INDEX(resultados!$A$2:$ZZ$2386, 455, MATCH($B$3, resultados!$A$1:$ZZ$1, 0))</f>
        <v/>
      </c>
    </row>
    <row r="462">
      <c r="A462">
        <f>INDEX(resultados!$A$2:$ZZ$2386, 456, MATCH($B$1, resultados!$A$1:$ZZ$1, 0))</f>
        <v/>
      </c>
      <c r="B462">
        <f>INDEX(resultados!$A$2:$ZZ$2386, 456, MATCH($B$2, resultados!$A$1:$ZZ$1, 0))</f>
        <v/>
      </c>
      <c r="C462">
        <f>INDEX(resultados!$A$2:$ZZ$2386, 456, MATCH($B$3, resultados!$A$1:$ZZ$1, 0))</f>
        <v/>
      </c>
    </row>
    <row r="463">
      <c r="A463">
        <f>INDEX(resultados!$A$2:$ZZ$2386, 457, MATCH($B$1, resultados!$A$1:$ZZ$1, 0))</f>
        <v/>
      </c>
      <c r="B463">
        <f>INDEX(resultados!$A$2:$ZZ$2386, 457, MATCH($B$2, resultados!$A$1:$ZZ$1, 0))</f>
        <v/>
      </c>
      <c r="C463">
        <f>INDEX(resultados!$A$2:$ZZ$2386, 457, MATCH($B$3, resultados!$A$1:$ZZ$1, 0))</f>
        <v/>
      </c>
    </row>
    <row r="464">
      <c r="A464">
        <f>INDEX(resultados!$A$2:$ZZ$2386, 458, MATCH($B$1, resultados!$A$1:$ZZ$1, 0))</f>
        <v/>
      </c>
      <c r="B464">
        <f>INDEX(resultados!$A$2:$ZZ$2386, 458, MATCH($B$2, resultados!$A$1:$ZZ$1, 0))</f>
        <v/>
      </c>
      <c r="C464">
        <f>INDEX(resultados!$A$2:$ZZ$2386, 458, MATCH($B$3, resultados!$A$1:$ZZ$1, 0))</f>
        <v/>
      </c>
    </row>
    <row r="465">
      <c r="A465">
        <f>INDEX(resultados!$A$2:$ZZ$2386, 459, MATCH($B$1, resultados!$A$1:$ZZ$1, 0))</f>
        <v/>
      </c>
      <c r="B465">
        <f>INDEX(resultados!$A$2:$ZZ$2386, 459, MATCH($B$2, resultados!$A$1:$ZZ$1, 0))</f>
        <v/>
      </c>
      <c r="C465">
        <f>INDEX(resultados!$A$2:$ZZ$2386, 459, MATCH($B$3, resultados!$A$1:$ZZ$1, 0))</f>
        <v/>
      </c>
    </row>
    <row r="466">
      <c r="A466">
        <f>INDEX(resultados!$A$2:$ZZ$2386, 460, MATCH($B$1, resultados!$A$1:$ZZ$1, 0))</f>
        <v/>
      </c>
      <c r="B466">
        <f>INDEX(resultados!$A$2:$ZZ$2386, 460, MATCH($B$2, resultados!$A$1:$ZZ$1, 0))</f>
        <v/>
      </c>
      <c r="C466">
        <f>INDEX(resultados!$A$2:$ZZ$2386, 460, MATCH($B$3, resultados!$A$1:$ZZ$1, 0))</f>
        <v/>
      </c>
    </row>
    <row r="467">
      <c r="A467">
        <f>INDEX(resultados!$A$2:$ZZ$2386, 461, MATCH($B$1, resultados!$A$1:$ZZ$1, 0))</f>
        <v/>
      </c>
      <c r="B467">
        <f>INDEX(resultados!$A$2:$ZZ$2386, 461, MATCH($B$2, resultados!$A$1:$ZZ$1, 0))</f>
        <v/>
      </c>
      <c r="C467">
        <f>INDEX(resultados!$A$2:$ZZ$2386, 461, MATCH($B$3, resultados!$A$1:$ZZ$1, 0))</f>
        <v/>
      </c>
    </row>
    <row r="468">
      <c r="A468">
        <f>INDEX(resultados!$A$2:$ZZ$2386, 462, MATCH($B$1, resultados!$A$1:$ZZ$1, 0))</f>
        <v/>
      </c>
      <c r="B468">
        <f>INDEX(resultados!$A$2:$ZZ$2386, 462, MATCH($B$2, resultados!$A$1:$ZZ$1, 0))</f>
        <v/>
      </c>
      <c r="C468">
        <f>INDEX(resultados!$A$2:$ZZ$2386, 462, MATCH($B$3, resultados!$A$1:$ZZ$1, 0))</f>
        <v/>
      </c>
    </row>
    <row r="469">
      <c r="A469">
        <f>INDEX(resultados!$A$2:$ZZ$2386, 463, MATCH($B$1, resultados!$A$1:$ZZ$1, 0))</f>
        <v/>
      </c>
      <c r="B469">
        <f>INDEX(resultados!$A$2:$ZZ$2386, 463, MATCH($B$2, resultados!$A$1:$ZZ$1, 0))</f>
        <v/>
      </c>
      <c r="C469">
        <f>INDEX(resultados!$A$2:$ZZ$2386, 463, MATCH($B$3, resultados!$A$1:$ZZ$1, 0))</f>
        <v/>
      </c>
    </row>
    <row r="470">
      <c r="A470">
        <f>INDEX(resultados!$A$2:$ZZ$2386, 464, MATCH($B$1, resultados!$A$1:$ZZ$1, 0))</f>
        <v/>
      </c>
      <c r="B470">
        <f>INDEX(resultados!$A$2:$ZZ$2386, 464, MATCH($B$2, resultados!$A$1:$ZZ$1, 0))</f>
        <v/>
      </c>
      <c r="C470">
        <f>INDEX(resultados!$A$2:$ZZ$2386, 464, MATCH($B$3, resultados!$A$1:$ZZ$1, 0))</f>
        <v/>
      </c>
    </row>
    <row r="471">
      <c r="A471">
        <f>INDEX(resultados!$A$2:$ZZ$2386, 465, MATCH($B$1, resultados!$A$1:$ZZ$1, 0))</f>
        <v/>
      </c>
      <c r="B471">
        <f>INDEX(resultados!$A$2:$ZZ$2386, 465, MATCH($B$2, resultados!$A$1:$ZZ$1, 0))</f>
        <v/>
      </c>
      <c r="C471">
        <f>INDEX(resultados!$A$2:$ZZ$2386, 465, MATCH($B$3, resultados!$A$1:$ZZ$1, 0))</f>
        <v/>
      </c>
    </row>
    <row r="472">
      <c r="A472">
        <f>INDEX(resultados!$A$2:$ZZ$2386, 466, MATCH($B$1, resultados!$A$1:$ZZ$1, 0))</f>
        <v/>
      </c>
      <c r="B472">
        <f>INDEX(resultados!$A$2:$ZZ$2386, 466, MATCH($B$2, resultados!$A$1:$ZZ$1, 0))</f>
        <v/>
      </c>
      <c r="C472">
        <f>INDEX(resultados!$A$2:$ZZ$2386, 466, MATCH($B$3, resultados!$A$1:$ZZ$1, 0))</f>
        <v/>
      </c>
    </row>
    <row r="473">
      <c r="A473">
        <f>INDEX(resultados!$A$2:$ZZ$2386, 467, MATCH($B$1, resultados!$A$1:$ZZ$1, 0))</f>
        <v/>
      </c>
      <c r="B473">
        <f>INDEX(resultados!$A$2:$ZZ$2386, 467, MATCH($B$2, resultados!$A$1:$ZZ$1, 0))</f>
        <v/>
      </c>
      <c r="C473">
        <f>INDEX(resultados!$A$2:$ZZ$2386, 467, MATCH($B$3, resultados!$A$1:$ZZ$1, 0))</f>
        <v/>
      </c>
    </row>
    <row r="474">
      <c r="A474">
        <f>INDEX(resultados!$A$2:$ZZ$2386, 468, MATCH($B$1, resultados!$A$1:$ZZ$1, 0))</f>
        <v/>
      </c>
      <c r="B474">
        <f>INDEX(resultados!$A$2:$ZZ$2386, 468, MATCH($B$2, resultados!$A$1:$ZZ$1, 0))</f>
        <v/>
      </c>
      <c r="C474">
        <f>INDEX(resultados!$A$2:$ZZ$2386, 468, MATCH($B$3, resultados!$A$1:$ZZ$1, 0))</f>
        <v/>
      </c>
    </row>
    <row r="475">
      <c r="A475">
        <f>INDEX(resultados!$A$2:$ZZ$2386, 469, MATCH($B$1, resultados!$A$1:$ZZ$1, 0))</f>
        <v/>
      </c>
      <c r="B475">
        <f>INDEX(resultados!$A$2:$ZZ$2386, 469, MATCH($B$2, resultados!$A$1:$ZZ$1, 0))</f>
        <v/>
      </c>
      <c r="C475">
        <f>INDEX(resultados!$A$2:$ZZ$2386, 469, MATCH($B$3, resultados!$A$1:$ZZ$1, 0))</f>
        <v/>
      </c>
    </row>
    <row r="476">
      <c r="A476">
        <f>INDEX(resultados!$A$2:$ZZ$2386, 470, MATCH($B$1, resultados!$A$1:$ZZ$1, 0))</f>
        <v/>
      </c>
      <c r="B476">
        <f>INDEX(resultados!$A$2:$ZZ$2386, 470, MATCH($B$2, resultados!$A$1:$ZZ$1, 0))</f>
        <v/>
      </c>
      <c r="C476">
        <f>INDEX(resultados!$A$2:$ZZ$2386, 470, MATCH($B$3, resultados!$A$1:$ZZ$1, 0))</f>
        <v/>
      </c>
    </row>
    <row r="477">
      <c r="A477">
        <f>INDEX(resultados!$A$2:$ZZ$2386, 471, MATCH($B$1, resultados!$A$1:$ZZ$1, 0))</f>
        <v/>
      </c>
      <c r="B477">
        <f>INDEX(resultados!$A$2:$ZZ$2386, 471, MATCH($B$2, resultados!$A$1:$ZZ$1, 0))</f>
        <v/>
      </c>
      <c r="C477">
        <f>INDEX(resultados!$A$2:$ZZ$2386, 471, MATCH($B$3, resultados!$A$1:$ZZ$1, 0))</f>
        <v/>
      </c>
    </row>
    <row r="478">
      <c r="A478">
        <f>INDEX(resultados!$A$2:$ZZ$2386, 472, MATCH($B$1, resultados!$A$1:$ZZ$1, 0))</f>
        <v/>
      </c>
      <c r="B478">
        <f>INDEX(resultados!$A$2:$ZZ$2386, 472, MATCH($B$2, resultados!$A$1:$ZZ$1, 0))</f>
        <v/>
      </c>
      <c r="C478">
        <f>INDEX(resultados!$A$2:$ZZ$2386, 472, MATCH($B$3, resultados!$A$1:$ZZ$1, 0))</f>
        <v/>
      </c>
    </row>
    <row r="479">
      <c r="A479">
        <f>INDEX(resultados!$A$2:$ZZ$2386, 473, MATCH($B$1, resultados!$A$1:$ZZ$1, 0))</f>
        <v/>
      </c>
      <c r="B479">
        <f>INDEX(resultados!$A$2:$ZZ$2386, 473, MATCH($B$2, resultados!$A$1:$ZZ$1, 0))</f>
        <v/>
      </c>
      <c r="C479">
        <f>INDEX(resultados!$A$2:$ZZ$2386, 473, MATCH($B$3, resultados!$A$1:$ZZ$1, 0))</f>
        <v/>
      </c>
    </row>
    <row r="480">
      <c r="A480">
        <f>INDEX(resultados!$A$2:$ZZ$2386, 474, MATCH($B$1, resultados!$A$1:$ZZ$1, 0))</f>
        <v/>
      </c>
      <c r="B480">
        <f>INDEX(resultados!$A$2:$ZZ$2386, 474, MATCH($B$2, resultados!$A$1:$ZZ$1, 0))</f>
        <v/>
      </c>
      <c r="C480">
        <f>INDEX(resultados!$A$2:$ZZ$2386, 474, MATCH($B$3, resultados!$A$1:$ZZ$1, 0))</f>
        <v/>
      </c>
    </row>
    <row r="481">
      <c r="A481">
        <f>INDEX(resultados!$A$2:$ZZ$2386, 475, MATCH($B$1, resultados!$A$1:$ZZ$1, 0))</f>
        <v/>
      </c>
      <c r="B481">
        <f>INDEX(resultados!$A$2:$ZZ$2386, 475, MATCH($B$2, resultados!$A$1:$ZZ$1, 0))</f>
        <v/>
      </c>
      <c r="C481">
        <f>INDEX(resultados!$A$2:$ZZ$2386, 475, MATCH($B$3, resultados!$A$1:$ZZ$1, 0))</f>
        <v/>
      </c>
    </row>
    <row r="482">
      <c r="A482">
        <f>INDEX(resultados!$A$2:$ZZ$2386, 476, MATCH($B$1, resultados!$A$1:$ZZ$1, 0))</f>
        <v/>
      </c>
      <c r="B482">
        <f>INDEX(resultados!$A$2:$ZZ$2386, 476, MATCH($B$2, resultados!$A$1:$ZZ$1, 0))</f>
        <v/>
      </c>
      <c r="C482">
        <f>INDEX(resultados!$A$2:$ZZ$2386, 476, MATCH($B$3, resultados!$A$1:$ZZ$1, 0))</f>
        <v/>
      </c>
    </row>
    <row r="483">
      <c r="A483">
        <f>INDEX(resultados!$A$2:$ZZ$2386, 477, MATCH($B$1, resultados!$A$1:$ZZ$1, 0))</f>
        <v/>
      </c>
      <c r="B483">
        <f>INDEX(resultados!$A$2:$ZZ$2386, 477, MATCH($B$2, resultados!$A$1:$ZZ$1, 0))</f>
        <v/>
      </c>
      <c r="C483">
        <f>INDEX(resultados!$A$2:$ZZ$2386, 477, MATCH($B$3, resultados!$A$1:$ZZ$1, 0))</f>
        <v/>
      </c>
    </row>
    <row r="484">
      <c r="A484">
        <f>INDEX(resultados!$A$2:$ZZ$2386, 478, MATCH($B$1, resultados!$A$1:$ZZ$1, 0))</f>
        <v/>
      </c>
      <c r="B484">
        <f>INDEX(resultados!$A$2:$ZZ$2386, 478, MATCH($B$2, resultados!$A$1:$ZZ$1, 0))</f>
        <v/>
      </c>
      <c r="C484">
        <f>INDEX(resultados!$A$2:$ZZ$2386, 478, MATCH($B$3, resultados!$A$1:$ZZ$1, 0))</f>
        <v/>
      </c>
    </row>
    <row r="485">
      <c r="A485">
        <f>INDEX(resultados!$A$2:$ZZ$2386, 479, MATCH($B$1, resultados!$A$1:$ZZ$1, 0))</f>
        <v/>
      </c>
      <c r="B485">
        <f>INDEX(resultados!$A$2:$ZZ$2386, 479, MATCH($B$2, resultados!$A$1:$ZZ$1, 0))</f>
        <v/>
      </c>
      <c r="C485">
        <f>INDEX(resultados!$A$2:$ZZ$2386, 479, MATCH($B$3, resultados!$A$1:$ZZ$1, 0))</f>
        <v/>
      </c>
    </row>
    <row r="486">
      <c r="A486">
        <f>INDEX(resultados!$A$2:$ZZ$2386, 480, MATCH($B$1, resultados!$A$1:$ZZ$1, 0))</f>
        <v/>
      </c>
      <c r="B486">
        <f>INDEX(resultados!$A$2:$ZZ$2386, 480, MATCH($B$2, resultados!$A$1:$ZZ$1, 0))</f>
        <v/>
      </c>
      <c r="C486">
        <f>INDEX(resultados!$A$2:$ZZ$2386, 480, MATCH($B$3, resultados!$A$1:$ZZ$1, 0))</f>
        <v/>
      </c>
    </row>
    <row r="487">
      <c r="A487">
        <f>INDEX(resultados!$A$2:$ZZ$2386, 481, MATCH($B$1, resultados!$A$1:$ZZ$1, 0))</f>
        <v/>
      </c>
      <c r="B487">
        <f>INDEX(resultados!$A$2:$ZZ$2386, 481, MATCH($B$2, resultados!$A$1:$ZZ$1, 0))</f>
        <v/>
      </c>
      <c r="C487">
        <f>INDEX(resultados!$A$2:$ZZ$2386, 481, MATCH($B$3, resultados!$A$1:$ZZ$1, 0))</f>
        <v/>
      </c>
    </row>
    <row r="488">
      <c r="A488">
        <f>INDEX(resultados!$A$2:$ZZ$2386, 482, MATCH($B$1, resultados!$A$1:$ZZ$1, 0))</f>
        <v/>
      </c>
      <c r="B488">
        <f>INDEX(resultados!$A$2:$ZZ$2386, 482, MATCH($B$2, resultados!$A$1:$ZZ$1, 0))</f>
        <v/>
      </c>
      <c r="C488">
        <f>INDEX(resultados!$A$2:$ZZ$2386, 482, MATCH($B$3, resultados!$A$1:$ZZ$1, 0))</f>
        <v/>
      </c>
    </row>
    <row r="489">
      <c r="A489">
        <f>INDEX(resultados!$A$2:$ZZ$2386, 483, MATCH($B$1, resultados!$A$1:$ZZ$1, 0))</f>
        <v/>
      </c>
      <c r="B489">
        <f>INDEX(resultados!$A$2:$ZZ$2386, 483, MATCH($B$2, resultados!$A$1:$ZZ$1, 0))</f>
        <v/>
      </c>
      <c r="C489">
        <f>INDEX(resultados!$A$2:$ZZ$2386, 483, MATCH($B$3, resultados!$A$1:$ZZ$1, 0))</f>
        <v/>
      </c>
    </row>
    <row r="490">
      <c r="A490">
        <f>INDEX(resultados!$A$2:$ZZ$2386, 484, MATCH($B$1, resultados!$A$1:$ZZ$1, 0))</f>
        <v/>
      </c>
      <c r="B490">
        <f>INDEX(resultados!$A$2:$ZZ$2386, 484, MATCH($B$2, resultados!$A$1:$ZZ$1, 0))</f>
        <v/>
      </c>
      <c r="C490">
        <f>INDEX(resultados!$A$2:$ZZ$2386, 484, MATCH($B$3, resultados!$A$1:$ZZ$1, 0))</f>
        <v/>
      </c>
    </row>
    <row r="491">
      <c r="A491">
        <f>INDEX(resultados!$A$2:$ZZ$2386, 485, MATCH($B$1, resultados!$A$1:$ZZ$1, 0))</f>
        <v/>
      </c>
      <c r="B491">
        <f>INDEX(resultados!$A$2:$ZZ$2386, 485, MATCH($B$2, resultados!$A$1:$ZZ$1, 0))</f>
        <v/>
      </c>
      <c r="C491">
        <f>INDEX(resultados!$A$2:$ZZ$2386, 485, MATCH($B$3, resultados!$A$1:$ZZ$1, 0))</f>
        <v/>
      </c>
    </row>
    <row r="492">
      <c r="A492">
        <f>INDEX(resultados!$A$2:$ZZ$2386, 486, MATCH($B$1, resultados!$A$1:$ZZ$1, 0))</f>
        <v/>
      </c>
      <c r="B492">
        <f>INDEX(resultados!$A$2:$ZZ$2386, 486, MATCH($B$2, resultados!$A$1:$ZZ$1, 0))</f>
        <v/>
      </c>
      <c r="C492">
        <f>INDEX(resultados!$A$2:$ZZ$2386, 486, MATCH($B$3, resultados!$A$1:$ZZ$1, 0))</f>
        <v/>
      </c>
    </row>
    <row r="493">
      <c r="A493">
        <f>INDEX(resultados!$A$2:$ZZ$2386, 487, MATCH($B$1, resultados!$A$1:$ZZ$1, 0))</f>
        <v/>
      </c>
      <c r="B493">
        <f>INDEX(resultados!$A$2:$ZZ$2386, 487, MATCH($B$2, resultados!$A$1:$ZZ$1, 0))</f>
        <v/>
      </c>
      <c r="C493">
        <f>INDEX(resultados!$A$2:$ZZ$2386, 487, MATCH($B$3, resultados!$A$1:$ZZ$1, 0))</f>
        <v/>
      </c>
    </row>
    <row r="494">
      <c r="A494">
        <f>INDEX(resultados!$A$2:$ZZ$2386, 488, MATCH($B$1, resultados!$A$1:$ZZ$1, 0))</f>
        <v/>
      </c>
      <c r="B494">
        <f>INDEX(resultados!$A$2:$ZZ$2386, 488, MATCH($B$2, resultados!$A$1:$ZZ$1, 0))</f>
        <v/>
      </c>
      <c r="C494">
        <f>INDEX(resultados!$A$2:$ZZ$2386, 488, MATCH($B$3, resultados!$A$1:$ZZ$1, 0))</f>
        <v/>
      </c>
    </row>
    <row r="495">
      <c r="A495">
        <f>INDEX(resultados!$A$2:$ZZ$2386, 489, MATCH($B$1, resultados!$A$1:$ZZ$1, 0))</f>
        <v/>
      </c>
      <c r="B495">
        <f>INDEX(resultados!$A$2:$ZZ$2386, 489, MATCH($B$2, resultados!$A$1:$ZZ$1, 0))</f>
        <v/>
      </c>
      <c r="C495">
        <f>INDEX(resultados!$A$2:$ZZ$2386, 489, MATCH($B$3, resultados!$A$1:$ZZ$1, 0))</f>
        <v/>
      </c>
    </row>
    <row r="496">
      <c r="A496">
        <f>INDEX(resultados!$A$2:$ZZ$2386, 490, MATCH($B$1, resultados!$A$1:$ZZ$1, 0))</f>
        <v/>
      </c>
      <c r="B496">
        <f>INDEX(resultados!$A$2:$ZZ$2386, 490, MATCH($B$2, resultados!$A$1:$ZZ$1, 0))</f>
        <v/>
      </c>
      <c r="C496">
        <f>INDEX(resultados!$A$2:$ZZ$2386, 490, MATCH($B$3, resultados!$A$1:$ZZ$1, 0))</f>
        <v/>
      </c>
    </row>
    <row r="497">
      <c r="A497">
        <f>INDEX(resultados!$A$2:$ZZ$2386, 491, MATCH($B$1, resultados!$A$1:$ZZ$1, 0))</f>
        <v/>
      </c>
      <c r="B497">
        <f>INDEX(resultados!$A$2:$ZZ$2386, 491, MATCH($B$2, resultados!$A$1:$ZZ$1, 0))</f>
        <v/>
      </c>
      <c r="C497">
        <f>INDEX(resultados!$A$2:$ZZ$2386, 491, MATCH($B$3, resultados!$A$1:$ZZ$1, 0))</f>
        <v/>
      </c>
    </row>
    <row r="498">
      <c r="A498">
        <f>INDEX(resultados!$A$2:$ZZ$2386, 492, MATCH($B$1, resultados!$A$1:$ZZ$1, 0))</f>
        <v/>
      </c>
      <c r="B498">
        <f>INDEX(resultados!$A$2:$ZZ$2386, 492, MATCH($B$2, resultados!$A$1:$ZZ$1, 0))</f>
        <v/>
      </c>
      <c r="C498">
        <f>INDEX(resultados!$A$2:$ZZ$2386, 492, MATCH($B$3, resultados!$A$1:$ZZ$1, 0))</f>
        <v/>
      </c>
    </row>
    <row r="499">
      <c r="A499">
        <f>INDEX(resultados!$A$2:$ZZ$2386, 493, MATCH($B$1, resultados!$A$1:$ZZ$1, 0))</f>
        <v/>
      </c>
      <c r="B499">
        <f>INDEX(resultados!$A$2:$ZZ$2386, 493, MATCH($B$2, resultados!$A$1:$ZZ$1, 0))</f>
        <v/>
      </c>
      <c r="C499">
        <f>INDEX(resultados!$A$2:$ZZ$2386, 493, MATCH($B$3, resultados!$A$1:$ZZ$1, 0))</f>
        <v/>
      </c>
    </row>
    <row r="500">
      <c r="A500">
        <f>INDEX(resultados!$A$2:$ZZ$2386, 494, MATCH($B$1, resultados!$A$1:$ZZ$1, 0))</f>
        <v/>
      </c>
      <c r="B500">
        <f>INDEX(resultados!$A$2:$ZZ$2386, 494, MATCH($B$2, resultados!$A$1:$ZZ$1, 0))</f>
        <v/>
      </c>
      <c r="C500">
        <f>INDEX(resultados!$A$2:$ZZ$2386, 494, MATCH($B$3, resultados!$A$1:$ZZ$1, 0))</f>
        <v/>
      </c>
    </row>
    <row r="501">
      <c r="A501">
        <f>INDEX(resultados!$A$2:$ZZ$2386, 495, MATCH($B$1, resultados!$A$1:$ZZ$1, 0))</f>
        <v/>
      </c>
      <c r="B501">
        <f>INDEX(resultados!$A$2:$ZZ$2386, 495, MATCH($B$2, resultados!$A$1:$ZZ$1, 0))</f>
        <v/>
      </c>
      <c r="C501">
        <f>INDEX(resultados!$A$2:$ZZ$2386, 495, MATCH($B$3, resultados!$A$1:$ZZ$1, 0))</f>
        <v/>
      </c>
    </row>
    <row r="502">
      <c r="A502">
        <f>INDEX(resultados!$A$2:$ZZ$2386, 496, MATCH($B$1, resultados!$A$1:$ZZ$1, 0))</f>
        <v/>
      </c>
      <c r="B502">
        <f>INDEX(resultados!$A$2:$ZZ$2386, 496, MATCH($B$2, resultados!$A$1:$ZZ$1, 0))</f>
        <v/>
      </c>
      <c r="C502">
        <f>INDEX(resultados!$A$2:$ZZ$2386, 496, MATCH($B$3, resultados!$A$1:$ZZ$1, 0))</f>
        <v/>
      </c>
    </row>
    <row r="503">
      <c r="A503">
        <f>INDEX(resultados!$A$2:$ZZ$2386, 497, MATCH($B$1, resultados!$A$1:$ZZ$1, 0))</f>
        <v/>
      </c>
      <c r="B503">
        <f>INDEX(resultados!$A$2:$ZZ$2386, 497, MATCH($B$2, resultados!$A$1:$ZZ$1, 0))</f>
        <v/>
      </c>
      <c r="C503">
        <f>INDEX(resultados!$A$2:$ZZ$2386, 497, MATCH($B$3, resultados!$A$1:$ZZ$1, 0))</f>
        <v/>
      </c>
    </row>
    <row r="504">
      <c r="A504">
        <f>INDEX(resultados!$A$2:$ZZ$2386, 498, MATCH($B$1, resultados!$A$1:$ZZ$1, 0))</f>
        <v/>
      </c>
      <c r="B504">
        <f>INDEX(resultados!$A$2:$ZZ$2386, 498, MATCH($B$2, resultados!$A$1:$ZZ$1, 0))</f>
        <v/>
      </c>
      <c r="C504">
        <f>INDEX(resultados!$A$2:$ZZ$2386, 498, MATCH($B$3, resultados!$A$1:$ZZ$1, 0))</f>
        <v/>
      </c>
    </row>
    <row r="505">
      <c r="A505">
        <f>INDEX(resultados!$A$2:$ZZ$2386, 499, MATCH($B$1, resultados!$A$1:$ZZ$1, 0))</f>
        <v/>
      </c>
      <c r="B505">
        <f>INDEX(resultados!$A$2:$ZZ$2386, 499, MATCH($B$2, resultados!$A$1:$ZZ$1, 0))</f>
        <v/>
      </c>
      <c r="C505">
        <f>INDEX(resultados!$A$2:$ZZ$2386, 499, MATCH($B$3, resultados!$A$1:$ZZ$1, 0))</f>
        <v/>
      </c>
    </row>
    <row r="506">
      <c r="A506">
        <f>INDEX(resultados!$A$2:$ZZ$2386, 500, MATCH($B$1, resultados!$A$1:$ZZ$1, 0))</f>
        <v/>
      </c>
      <c r="B506">
        <f>INDEX(resultados!$A$2:$ZZ$2386, 500, MATCH($B$2, resultados!$A$1:$ZZ$1, 0))</f>
        <v/>
      </c>
      <c r="C506">
        <f>INDEX(resultados!$A$2:$ZZ$2386, 500, MATCH($B$3, resultados!$A$1:$ZZ$1, 0))</f>
        <v/>
      </c>
    </row>
    <row r="507">
      <c r="A507">
        <f>INDEX(resultados!$A$2:$ZZ$2386, 501, MATCH($B$1, resultados!$A$1:$ZZ$1, 0))</f>
        <v/>
      </c>
      <c r="B507">
        <f>INDEX(resultados!$A$2:$ZZ$2386, 501, MATCH($B$2, resultados!$A$1:$ZZ$1, 0))</f>
        <v/>
      </c>
      <c r="C507">
        <f>INDEX(resultados!$A$2:$ZZ$2386, 501, MATCH($B$3, resultados!$A$1:$ZZ$1, 0))</f>
        <v/>
      </c>
    </row>
    <row r="508">
      <c r="A508">
        <f>INDEX(resultados!$A$2:$ZZ$2386, 502, MATCH($B$1, resultados!$A$1:$ZZ$1, 0))</f>
        <v/>
      </c>
      <c r="B508">
        <f>INDEX(resultados!$A$2:$ZZ$2386, 502, MATCH($B$2, resultados!$A$1:$ZZ$1, 0))</f>
        <v/>
      </c>
      <c r="C508">
        <f>INDEX(resultados!$A$2:$ZZ$2386, 502, MATCH($B$3, resultados!$A$1:$ZZ$1, 0))</f>
        <v/>
      </c>
    </row>
    <row r="509">
      <c r="A509">
        <f>INDEX(resultados!$A$2:$ZZ$2386, 503, MATCH($B$1, resultados!$A$1:$ZZ$1, 0))</f>
        <v/>
      </c>
      <c r="B509">
        <f>INDEX(resultados!$A$2:$ZZ$2386, 503, MATCH($B$2, resultados!$A$1:$ZZ$1, 0))</f>
        <v/>
      </c>
      <c r="C509">
        <f>INDEX(resultados!$A$2:$ZZ$2386, 503, MATCH($B$3, resultados!$A$1:$ZZ$1, 0))</f>
        <v/>
      </c>
    </row>
    <row r="510">
      <c r="A510">
        <f>INDEX(resultados!$A$2:$ZZ$2386, 504, MATCH($B$1, resultados!$A$1:$ZZ$1, 0))</f>
        <v/>
      </c>
      <c r="B510">
        <f>INDEX(resultados!$A$2:$ZZ$2386, 504, MATCH($B$2, resultados!$A$1:$ZZ$1, 0))</f>
        <v/>
      </c>
      <c r="C510">
        <f>INDEX(resultados!$A$2:$ZZ$2386, 504, MATCH($B$3, resultados!$A$1:$ZZ$1, 0))</f>
        <v/>
      </c>
    </row>
    <row r="511">
      <c r="A511">
        <f>INDEX(resultados!$A$2:$ZZ$2386, 505, MATCH($B$1, resultados!$A$1:$ZZ$1, 0))</f>
        <v/>
      </c>
      <c r="B511">
        <f>INDEX(resultados!$A$2:$ZZ$2386, 505, MATCH($B$2, resultados!$A$1:$ZZ$1, 0))</f>
        <v/>
      </c>
      <c r="C511">
        <f>INDEX(resultados!$A$2:$ZZ$2386, 505, MATCH($B$3, resultados!$A$1:$ZZ$1, 0))</f>
        <v/>
      </c>
    </row>
    <row r="512">
      <c r="A512">
        <f>INDEX(resultados!$A$2:$ZZ$2386, 506, MATCH($B$1, resultados!$A$1:$ZZ$1, 0))</f>
        <v/>
      </c>
      <c r="B512">
        <f>INDEX(resultados!$A$2:$ZZ$2386, 506, MATCH($B$2, resultados!$A$1:$ZZ$1, 0))</f>
        <v/>
      </c>
      <c r="C512">
        <f>INDEX(resultados!$A$2:$ZZ$2386, 506, MATCH($B$3, resultados!$A$1:$ZZ$1, 0))</f>
        <v/>
      </c>
    </row>
    <row r="513">
      <c r="A513">
        <f>INDEX(resultados!$A$2:$ZZ$2386, 507, MATCH($B$1, resultados!$A$1:$ZZ$1, 0))</f>
        <v/>
      </c>
      <c r="B513">
        <f>INDEX(resultados!$A$2:$ZZ$2386, 507, MATCH($B$2, resultados!$A$1:$ZZ$1, 0))</f>
        <v/>
      </c>
      <c r="C513">
        <f>INDEX(resultados!$A$2:$ZZ$2386, 507, MATCH($B$3, resultados!$A$1:$ZZ$1, 0))</f>
        <v/>
      </c>
    </row>
    <row r="514">
      <c r="A514">
        <f>INDEX(resultados!$A$2:$ZZ$2386, 508, MATCH($B$1, resultados!$A$1:$ZZ$1, 0))</f>
        <v/>
      </c>
      <c r="B514">
        <f>INDEX(resultados!$A$2:$ZZ$2386, 508, MATCH($B$2, resultados!$A$1:$ZZ$1, 0))</f>
        <v/>
      </c>
      <c r="C514">
        <f>INDEX(resultados!$A$2:$ZZ$2386, 508, MATCH($B$3, resultados!$A$1:$ZZ$1, 0))</f>
        <v/>
      </c>
    </row>
    <row r="515">
      <c r="A515">
        <f>INDEX(resultados!$A$2:$ZZ$2386, 509, MATCH($B$1, resultados!$A$1:$ZZ$1, 0))</f>
        <v/>
      </c>
      <c r="B515">
        <f>INDEX(resultados!$A$2:$ZZ$2386, 509, MATCH($B$2, resultados!$A$1:$ZZ$1, 0))</f>
        <v/>
      </c>
      <c r="C515">
        <f>INDEX(resultados!$A$2:$ZZ$2386, 509, MATCH($B$3, resultados!$A$1:$ZZ$1, 0))</f>
        <v/>
      </c>
    </row>
    <row r="516">
      <c r="A516">
        <f>INDEX(resultados!$A$2:$ZZ$2386, 510, MATCH($B$1, resultados!$A$1:$ZZ$1, 0))</f>
        <v/>
      </c>
      <c r="B516">
        <f>INDEX(resultados!$A$2:$ZZ$2386, 510, MATCH($B$2, resultados!$A$1:$ZZ$1, 0))</f>
        <v/>
      </c>
      <c r="C516">
        <f>INDEX(resultados!$A$2:$ZZ$2386, 510, MATCH($B$3, resultados!$A$1:$ZZ$1, 0))</f>
        <v/>
      </c>
    </row>
    <row r="517">
      <c r="A517">
        <f>INDEX(resultados!$A$2:$ZZ$2386, 511, MATCH($B$1, resultados!$A$1:$ZZ$1, 0))</f>
        <v/>
      </c>
      <c r="B517">
        <f>INDEX(resultados!$A$2:$ZZ$2386, 511, MATCH($B$2, resultados!$A$1:$ZZ$1, 0))</f>
        <v/>
      </c>
      <c r="C517">
        <f>INDEX(resultados!$A$2:$ZZ$2386, 511, MATCH($B$3, resultados!$A$1:$ZZ$1, 0))</f>
        <v/>
      </c>
    </row>
    <row r="518">
      <c r="A518">
        <f>INDEX(resultados!$A$2:$ZZ$2386, 512, MATCH($B$1, resultados!$A$1:$ZZ$1, 0))</f>
        <v/>
      </c>
      <c r="B518">
        <f>INDEX(resultados!$A$2:$ZZ$2386, 512, MATCH($B$2, resultados!$A$1:$ZZ$1, 0))</f>
        <v/>
      </c>
      <c r="C518">
        <f>INDEX(resultados!$A$2:$ZZ$2386, 512, MATCH($B$3, resultados!$A$1:$ZZ$1, 0))</f>
        <v/>
      </c>
    </row>
    <row r="519">
      <c r="A519">
        <f>INDEX(resultados!$A$2:$ZZ$2386, 513, MATCH($B$1, resultados!$A$1:$ZZ$1, 0))</f>
        <v/>
      </c>
      <c r="B519">
        <f>INDEX(resultados!$A$2:$ZZ$2386, 513, MATCH($B$2, resultados!$A$1:$ZZ$1, 0))</f>
        <v/>
      </c>
      <c r="C519">
        <f>INDEX(resultados!$A$2:$ZZ$2386, 513, MATCH($B$3, resultados!$A$1:$ZZ$1, 0))</f>
        <v/>
      </c>
    </row>
    <row r="520">
      <c r="A520">
        <f>INDEX(resultados!$A$2:$ZZ$2386, 514, MATCH($B$1, resultados!$A$1:$ZZ$1, 0))</f>
        <v/>
      </c>
      <c r="B520">
        <f>INDEX(resultados!$A$2:$ZZ$2386, 514, MATCH($B$2, resultados!$A$1:$ZZ$1, 0))</f>
        <v/>
      </c>
      <c r="C520">
        <f>INDEX(resultados!$A$2:$ZZ$2386, 514, MATCH($B$3, resultados!$A$1:$ZZ$1, 0))</f>
        <v/>
      </c>
    </row>
    <row r="521">
      <c r="A521">
        <f>INDEX(resultados!$A$2:$ZZ$2386, 515, MATCH($B$1, resultados!$A$1:$ZZ$1, 0))</f>
        <v/>
      </c>
      <c r="B521">
        <f>INDEX(resultados!$A$2:$ZZ$2386, 515, MATCH($B$2, resultados!$A$1:$ZZ$1, 0))</f>
        <v/>
      </c>
      <c r="C521">
        <f>INDEX(resultados!$A$2:$ZZ$2386, 515, MATCH($B$3, resultados!$A$1:$ZZ$1, 0))</f>
        <v/>
      </c>
    </row>
    <row r="522">
      <c r="A522">
        <f>INDEX(resultados!$A$2:$ZZ$2386, 516, MATCH($B$1, resultados!$A$1:$ZZ$1, 0))</f>
        <v/>
      </c>
      <c r="B522">
        <f>INDEX(resultados!$A$2:$ZZ$2386, 516, MATCH($B$2, resultados!$A$1:$ZZ$1, 0))</f>
        <v/>
      </c>
      <c r="C522">
        <f>INDEX(resultados!$A$2:$ZZ$2386, 516, MATCH($B$3, resultados!$A$1:$ZZ$1, 0))</f>
        <v/>
      </c>
    </row>
    <row r="523">
      <c r="A523">
        <f>INDEX(resultados!$A$2:$ZZ$2386, 517, MATCH($B$1, resultados!$A$1:$ZZ$1, 0))</f>
        <v/>
      </c>
      <c r="B523">
        <f>INDEX(resultados!$A$2:$ZZ$2386, 517, MATCH($B$2, resultados!$A$1:$ZZ$1, 0))</f>
        <v/>
      </c>
      <c r="C523">
        <f>INDEX(resultados!$A$2:$ZZ$2386, 517, MATCH($B$3, resultados!$A$1:$ZZ$1, 0))</f>
        <v/>
      </c>
    </row>
    <row r="524">
      <c r="A524">
        <f>INDEX(resultados!$A$2:$ZZ$2386, 518, MATCH($B$1, resultados!$A$1:$ZZ$1, 0))</f>
        <v/>
      </c>
      <c r="B524">
        <f>INDEX(resultados!$A$2:$ZZ$2386, 518, MATCH($B$2, resultados!$A$1:$ZZ$1, 0))</f>
        <v/>
      </c>
      <c r="C524">
        <f>INDEX(resultados!$A$2:$ZZ$2386, 518, MATCH($B$3, resultados!$A$1:$ZZ$1, 0))</f>
        <v/>
      </c>
    </row>
    <row r="525">
      <c r="A525">
        <f>INDEX(resultados!$A$2:$ZZ$2386, 519, MATCH($B$1, resultados!$A$1:$ZZ$1, 0))</f>
        <v/>
      </c>
      <c r="B525">
        <f>INDEX(resultados!$A$2:$ZZ$2386, 519, MATCH($B$2, resultados!$A$1:$ZZ$1, 0))</f>
        <v/>
      </c>
      <c r="C525">
        <f>INDEX(resultados!$A$2:$ZZ$2386, 519, MATCH($B$3, resultados!$A$1:$ZZ$1, 0))</f>
        <v/>
      </c>
    </row>
    <row r="526">
      <c r="A526">
        <f>INDEX(resultados!$A$2:$ZZ$2386, 520, MATCH($B$1, resultados!$A$1:$ZZ$1, 0))</f>
        <v/>
      </c>
      <c r="B526">
        <f>INDEX(resultados!$A$2:$ZZ$2386, 520, MATCH($B$2, resultados!$A$1:$ZZ$1, 0))</f>
        <v/>
      </c>
      <c r="C526">
        <f>INDEX(resultados!$A$2:$ZZ$2386, 520, MATCH($B$3, resultados!$A$1:$ZZ$1, 0))</f>
        <v/>
      </c>
    </row>
    <row r="527">
      <c r="A527">
        <f>INDEX(resultados!$A$2:$ZZ$2386, 521, MATCH($B$1, resultados!$A$1:$ZZ$1, 0))</f>
        <v/>
      </c>
      <c r="B527">
        <f>INDEX(resultados!$A$2:$ZZ$2386, 521, MATCH($B$2, resultados!$A$1:$ZZ$1, 0))</f>
        <v/>
      </c>
      <c r="C527">
        <f>INDEX(resultados!$A$2:$ZZ$2386, 521, MATCH($B$3, resultados!$A$1:$ZZ$1, 0))</f>
        <v/>
      </c>
    </row>
    <row r="528">
      <c r="A528">
        <f>INDEX(resultados!$A$2:$ZZ$2386, 522, MATCH($B$1, resultados!$A$1:$ZZ$1, 0))</f>
        <v/>
      </c>
      <c r="B528">
        <f>INDEX(resultados!$A$2:$ZZ$2386, 522, MATCH($B$2, resultados!$A$1:$ZZ$1, 0))</f>
        <v/>
      </c>
      <c r="C528">
        <f>INDEX(resultados!$A$2:$ZZ$2386, 522, MATCH($B$3, resultados!$A$1:$ZZ$1, 0))</f>
        <v/>
      </c>
    </row>
    <row r="529">
      <c r="A529">
        <f>INDEX(resultados!$A$2:$ZZ$2386, 523, MATCH($B$1, resultados!$A$1:$ZZ$1, 0))</f>
        <v/>
      </c>
      <c r="B529">
        <f>INDEX(resultados!$A$2:$ZZ$2386, 523, MATCH($B$2, resultados!$A$1:$ZZ$1, 0))</f>
        <v/>
      </c>
      <c r="C529">
        <f>INDEX(resultados!$A$2:$ZZ$2386, 523, MATCH($B$3, resultados!$A$1:$ZZ$1, 0))</f>
        <v/>
      </c>
    </row>
    <row r="530">
      <c r="A530">
        <f>INDEX(resultados!$A$2:$ZZ$2386, 524, MATCH($B$1, resultados!$A$1:$ZZ$1, 0))</f>
        <v/>
      </c>
      <c r="B530">
        <f>INDEX(resultados!$A$2:$ZZ$2386, 524, MATCH($B$2, resultados!$A$1:$ZZ$1, 0))</f>
        <v/>
      </c>
      <c r="C530">
        <f>INDEX(resultados!$A$2:$ZZ$2386, 524, MATCH($B$3, resultados!$A$1:$ZZ$1, 0))</f>
        <v/>
      </c>
    </row>
    <row r="531">
      <c r="A531">
        <f>INDEX(resultados!$A$2:$ZZ$2386, 525, MATCH($B$1, resultados!$A$1:$ZZ$1, 0))</f>
        <v/>
      </c>
      <c r="B531">
        <f>INDEX(resultados!$A$2:$ZZ$2386, 525, MATCH($B$2, resultados!$A$1:$ZZ$1, 0))</f>
        <v/>
      </c>
      <c r="C531">
        <f>INDEX(resultados!$A$2:$ZZ$2386, 525, MATCH($B$3, resultados!$A$1:$ZZ$1, 0))</f>
        <v/>
      </c>
    </row>
    <row r="532">
      <c r="A532">
        <f>INDEX(resultados!$A$2:$ZZ$2386, 526, MATCH($B$1, resultados!$A$1:$ZZ$1, 0))</f>
        <v/>
      </c>
      <c r="B532">
        <f>INDEX(resultados!$A$2:$ZZ$2386, 526, MATCH($B$2, resultados!$A$1:$ZZ$1, 0))</f>
        <v/>
      </c>
      <c r="C532">
        <f>INDEX(resultados!$A$2:$ZZ$2386, 526, MATCH($B$3, resultados!$A$1:$ZZ$1, 0))</f>
        <v/>
      </c>
    </row>
    <row r="533">
      <c r="A533">
        <f>INDEX(resultados!$A$2:$ZZ$2386, 527, MATCH($B$1, resultados!$A$1:$ZZ$1, 0))</f>
        <v/>
      </c>
      <c r="B533">
        <f>INDEX(resultados!$A$2:$ZZ$2386, 527, MATCH($B$2, resultados!$A$1:$ZZ$1, 0))</f>
        <v/>
      </c>
      <c r="C533">
        <f>INDEX(resultados!$A$2:$ZZ$2386, 527, MATCH($B$3, resultados!$A$1:$ZZ$1, 0))</f>
        <v/>
      </c>
    </row>
    <row r="534">
      <c r="A534">
        <f>INDEX(resultados!$A$2:$ZZ$2386, 528, MATCH($B$1, resultados!$A$1:$ZZ$1, 0))</f>
        <v/>
      </c>
      <c r="B534">
        <f>INDEX(resultados!$A$2:$ZZ$2386, 528, MATCH($B$2, resultados!$A$1:$ZZ$1, 0))</f>
        <v/>
      </c>
      <c r="C534">
        <f>INDEX(resultados!$A$2:$ZZ$2386, 528, MATCH($B$3, resultados!$A$1:$ZZ$1, 0))</f>
        <v/>
      </c>
    </row>
    <row r="535">
      <c r="A535">
        <f>INDEX(resultados!$A$2:$ZZ$2386, 529, MATCH($B$1, resultados!$A$1:$ZZ$1, 0))</f>
        <v/>
      </c>
      <c r="B535">
        <f>INDEX(resultados!$A$2:$ZZ$2386, 529, MATCH($B$2, resultados!$A$1:$ZZ$1, 0))</f>
        <v/>
      </c>
      <c r="C535">
        <f>INDEX(resultados!$A$2:$ZZ$2386, 529, MATCH($B$3, resultados!$A$1:$ZZ$1, 0))</f>
        <v/>
      </c>
    </row>
    <row r="536">
      <c r="A536">
        <f>INDEX(resultados!$A$2:$ZZ$2386, 530, MATCH($B$1, resultados!$A$1:$ZZ$1, 0))</f>
        <v/>
      </c>
      <c r="B536">
        <f>INDEX(resultados!$A$2:$ZZ$2386, 530, MATCH($B$2, resultados!$A$1:$ZZ$1, 0))</f>
        <v/>
      </c>
      <c r="C536">
        <f>INDEX(resultados!$A$2:$ZZ$2386, 530, MATCH($B$3, resultados!$A$1:$ZZ$1, 0))</f>
        <v/>
      </c>
    </row>
    <row r="537">
      <c r="A537">
        <f>INDEX(resultados!$A$2:$ZZ$2386, 531, MATCH($B$1, resultados!$A$1:$ZZ$1, 0))</f>
        <v/>
      </c>
      <c r="B537">
        <f>INDEX(resultados!$A$2:$ZZ$2386, 531, MATCH($B$2, resultados!$A$1:$ZZ$1, 0))</f>
        <v/>
      </c>
      <c r="C537">
        <f>INDEX(resultados!$A$2:$ZZ$2386, 531, MATCH($B$3, resultados!$A$1:$ZZ$1, 0))</f>
        <v/>
      </c>
    </row>
    <row r="538">
      <c r="A538">
        <f>INDEX(resultados!$A$2:$ZZ$2386, 532, MATCH($B$1, resultados!$A$1:$ZZ$1, 0))</f>
        <v/>
      </c>
      <c r="B538">
        <f>INDEX(resultados!$A$2:$ZZ$2386, 532, MATCH($B$2, resultados!$A$1:$ZZ$1, 0))</f>
        <v/>
      </c>
      <c r="C538">
        <f>INDEX(resultados!$A$2:$ZZ$2386, 532, MATCH($B$3, resultados!$A$1:$ZZ$1, 0))</f>
        <v/>
      </c>
    </row>
    <row r="539">
      <c r="A539">
        <f>INDEX(resultados!$A$2:$ZZ$2386, 533, MATCH($B$1, resultados!$A$1:$ZZ$1, 0))</f>
        <v/>
      </c>
      <c r="B539">
        <f>INDEX(resultados!$A$2:$ZZ$2386, 533, MATCH($B$2, resultados!$A$1:$ZZ$1, 0))</f>
        <v/>
      </c>
      <c r="C539">
        <f>INDEX(resultados!$A$2:$ZZ$2386, 533, MATCH($B$3, resultados!$A$1:$ZZ$1, 0))</f>
        <v/>
      </c>
    </row>
    <row r="540">
      <c r="A540">
        <f>INDEX(resultados!$A$2:$ZZ$2386, 534, MATCH($B$1, resultados!$A$1:$ZZ$1, 0))</f>
        <v/>
      </c>
      <c r="B540">
        <f>INDEX(resultados!$A$2:$ZZ$2386, 534, MATCH($B$2, resultados!$A$1:$ZZ$1, 0))</f>
        <v/>
      </c>
      <c r="C540">
        <f>INDEX(resultados!$A$2:$ZZ$2386, 534, MATCH($B$3, resultados!$A$1:$ZZ$1, 0))</f>
        <v/>
      </c>
    </row>
    <row r="541">
      <c r="A541">
        <f>INDEX(resultados!$A$2:$ZZ$2386, 535, MATCH($B$1, resultados!$A$1:$ZZ$1, 0))</f>
        <v/>
      </c>
      <c r="B541">
        <f>INDEX(resultados!$A$2:$ZZ$2386, 535, MATCH($B$2, resultados!$A$1:$ZZ$1, 0))</f>
        <v/>
      </c>
      <c r="C541">
        <f>INDEX(resultados!$A$2:$ZZ$2386, 535, MATCH($B$3, resultados!$A$1:$ZZ$1, 0))</f>
        <v/>
      </c>
    </row>
    <row r="542">
      <c r="A542">
        <f>INDEX(resultados!$A$2:$ZZ$2386, 536, MATCH($B$1, resultados!$A$1:$ZZ$1, 0))</f>
        <v/>
      </c>
      <c r="B542">
        <f>INDEX(resultados!$A$2:$ZZ$2386, 536, MATCH($B$2, resultados!$A$1:$ZZ$1, 0))</f>
        <v/>
      </c>
      <c r="C542">
        <f>INDEX(resultados!$A$2:$ZZ$2386, 536, MATCH($B$3, resultados!$A$1:$ZZ$1, 0))</f>
        <v/>
      </c>
    </row>
    <row r="543">
      <c r="A543">
        <f>INDEX(resultados!$A$2:$ZZ$2386, 537, MATCH($B$1, resultados!$A$1:$ZZ$1, 0))</f>
        <v/>
      </c>
      <c r="B543">
        <f>INDEX(resultados!$A$2:$ZZ$2386, 537, MATCH($B$2, resultados!$A$1:$ZZ$1, 0))</f>
        <v/>
      </c>
      <c r="C543">
        <f>INDEX(resultados!$A$2:$ZZ$2386, 537, MATCH($B$3, resultados!$A$1:$ZZ$1, 0))</f>
        <v/>
      </c>
    </row>
    <row r="544">
      <c r="A544">
        <f>INDEX(resultados!$A$2:$ZZ$2386, 538, MATCH($B$1, resultados!$A$1:$ZZ$1, 0))</f>
        <v/>
      </c>
      <c r="B544">
        <f>INDEX(resultados!$A$2:$ZZ$2386, 538, MATCH($B$2, resultados!$A$1:$ZZ$1, 0))</f>
        <v/>
      </c>
      <c r="C544">
        <f>INDEX(resultados!$A$2:$ZZ$2386, 538, MATCH($B$3, resultados!$A$1:$ZZ$1, 0))</f>
        <v/>
      </c>
    </row>
    <row r="545">
      <c r="A545">
        <f>INDEX(resultados!$A$2:$ZZ$2386, 539, MATCH($B$1, resultados!$A$1:$ZZ$1, 0))</f>
        <v/>
      </c>
      <c r="B545">
        <f>INDEX(resultados!$A$2:$ZZ$2386, 539, MATCH($B$2, resultados!$A$1:$ZZ$1, 0))</f>
        <v/>
      </c>
      <c r="C545">
        <f>INDEX(resultados!$A$2:$ZZ$2386, 539, MATCH($B$3, resultados!$A$1:$ZZ$1, 0))</f>
        <v/>
      </c>
    </row>
    <row r="546">
      <c r="A546">
        <f>INDEX(resultados!$A$2:$ZZ$2386, 540, MATCH($B$1, resultados!$A$1:$ZZ$1, 0))</f>
        <v/>
      </c>
      <c r="B546">
        <f>INDEX(resultados!$A$2:$ZZ$2386, 540, MATCH($B$2, resultados!$A$1:$ZZ$1, 0))</f>
        <v/>
      </c>
      <c r="C546">
        <f>INDEX(resultados!$A$2:$ZZ$2386, 540, MATCH($B$3, resultados!$A$1:$ZZ$1, 0))</f>
        <v/>
      </c>
    </row>
    <row r="547">
      <c r="A547">
        <f>INDEX(resultados!$A$2:$ZZ$2386, 541, MATCH($B$1, resultados!$A$1:$ZZ$1, 0))</f>
        <v/>
      </c>
      <c r="B547">
        <f>INDEX(resultados!$A$2:$ZZ$2386, 541, MATCH($B$2, resultados!$A$1:$ZZ$1, 0))</f>
        <v/>
      </c>
      <c r="C547">
        <f>INDEX(resultados!$A$2:$ZZ$2386, 541, MATCH($B$3, resultados!$A$1:$ZZ$1, 0))</f>
        <v/>
      </c>
    </row>
    <row r="548">
      <c r="A548">
        <f>INDEX(resultados!$A$2:$ZZ$2386, 542, MATCH($B$1, resultados!$A$1:$ZZ$1, 0))</f>
        <v/>
      </c>
      <c r="B548">
        <f>INDEX(resultados!$A$2:$ZZ$2386, 542, MATCH($B$2, resultados!$A$1:$ZZ$1, 0))</f>
        <v/>
      </c>
      <c r="C548">
        <f>INDEX(resultados!$A$2:$ZZ$2386, 542, MATCH($B$3, resultados!$A$1:$ZZ$1, 0))</f>
        <v/>
      </c>
    </row>
    <row r="549">
      <c r="A549">
        <f>INDEX(resultados!$A$2:$ZZ$2386, 543, MATCH($B$1, resultados!$A$1:$ZZ$1, 0))</f>
        <v/>
      </c>
      <c r="B549">
        <f>INDEX(resultados!$A$2:$ZZ$2386, 543, MATCH($B$2, resultados!$A$1:$ZZ$1, 0))</f>
        <v/>
      </c>
      <c r="C549">
        <f>INDEX(resultados!$A$2:$ZZ$2386, 543, MATCH($B$3, resultados!$A$1:$ZZ$1, 0))</f>
        <v/>
      </c>
    </row>
    <row r="550">
      <c r="A550">
        <f>INDEX(resultados!$A$2:$ZZ$2386, 544, MATCH($B$1, resultados!$A$1:$ZZ$1, 0))</f>
        <v/>
      </c>
      <c r="B550">
        <f>INDEX(resultados!$A$2:$ZZ$2386, 544, MATCH($B$2, resultados!$A$1:$ZZ$1, 0))</f>
        <v/>
      </c>
      <c r="C550">
        <f>INDEX(resultados!$A$2:$ZZ$2386, 544, MATCH($B$3, resultados!$A$1:$ZZ$1, 0))</f>
        <v/>
      </c>
    </row>
    <row r="551">
      <c r="A551">
        <f>INDEX(resultados!$A$2:$ZZ$2386, 545, MATCH($B$1, resultados!$A$1:$ZZ$1, 0))</f>
        <v/>
      </c>
      <c r="B551">
        <f>INDEX(resultados!$A$2:$ZZ$2386, 545, MATCH($B$2, resultados!$A$1:$ZZ$1, 0))</f>
        <v/>
      </c>
      <c r="C551">
        <f>INDEX(resultados!$A$2:$ZZ$2386, 545, MATCH($B$3, resultados!$A$1:$ZZ$1, 0))</f>
        <v/>
      </c>
    </row>
    <row r="552">
      <c r="A552">
        <f>INDEX(resultados!$A$2:$ZZ$2386, 546, MATCH($B$1, resultados!$A$1:$ZZ$1, 0))</f>
        <v/>
      </c>
      <c r="B552">
        <f>INDEX(resultados!$A$2:$ZZ$2386, 546, MATCH($B$2, resultados!$A$1:$ZZ$1, 0))</f>
        <v/>
      </c>
      <c r="C552">
        <f>INDEX(resultados!$A$2:$ZZ$2386, 546, MATCH($B$3, resultados!$A$1:$ZZ$1, 0))</f>
        <v/>
      </c>
    </row>
    <row r="553">
      <c r="A553">
        <f>INDEX(resultados!$A$2:$ZZ$2386, 547, MATCH($B$1, resultados!$A$1:$ZZ$1, 0))</f>
        <v/>
      </c>
      <c r="B553">
        <f>INDEX(resultados!$A$2:$ZZ$2386, 547, MATCH($B$2, resultados!$A$1:$ZZ$1, 0))</f>
        <v/>
      </c>
      <c r="C553">
        <f>INDEX(resultados!$A$2:$ZZ$2386, 547, MATCH($B$3, resultados!$A$1:$ZZ$1, 0))</f>
        <v/>
      </c>
    </row>
    <row r="554">
      <c r="A554">
        <f>INDEX(resultados!$A$2:$ZZ$2386, 548, MATCH($B$1, resultados!$A$1:$ZZ$1, 0))</f>
        <v/>
      </c>
      <c r="B554">
        <f>INDEX(resultados!$A$2:$ZZ$2386, 548, MATCH($B$2, resultados!$A$1:$ZZ$1, 0))</f>
        <v/>
      </c>
      <c r="C554">
        <f>INDEX(resultados!$A$2:$ZZ$2386, 548, MATCH($B$3, resultados!$A$1:$ZZ$1, 0))</f>
        <v/>
      </c>
    </row>
    <row r="555">
      <c r="A555">
        <f>INDEX(resultados!$A$2:$ZZ$2386, 549, MATCH($B$1, resultados!$A$1:$ZZ$1, 0))</f>
        <v/>
      </c>
      <c r="B555">
        <f>INDEX(resultados!$A$2:$ZZ$2386, 549, MATCH($B$2, resultados!$A$1:$ZZ$1, 0))</f>
        <v/>
      </c>
      <c r="C555">
        <f>INDEX(resultados!$A$2:$ZZ$2386, 549, MATCH($B$3, resultados!$A$1:$ZZ$1, 0))</f>
        <v/>
      </c>
    </row>
    <row r="556">
      <c r="A556">
        <f>INDEX(resultados!$A$2:$ZZ$2386, 550, MATCH($B$1, resultados!$A$1:$ZZ$1, 0))</f>
        <v/>
      </c>
      <c r="B556">
        <f>INDEX(resultados!$A$2:$ZZ$2386, 550, MATCH($B$2, resultados!$A$1:$ZZ$1, 0))</f>
        <v/>
      </c>
      <c r="C556">
        <f>INDEX(resultados!$A$2:$ZZ$2386, 550, MATCH($B$3, resultados!$A$1:$ZZ$1, 0))</f>
        <v/>
      </c>
    </row>
    <row r="557">
      <c r="A557">
        <f>INDEX(resultados!$A$2:$ZZ$2386, 551, MATCH($B$1, resultados!$A$1:$ZZ$1, 0))</f>
        <v/>
      </c>
      <c r="B557">
        <f>INDEX(resultados!$A$2:$ZZ$2386, 551, MATCH($B$2, resultados!$A$1:$ZZ$1, 0))</f>
        <v/>
      </c>
      <c r="C557">
        <f>INDEX(resultados!$A$2:$ZZ$2386, 551, MATCH($B$3, resultados!$A$1:$ZZ$1, 0))</f>
        <v/>
      </c>
    </row>
    <row r="558">
      <c r="A558">
        <f>INDEX(resultados!$A$2:$ZZ$2386, 552, MATCH($B$1, resultados!$A$1:$ZZ$1, 0))</f>
        <v/>
      </c>
      <c r="B558">
        <f>INDEX(resultados!$A$2:$ZZ$2386, 552, MATCH($B$2, resultados!$A$1:$ZZ$1, 0))</f>
        <v/>
      </c>
      <c r="C558">
        <f>INDEX(resultados!$A$2:$ZZ$2386, 552, MATCH($B$3, resultados!$A$1:$ZZ$1, 0))</f>
        <v/>
      </c>
    </row>
    <row r="559">
      <c r="A559">
        <f>INDEX(resultados!$A$2:$ZZ$2386, 553, MATCH($B$1, resultados!$A$1:$ZZ$1, 0))</f>
        <v/>
      </c>
      <c r="B559">
        <f>INDEX(resultados!$A$2:$ZZ$2386, 553, MATCH($B$2, resultados!$A$1:$ZZ$1, 0))</f>
        <v/>
      </c>
      <c r="C559">
        <f>INDEX(resultados!$A$2:$ZZ$2386, 553, MATCH($B$3, resultados!$A$1:$ZZ$1, 0))</f>
        <v/>
      </c>
    </row>
    <row r="560">
      <c r="A560">
        <f>INDEX(resultados!$A$2:$ZZ$2386, 554, MATCH($B$1, resultados!$A$1:$ZZ$1, 0))</f>
        <v/>
      </c>
      <c r="B560">
        <f>INDEX(resultados!$A$2:$ZZ$2386, 554, MATCH($B$2, resultados!$A$1:$ZZ$1, 0))</f>
        <v/>
      </c>
      <c r="C560">
        <f>INDEX(resultados!$A$2:$ZZ$2386, 554, MATCH($B$3, resultados!$A$1:$ZZ$1, 0))</f>
        <v/>
      </c>
    </row>
    <row r="561">
      <c r="A561">
        <f>INDEX(resultados!$A$2:$ZZ$2386, 555, MATCH($B$1, resultados!$A$1:$ZZ$1, 0))</f>
        <v/>
      </c>
      <c r="B561">
        <f>INDEX(resultados!$A$2:$ZZ$2386, 555, MATCH($B$2, resultados!$A$1:$ZZ$1, 0))</f>
        <v/>
      </c>
      <c r="C561">
        <f>INDEX(resultados!$A$2:$ZZ$2386, 555, MATCH($B$3, resultados!$A$1:$ZZ$1, 0))</f>
        <v/>
      </c>
    </row>
    <row r="562">
      <c r="A562">
        <f>INDEX(resultados!$A$2:$ZZ$2386, 556, MATCH($B$1, resultados!$A$1:$ZZ$1, 0))</f>
        <v/>
      </c>
      <c r="B562">
        <f>INDEX(resultados!$A$2:$ZZ$2386, 556, MATCH($B$2, resultados!$A$1:$ZZ$1, 0))</f>
        <v/>
      </c>
      <c r="C562">
        <f>INDEX(resultados!$A$2:$ZZ$2386, 556, MATCH($B$3, resultados!$A$1:$ZZ$1, 0))</f>
        <v/>
      </c>
    </row>
    <row r="563">
      <c r="A563">
        <f>INDEX(resultados!$A$2:$ZZ$2386, 557, MATCH($B$1, resultados!$A$1:$ZZ$1, 0))</f>
        <v/>
      </c>
      <c r="B563">
        <f>INDEX(resultados!$A$2:$ZZ$2386, 557, MATCH($B$2, resultados!$A$1:$ZZ$1, 0))</f>
        <v/>
      </c>
      <c r="C563">
        <f>INDEX(resultados!$A$2:$ZZ$2386, 557, MATCH($B$3, resultados!$A$1:$ZZ$1, 0))</f>
        <v/>
      </c>
    </row>
    <row r="564">
      <c r="A564">
        <f>INDEX(resultados!$A$2:$ZZ$2386, 558, MATCH($B$1, resultados!$A$1:$ZZ$1, 0))</f>
        <v/>
      </c>
      <c r="B564">
        <f>INDEX(resultados!$A$2:$ZZ$2386, 558, MATCH($B$2, resultados!$A$1:$ZZ$1, 0))</f>
        <v/>
      </c>
      <c r="C564">
        <f>INDEX(resultados!$A$2:$ZZ$2386, 558, MATCH($B$3, resultados!$A$1:$ZZ$1, 0))</f>
        <v/>
      </c>
    </row>
    <row r="565">
      <c r="A565">
        <f>INDEX(resultados!$A$2:$ZZ$2386, 559, MATCH($B$1, resultados!$A$1:$ZZ$1, 0))</f>
        <v/>
      </c>
      <c r="B565">
        <f>INDEX(resultados!$A$2:$ZZ$2386, 559, MATCH($B$2, resultados!$A$1:$ZZ$1, 0))</f>
        <v/>
      </c>
      <c r="C565">
        <f>INDEX(resultados!$A$2:$ZZ$2386, 559, MATCH($B$3, resultados!$A$1:$ZZ$1, 0))</f>
        <v/>
      </c>
    </row>
    <row r="566">
      <c r="A566">
        <f>INDEX(resultados!$A$2:$ZZ$2386, 560, MATCH($B$1, resultados!$A$1:$ZZ$1, 0))</f>
        <v/>
      </c>
      <c r="B566">
        <f>INDEX(resultados!$A$2:$ZZ$2386, 560, MATCH($B$2, resultados!$A$1:$ZZ$1, 0))</f>
        <v/>
      </c>
      <c r="C566">
        <f>INDEX(resultados!$A$2:$ZZ$2386, 560, MATCH($B$3, resultados!$A$1:$ZZ$1, 0))</f>
        <v/>
      </c>
    </row>
    <row r="567">
      <c r="A567">
        <f>INDEX(resultados!$A$2:$ZZ$2386, 561, MATCH($B$1, resultados!$A$1:$ZZ$1, 0))</f>
        <v/>
      </c>
      <c r="B567">
        <f>INDEX(resultados!$A$2:$ZZ$2386, 561, MATCH($B$2, resultados!$A$1:$ZZ$1, 0))</f>
        <v/>
      </c>
      <c r="C567">
        <f>INDEX(resultados!$A$2:$ZZ$2386, 561, MATCH($B$3, resultados!$A$1:$ZZ$1, 0))</f>
        <v/>
      </c>
    </row>
    <row r="568">
      <c r="A568">
        <f>INDEX(resultados!$A$2:$ZZ$2386, 562, MATCH($B$1, resultados!$A$1:$ZZ$1, 0))</f>
        <v/>
      </c>
      <c r="B568">
        <f>INDEX(resultados!$A$2:$ZZ$2386, 562, MATCH($B$2, resultados!$A$1:$ZZ$1, 0))</f>
        <v/>
      </c>
      <c r="C568">
        <f>INDEX(resultados!$A$2:$ZZ$2386, 562, MATCH($B$3, resultados!$A$1:$ZZ$1, 0))</f>
        <v/>
      </c>
    </row>
    <row r="569">
      <c r="A569">
        <f>INDEX(resultados!$A$2:$ZZ$2386, 563, MATCH($B$1, resultados!$A$1:$ZZ$1, 0))</f>
        <v/>
      </c>
      <c r="B569">
        <f>INDEX(resultados!$A$2:$ZZ$2386, 563, MATCH($B$2, resultados!$A$1:$ZZ$1, 0))</f>
        <v/>
      </c>
      <c r="C569">
        <f>INDEX(resultados!$A$2:$ZZ$2386, 563, MATCH($B$3, resultados!$A$1:$ZZ$1, 0))</f>
        <v/>
      </c>
    </row>
    <row r="570">
      <c r="A570">
        <f>INDEX(resultados!$A$2:$ZZ$2386, 564, MATCH($B$1, resultados!$A$1:$ZZ$1, 0))</f>
        <v/>
      </c>
      <c r="B570">
        <f>INDEX(resultados!$A$2:$ZZ$2386, 564, MATCH($B$2, resultados!$A$1:$ZZ$1, 0))</f>
        <v/>
      </c>
      <c r="C570">
        <f>INDEX(resultados!$A$2:$ZZ$2386, 564, MATCH($B$3, resultados!$A$1:$ZZ$1, 0))</f>
        <v/>
      </c>
    </row>
    <row r="571">
      <c r="A571">
        <f>INDEX(resultados!$A$2:$ZZ$2386, 565, MATCH($B$1, resultados!$A$1:$ZZ$1, 0))</f>
        <v/>
      </c>
      <c r="B571">
        <f>INDEX(resultados!$A$2:$ZZ$2386, 565, MATCH($B$2, resultados!$A$1:$ZZ$1, 0))</f>
        <v/>
      </c>
      <c r="C571">
        <f>INDEX(resultados!$A$2:$ZZ$2386, 565, MATCH($B$3, resultados!$A$1:$ZZ$1, 0))</f>
        <v/>
      </c>
    </row>
    <row r="572">
      <c r="A572">
        <f>INDEX(resultados!$A$2:$ZZ$2386, 566, MATCH($B$1, resultados!$A$1:$ZZ$1, 0))</f>
        <v/>
      </c>
      <c r="B572">
        <f>INDEX(resultados!$A$2:$ZZ$2386, 566, MATCH($B$2, resultados!$A$1:$ZZ$1, 0))</f>
        <v/>
      </c>
      <c r="C572">
        <f>INDEX(resultados!$A$2:$ZZ$2386, 566, MATCH($B$3, resultados!$A$1:$ZZ$1, 0))</f>
        <v/>
      </c>
    </row>
    <row r="573">
      <c r="A573">
        <f>INDEX(resultados!$A$2:$ZZ$2386, 567, MATCH($B$1, resultados!$A$1:$ZZ$1, 0))</f>
        <v/>
      </c>
      <c r="B573">
        <f>INDEX(resultados!$A$2:$ZZ$2386, 567, MATCH($B$2, resultados!$A$1:$ZZ$1, 0))</f>
        <v/>
      </c>
      <c r="C573">
        <f>INDEX(resultados!$A$2:$ZZ$2386, 567, MATCH($B$3, resultados!$A$1:$ZZ$1, 0))</f>
        <v/>
      </c>
    </row>
    <row r="574">
      <c r="A574">
        <f>INDEX(resultados!$A$2:$ZZ$2386, 568, MATCH($B$1, resultados!$A$1:$ZZ$1, 0))</f>
        <v/>
      </c>
      <c r="B574">
        <f>INDEX(resultados!$A$2:$ZZ$2386, 568, MATCH($B$2, resultados!$A$1:$ZZ$1, 0))</f>
        <v/>
      </c>
      <c r="C574">
        <f>INDEX(resultados!$A$2:$ZZ$2386, 568, MATCH($B$3, resultados!$A$1:$ZZ$1, 0))</f>
        <v/>
      </c>
    </row>
    <row r="575">
      <c r="A575">
        <f>INDEX(resultados!$A$2:$ZZ$2386, 569, MATCH($B$1, resultados!$A$1:$ZZ$1, 0))</f>
        <v/>
      </c>
      <c r="B575">
        <f>INDEX(resultados!$A$2:$ZZ$2386, 569, MATCH($B$2, resultados!$A$1:$ZZ$1, 0))</f>
        <v/>
      </c>
      <c r="C575">
        <f>INDEX(resultados!$A$2:$ZZ$2386, 569, MATCH($B$3, resultados!$A$1:$ZZ$1, 0))</f>
        <v/>
      </c>
    </row>
    <row r="576">
      <c r="A576">
        <f>INDEX(resultados!$A$2:$ZZ$2386, 570, MATCH($B$1, resultados!$A$1:$ZZ$1, 0))</f>
        <v/>
      </c>
      <c r="B576">
        <f>INDEX(resultados!$A$2:$ZZ$2386, 570, MATCH($B$2, resultados!$A$1:$ZZ$1, 0))</f>
        <v/>
      </c>
      <c r="C576">
        <f>INDEX(resultados!$A$2:$ZZ$2386, 570, MATCH($B$3, resultados!$A$1:$ZZ$1, 0))</f>
        <v/>
      </c>
    </row>
    <row r="577">
      <c r="A577">
        <f>INDEX(resultados!$A$2:$ZZ$2386, 571, MATCH($B$1, resultados!$A$1:$ZZ$1, 0))</f>
        <v/>
      </c>
      <c r="B577">
        <f>INDEX(resultados!$A$2:$ZZ$2386, 571, MATCH($B$2, resultados!$A$1:$ZZ$1, 0))</f>
        <v/>
      </c>
      <c r="C577">
        <f>INDEX(resultados!$A$2:$ZZ$2386, 571, MATCH($B$3, resultados!$A$1:$ZZ$1, 0))</f>
        <v/>
      </c>
    </row>
    <row r="578">
      <c r="A578">
        <f>INDEX(resultados!$A$2:$ZZ$2386, 572, MATCH($B$1, resultados!$A$1:$ZZ$1, 0))</f>
        <v/>
      </c>
      <c r="B578">
        <f>INDEX(resultados!$A$2:$ZZ$2386, 572, MATCH($B$2, resultados!$A$1:$ZZ$1, 0))</f>
        <v/>
      </c>
      <c r="C578">
        <f>INDEX(resultados!$A$2:$ZZ$2386, 572, MATCH($B$3, resultados!$A$1:$ZZ$1, 0))</f>
        <v/>
      </c>
    </row>
    <row r="579">
      <c r="A579">
        <f>INDEX(resultados!$A$2:$ZZ$2386, 573, MATCH($B$1, resultados!$A$1:$ZZ$1, 0))</f>
        <v/>
      </c>
      <c r="B579">
        <f>INDEX(resultados!$A$2:$ZZ$2386, 573, MATCH($B$2, resultados!$A$1:$ZZ$1, 0))</f>
        <v/>
      </c>
      <c r="C579">
        <f>INDEX(resultados!$A$2:$ZZ$2386, 573, MATCH($B$3, resultados!$A$1:$ZZ$1, 0))</f>
        <v/>
      </c>
    </row>
    <row r="580">
      <c r="A580">
        <f>INDEX(resultados!$A$2:$ZZ$2386, 574, MATCH($B$1, resultados!$A$1:$ZZ$1, 0))</f>
        <v/>
      </c>
      <c r="B580">
        <f>INDEX(resultados!$A$2:$ZZ$2386, 574, MATCH($B$2, resultados!$A$1:$ZZ$1, 0))</f>
        <v/>
      </c>
      <c r="C580">
        <f>INDEX(resultados!$A$2:$ZZ$2386, 574, MATCH($B$3, resultados!$A$1:$ZZ$1, 0))</f>
        <v/>
      </c>
    </row>
    <row r="581">
      <c r="A581">
        <f>INDEX(resultados!$A$2:$ZZ$2386, 575, MATCH($B$1, resultados!$A$1:$ZZ$1, 0))</f>
        <v/>
      </c>
      <c r="B581">
        <f>INDEX(resultados!$A$2:$ZZ$2386, 575, MATCH($B$2, resultados!$A$1:$ZZ$1, 0))</f>
        <v/>
      </c>
      <c r="C581">
        <f>INDEX(resultados!$A$2:$ZZ$2386, 575, MATCH($B$3, resultados!$A$1:$ZZ$1, 0))</f>
        <v/>
      </c>
    </row>
    <row r="582">
      <c r="A582">
        <f>INDEX(resultados!$A$2:$ZZ$2386, 576, MATCH($B$1, resultados!$A$1:$ZZ$1, 0))</f>
        <v/>
      </c>
      <c r="B582">
        <f>INDEX(resultados!$A$2:$ZZ$2386, 576, MATCH($B$2, resultados!$A$1:$ZZ$1, 0))</f>
        <v/>
      </c>
      <c r="C582">
        <f>INDEX(resultados!$A$2:$ZZ$2386, 576, MATCH($B$3, resultados!$A$1:$ZZ$1, 0))</f>
        <v/>
      </c>
    </row>
    <row r="583">
      <c r="A583">
        <f>INDEX(resultados!$A$2:$ZZ$2386, 577, MATCH($B$1, resultados!$A$1:$ZZ$1, 0))</f>
        <v/>
      </c>
      <c r="B583">
        <f>INDEX(resultados!$A$2:$ZZ$2386, 577, MATCH($B$2, resultados!$A$1:$ZZ$1, 0))</f>
        <v/>
      </c>
      <c r="C583">
        <f>INDEX(resultados!$A$2:$ZZ$2386, 577, MATCH($B$3, resultados!$A$1:$ZZ$1, 0))</f>
        <v/>
      </c>
    </row>
    <row r="584">
      <c r="A584">
        <f>INDEX(resultados!$A$2:$ZZ$2386, 578, MATCH($B$1, resultados!$A$1:$ZZ$1, 0))</f>
        <v/>
      </c>
      <c r="B584">
        <f>INDEX(resultados!$A$2:$ZZ$2386, 578, MATCH($B$2, resultados!$A$1:$ZZ$1, 0))</f>
        <v/>
      </c>
      <c r="C584">
        <f>INDEX(resultados!$A$2:$ZZ$2386, 578, MATCH($B$3, resultados!$A$1:$ZZ$1, 0))</f>
        <v/>
      </c>
    </row>
    <row r="585">
      <c r="A585">
        <f>INDEX(resultados!$A$2:$ZZ$2386, 579, MATCH($B$1, resultados!$A$1:$ZZ$1, 0))</f>
        <v/>
      </c>
      <c r="B585">
        <f>INDEX(resultados!$A$2:$ZZ$2386, 579, MATCH($B$2, resultados!$A$1:$ZZ$1, 0))</f>
        <v/>
      </c>
      <c r="C585">
        <f>INDEX(resultados!$A$2:$ZZ$2386, 579, MATCH($B$3, resultados!$A$1:$ZZ$1, 0))</f>
        <v/>
      </c>
    </row>
    <row r="586">
      <c r="A586">
        <f>INDEX(resultados!$A$2:$ZZ$2386, 580, MATCH($B$1, resultados!$A$1:$ZZ$1, 0))</f>
        <v/>
      </c>
      <c r="B586">
        <f>INDEX(resultados!$A$2:$ZZ$2386, 580, MATCH($B$2, resultados!$A$1:$ZZ$1, 0))</f>
        <v/>
      </c>
      <c r="C586">
        <f>INDEX(resultados!$A$2:$ZZ$2386, 580, MATCH($B$3, resultados!$A$1:$ZZ$1, 0))</f>
        <v/>
      </c>
    </row>
    <row r="587">
      <c r="A587">
        <f>INDEX(resultados!$A$2:$ZZ$2386, 581, MATCH($B$1, resultados!$A$1:$ZZ$1, 0))</f>
        <v/>
      </c>
      <c r="B587">
        <f>INDEX(resultados!$A$2:$ZZ$2386, 581, MATCH($B$2, resultados!$A$1:$ZZ$1, 0))</f>
        <v/>
      </c>
      <c r="C587">
        <f>INDEX(resultados!$A$2:$ZZ$2386, 581, MATCH($B$3, resultados!$A$1:$ZZ$1, 0))</f>
        <v/>
      </c>
    </row>
    <row r="588">
      <c r="A588">
        <f>INDEX(resultados!$A$2:$ZZ$2386, 582, MATCH($B$1, resultados!$A$1:$ZZ$1, 0))</f>
        <v/>
      </c>
      <c r="B588">
        <f>INDEX(resultados!$A$2:$ZZ$2386, 582, MATCH($B$2, resultados!$A$1:$ZZ$1, 0))</f>
        <v/>
      </c>
      <c r="C588">
        <f>INDEX(resultados!$A$2:$ZZ$2386, 582, MATCH($B$3, resultados!$A$1:$ZZ$1, 0))</f>
        <v/>
      </c>
    </row>
    <row r="589">
      <c r="A589">
        <f>INDEX(resultados!$A$2:$ZZ$2386, 583, MATCH($B$1, resultados!$A$1:$ZZ$1, 0))</f>
        <v/>
      </c>
      <c r="B589">
        <f>INDEX(resultados!$A$2:$ZZ$2386, 583, MATCH($B$2, resultados!$A$1:$ZZ$1, 0))</f>
        <v/>
      </c>
      <c r="C589">
        <f>INDEX(resultados!$A$2:$ZZ$2386, 583, MATCH($B$3, resultados!$A$1:$ZZ$1, 0))</f>
        <v/>
      </c>
    </row>
    <row r="590">
      <c r="A590">
        <f>INDEX(resultados!$A$2:$ZZ$2386, 584, MATCH($B$1, resultados!$A$1:$ZZ$1, 0))</f>
        <v/>
      </c>
      <c r="B590">
        <f>INDEX(resultados!$A$2:$ZZ$2386, 584, MATCH($B$2, resultados!$A$1:$ZZ$1, 0))</f>
        <v/>
      </c>
      <c r="C590">
        <f>INDEX(resultados!$A$2:$ZZ$2386, 584, MATCH($B$3, resultados!$A$1:$ZZ$1, 0))</f>
        <v/>
      </c>
    </row>
    <row r="591">
      <c r="A591">
        <f>INDEX(resultados!$A$2:$ZZ$2386, 585, MATCH($B$1, resultados!$A$1:$ZZ$1, 0))</f>
        <v/>
      </c>
      <c r="B591">
        <f>INDEX(resultados!$A$2:$ZZ$2386, 585, MATCH($B$2, resultados!$A$1:$ZZ$1, 0))</f>
        <v/>
      </c>
      <c r="C591">
        <f>INDEX(resultados!$A$2:$ZZ$2386, 585, MATCH($B$3, resultados!$A$1:$ZZ$1, 0))</f>
        <v/>
      </c>
    </row>
    <row r="592">
      <c r="A592">
        <f>INDEX(resultados!$A$2:$ZZ$2386, 586, MATCH($B$1, resultados!$A$1:$ZZ$1, 0))</f>
        <v/>
      </c>
      <c r="B592">
        <f>INDEX(resultados!$A$2:$ZZ$2386, 586, MATCH($B$2, resultados!$A$1:$ZZ$1, 0))</f>
        <v/>
      </c>
      <c r="C592">
        <f>INDEX(resultados!$A$2:$ZZ$2386, 586, MATCH($B$3, resultados!$A$1:$ZZ$1, 0))</f>
        <v/>
      </c>
    </row>
    <row r="593">
      <c r="A593">
        <f>INDEX(resultados!$A$2:$ZZ$2386, 587, MATCH($B$1, resultados!$A$1:$ZZ$1, 0))</f>
        <v/>
      </c>
      <c r="B593">
        <f>INDEX(resultados!$A$2:$ZZ$2386, 587, MATCH($B$2, resultados!$A$1:$ZZ$1, 0))</f>
        <v/>
      </c>
      <c r="C593">
        <f>INDEX(resultados!$A$2:$ZZ$2386, 587, MATCH($B$3, resultados!$A$1:$ZZ$1, 0))</f>
        <v/>
      </c>
    </row>
    <row r="594">
      <c r="A594">
        <f>INDEX(resultados!$A$2:$ZZ$2386, 588, MATCH($B$1, resultados!$A$1:$ZZ$1, 0))</f>
        <v/>
      </c>
      <c r="B594">
        <f>INDEX(resultados!$A$2:$ZZ$2386, 588, MATCH($B$2, resultados!$A$1:$ZZ$1, 0))</f>
        <v/>
      </c>
      <c r="C594">
        <f>INDEX(resultados!$A$2:$ZZ$2386, 588, MATCH($B$3, resultados!$A$1:$ZZ$1, 0))</f>
        <v/>
      </c>
    </row>
    <row r="595">
      <c r="A595">
        <f>INDEX(resultados!$A$2:$ZZ$2386, 589, MATCH($B$1, resultados!$A$1:$ZZ$1, 0))</f>
        <v/>
      </c>
      <c r="B595">
        <f>INDEX(resultados!$A$2:$ZZ$2386, 589, MATCH($B$2, resultados!$A$1:$ZZ$1, 0))</f>
        <v/>
      </c>
      <c r="C595">
        <f>INDEX(resultados!$A$2:$ZZ$2386, 589, MATCH($B$3, resultados!$A$1:$ZZ$1, 0))</f>
        <v/>
      </c>
    </row>
    <row r="596">
      <c r="A596">
        <f>INDEX(resultados!$A$2:$ZZ$2386, 590, MATCH($B$1, resultados!$A$1:$ZZ$1, 0))</f>
        <v/>
      </c>
      <c r="B596">
        <f>INDEX(resultados!$A$2:$ZZ$2386, 590, MATCH($B$2, resultados!$A$1:$ZZ$1, 0))</f>
        <v/>
      </c>
      <c r="C596">
        <f>INDEX(resultados!$A$2:$ZZ$2386, 590, MATCH($B$3, resultados!$A$1:$ZZ$1, 0))</f>
        <v/>
      </c>
    </row>
    <row r="597">
      <c r="A597">
        <f>INDEX(resultados!$A$2:$ZZ$2386, 591, MATCH($B$1, resultados!$A$1:$ZZ$1, 0))</f>
        <v/>
      </c>
      <c r="B597">
        <f>INDEX(resultados!$A$2:$ZZ$2386, 591, MATCH($B$2, resultados!$A$1:$ZZ$1, 0))</f>
        <v/>
      </c>
      <c r="C597">
        <f>INDEX(resultados!$A$2:$ZZ$2386, 591, MATCH($B$3, resultados!$A$1:$ZZ$1, 0))</f>
        <v/>
      </c>
    </row>
    <row r="598">
      <c r="A598">
        <f>INDEX(resultados!$A$2:$ZZ$2386, 592, MATCH($B$1, resultados!$A$1:$ZZ$1, 0))</f>
        <v/>
      </c>
      <c r="B598">
        <f>INDEX(resultados!$A$2:$ZZ$2386, 592, MATCH($B$2, resultados!$A$1:$ZZ$1, 0))</f>
        <v/>
      </c>
      <c r="C598">
        <f>INDEX(resultados!$A$2:$ZZ$2386, 592, MATCH($B$3, resultados!$A$1:$ZZ$1, 0))</f>
        <v/>
      </c>
    </row>
    <row r="599">
      <c r="A599">
        <f>INDEX(resultados!$A$2:$ZZ$2386, 593, MATCH($B$1, resultados!$A$1:$ZZ$1, 0))</f>
        <v/>
      </c>
      <c r="B599">
        <f>INDEX(resultados!$A$2:$ZZ$2386, 593, MATCH($B$2, resultados!$A$1:$ZZ$1, 0))</f>
        <v/>
      </c>
      <c r="C599">
        <f>INDEX(resultados!$A$2:$ZZ$2386, 593, MATCH($B$3, resultados!$A$1:$ZZ$1, 0))</f>
        <v/>
      </c>
    </row>
    <row r="600">
      <c r="A600">
        <f>INDEX(resultados!$A$2:$ZZ$2386, 594, MATCH($B$1, resultados!$A$1:$ZZ$1, 0))</f>
        <v/>
      </c>
      <c r="B600">
        <f>INDEX(resultados!$A$2:$ZZ$2386, 594, MATCH($B$2, resultados!$A$1:$ZZ$1, 0))</f>
        <v/>
      </c>
      <c r="C600">
        <f>INDEX(resultados!$A$2:$ZZ$2386, 594, MATCH($B$3, resultados!$A$1:$ZZ$1, 0))</f>
        <v/>
      </c>
    </row>
    <row r="601">
      <c r="A601">
        <f>INDEX(resultados!$A$2:$ZZ$2386, 595, MATCH($B$1, resultados!$A$1:$ZZ$1, 0))</f>
        <v/>
      </c>
      <c r="B601">
        <f>INDEX(resultados!$A$2:$ZZ$2386, 595, MATCH($B$2, resultados!$A$1:$ZZ$1, 0))</f>
        <v/>
      </c>
      <c r="C601">
        <f>INDEX(resultados!$A$2:$ZZ$2386, 595, MATCH($B$3, resultados!$A$1:$ZZ$1, 0))</f>
        <v/>
      </c>
    </row>
    <row r="602">
      <c r="A602">
        <f>INDEX(resultados!$A$2:$ZZ$2386, 596, MATCH($B$1, resultados!$A$1:$ZZ$1, 0))</f>
        <v/>
      </c>
      <c r="B602">
        <f>INDEX(resultados!$A$2:$ZZ$2386, 596, MATCH($B$2, resultados!$A$1:$ZZ$1, 0))</f>
        <v/>
      </c>
      <c r="C602">
        <f>INDEX(resultados!$A$2:$ZZ$2386, 596, MATCH($B$3, resultados!$A$1:$ZZ$1, 0))</f>
        <v/>
      </c>
    </row>
    <row r="603">
      <c r="A603">
        <f>INDEX(resultados!$A$2:$ZZ$2386, 597, MATCH($B$1, resultados!$A$1:$ZZ$1, 0))</f>
        <v/>
      </c>
      <c r="B603">
        <f>INDEX(resultados!$A$2:$ZZ$2386, 597, MATCH($B$2, resultados!$A$1:$ZZ$1, 0))</f>
        <v/>
      </c>
      <c r="C603">
        <f>INDEX(resultados!$A$2:$ZZ$2386, 597, MATCH($B$3, resultados!$A$1:$ZZ$1, 0))</f>
        <v/>
      </c>
    </row>
    <row r="604">
      <c r="A604">
        <f>INDEX(resultados!$A$2:$ZZ$2386, 598, MATCH($B$1, resultados!$A$1:$ZZ$1, 0))</f>
        <v/>
      </c>
      <c r="B604">
        <f>INDEX(resultados!$A$2:$ZZ$2386, 598, MATCH($B$2, resultados!$A$1:$ZZ$1, 0))</f>
        <v/>
      </c>
      <c r="C604">
        <f>INDEX(resultados!$A$2:$ZZ$2386, 598, MATCH($B$3, resultados!$A$1:$ZZ$1, 0))</f>
        <v/>
      </c>
    </row>
    <row r="605">
      <c r="A605">
        <f>INDEX(resultados!$A$2:$ZZ$2386, 599, MATCH($B$1, resultados!$A$1:$ZZ$1, 0))</f>
        <v/>
      </c>
      <c r="B605">
        <f>INDEX(resultados!$A$2:$ZZ$2386, 599, MATCH($B$2, resultados!$A$1:$ZZ$1, 0))</f>
        <v/>
      </c>
      <c r="C605">
        <f>INDEX(resultados!$A$2:$ZZ$2386, 599, MATCH($B$3, resultados!$A$1:$ZZ$1, 0))</f>
        <v/>
      </c>
    </row>
    <row r="606">
      <c r="A606">
        <f>INDEX(resultados!$A$2:$ZZ$2386, 600, MATCH($B$1, resultados!$A$1:$ZZ$1, 0))</f>
        <v/>
      </c>
      <c r="B606">
        <f>INDEX(resultados!$A$2:$ZZ$2386, 600, MATCH($B$2, resultados!$A$1:$ZZ$1, 0))</f>
        <v/>
      </c>
      <c r="C606">
        <f>INDEX(resultados!$A$2:$ZZ$2386, 600, MATCH($B$3, resultados!$A$1:$ZZ$1, 0))</f>
        <v/>
      </c>
    </row>
    <row r="607">
      <c r="A607">
        <f>INDEX(resultados!$A$2:$ZZ$2386, 601, MATCH($B$1, resultados!$A$1:$ZZ$1, 0))</f>
        <v/>
      </c>
      <c r="B607">
        <f>INDEX(resultados!$A$2:$ZZ$2386, 601, MATCH($B$2, resultados!$A$1:$ZZ$1, 0))</f>
        <v/>
      </c>
      <c r="C607">
        <f>INDEX(resultados!$A$2:$ZZ$2386, 601, MATCH($B$3, resultados!$A$1:$ZZ$1, 0))</f>
        <v/>
      </c>
    </row>
    <row r="608">
      <c r="A608">
        <f>INDEX(resultados!$A$2:$ZZ$2386, 602, MATCH($B$1, resultados!$A$1:$ZZ$1, 0))</f>
        <v/>
      </c>
      <c r="B608">
        <f>INDEX(resultados!$A$2:$ZZ$2386, 602, MATCH($B$2, resultados!$A$1:$ZZ$1, 0))</f>
        <v/>
      </c>
      <c r="C608">
        <f>INDEX(resultados!$A$2:$ZZ$2386, 602, MATCH($B$3, resultados!$A$1:$ZZ$1, 0))</f>
        <v/>
      </c>
    </row>
    <row r="609">
      <c r="A609">
        <f>INDEX(resultados!$A$2:$ZZ$2386, 603, MATCH($B$1, resultados!$A$1:$ZZ$1, 0))</f>
        <v/>
      </c>
      <c r="B609">
        <f>INDEX(resultados!$A$2:$ZZ$2386, 603, MATCH($B$2, resultados!$A$1:$ZZ$1, 0))</f>
        <v/>
      </c>
      <c r="C609">
        <f>INDEX(resultados!$A$2:$ZZ$2386, 603, MATCH($B$3, resultados!$A$1:$ZZ$1, 0))</f>
        <v/>
      </c>
    </row>
    <row r="610">
      <c r="A610">
        <f>INDEX(resultados!$A$2:$ZZ$2386, 604, MATCH($B$1, resultados!$A$1:$ZZ$1, 0))</f>
        <v/>
      </c>
      <c r="B610">
        <f>INDEX(resultados!$A$2:$ZZ$2386, 604, MATCH($B$2, resultados!$A$1:$ZZ$1, 0))</f>
        <v/>
      </c>
      <c r="C610">
        <f>INDEX(resultados!$A$2:$ZZ$2386, 604, MATCH($B$3, resultados!$A$1:$ZZ$1, 0))</f>
        <v/>
      </c>
    </row>
    <row r="611">
      <c r="A611">
        <f>INDEX(resultados!$A$2:$ZZ$2386, 605, MATCH($B$1, resultados!$A$1:$ZZ$1, 0))</f>
        <v/>
      </c>
      <c r="B611">
        <f>INDEX(resultados!$A$2:$ZZ$2386, 605, MATCH($B$2, resultados!$A$1:$ZZ$1, 0))</f>
        <v/>
      </c>
      <c r="C611">
        <f>INDEX(resultados!$A$2:$ZZ$2386, 605, MATCH($B$3, resultados!$A$1:$ZZ$1, 0))</f>
        <v/>
      </c>
    </row>
    <row r="612">
      <c r="A612">
        <f>INDEX(resultados!$A$2:$ZZ$2386, 606, MATCH($B$1, resultados!$A$1:$ZZ$1, 0))</f>
        <v/>
      </c>
      <c r="B612">
        <f>INDEX(resultados!$A$2:$ZZ$2386, 606, MATCH($B$2, resultados!$A$1:$ZZ$1, 0))</f>
        <v/>
      </c>
      <c r="C612">
        <f>INDEX(resultados!$A$2:$ZZ$2386, 606, MATCH($B$3, resultados!$A$1:$ZZ$1, 0))</f>
        <v/>
      </c>
    </row>
    <row r="613">
      <c r="A613">
        <f>INDEX(resultados!$A$2:$ZZ$2386, 607, MATCH($B$1, resultados!$A$1:$ZZ$1, 0))</f>
        <v/>
      </c>
      <c r="B613">
        <f>INDEX(resultados!$A$2:$ZZ$2386, 607, MATCH($B$2, resultados!$A$1:$ZZ$1, 0))</f>
        <v/>
      </c>
      <c r="C613">
        <f>INDEX(resultados!$A$2:$ZZ$2386, 607, MATCH($B$3, resultados!$A$1:$ZZ$1, 0))</f>
        <v/>
      </c>
    </row>
    <row r="614">
      <c r="A614">
        <f>INDEX(resultados!$A$2:$ZZ$2386, 608, MATCH($B$1, resultados!$A$1:$ZZ$1, 0))</f>
        <v/>
      </c>
      <c r="B614">
        <f>INDEX(resultados!$A$2:$ZZ$2386, 608, MATCH($B$2, resultados!$A$1:$ZZ$1, 0))</f>
        <v/>
      </c>
      <c r="C614">
        <f>INDEX(resultados!$A$2:$ZZ$2386, 608, MATCH($B$3, resultados!$A$1:$ZZ$1, 0))</f>
        <v/>
      </c>
    </row>
    <row r="615">
      <c r="A615">
        <f>INDEX(resultados!$A$2:$ZZ$2386, 609, MATCH($B$1, resultados!$A$1:$ZZ$1, 0))</f>
        <v/>
      </c>
      <c r="B615">
        <f>INDEX(resultados!$A$2:$ZZ$2386, 609, MATCH($B$2, resultados!$A$1:$ZZ$1, 0))</f>
        <v/>
      </c>
      <c r="C615">
        <f>INDEX(resultados!$A$2:$ZZ$2386, 609, MATCH($B$3, resultados!$A$1:$ZZ$1, 0))</f>
        <v/>
      </c>
    </row>
    <row r="616">
      <c r="A616">
        <f>INDEX(resultados!$A$2:$ZZ$2386, 610, MATCH($B$1, resultados!$A$1:$ZZ$1, 0))</f>
        <v/>
      </c>
      <c r="B616">
        <f>INDEX(resultados!$A$2:$ZZ$2386, 610, MATCH($B$2, resultados!$A$1:$ZZ$1, 0))</f>
        <v/>
      </c>
      <c r="C616">
        <f>INDEX(resultados!$A$2:$ZZ$2386, 610, MATCH($B$3, resultados!$A$1:$ZZ$1, 0))</f>
        <v/>
      </c>
    </row>
    <row r="617">
      <c r="A617">
        <f>INDEX(resultados!$A$2:$ZZ$2386, 611, MATCH($B$1, resultados!$A$1:$ZZ$1, 0))</f>
        <v/>
      </c>
      <c r="B617">
        <f>INDEX(resultados!$A$2:$ZZ$2386, 611, MATCH($B$2, resultados!$A$1:$ZZ$1, 0))</f>
        <v/>
      </c>
      <c r="C617">
        <f>INDEX(resultados!$A$2:$ZZ$2386, 611, MATCH($B$3, resultados!$A$1:$ZZ$1, 0))</f>
        <v/>
      </c>
    </row>
    <row r="618">
      <c r="A618">
        <f>INDEX(resultados!$A$2:$ZZ$2386, 612, MATCH($B$1, resultados!$A$1:$ZZ$1, 0))</f>
        <v/>
      </c>
      <c r="B618">
        <f>INDEX(resultados!$A$2:$ZZ$2386, 612, MATCH($B$2, resultados!$A$1:$ZZ$1, 0))</f>
        <v/>
      </c>
      <c r="C618">
        <f>INDEX(resultados!$A$2:$ZZ$2386, 612, MATCH($B$3, resultados!$A$1:$ZZ$1, 0))</f>
        <v/>
      </c>
    </row>
    <row r="619">
      <c r="A619">
        <f>INDEX(resultados!$A$2:$ZZ$2386, 613, MATCH($B$1, resultados!$A$1:$ZZ$1, 0))</f>
        <v/>
      </c>
      <c r="B619">
        <f>INDEX(resultados!$A$2:$ZZ$2386, 613, MATCH($B$2, resultados!$A$1:$ZZ$1, 0))</f>
        <v/>
      </c>
      <c r="C619">
        <f>INDEX(resultados!$A$2:$ZZ$2386, 613, MATCH($B$3, resultados!$A$1:$ZZ$1, 0))</f>
        <v/>
      </c>
    </row>
    <row r="620">
      <c r="A620">
        <f>INDEX(resultados!$A$2:$ZZ$2386, 614, MATCH($B$1, resultados!$A$1:$ZZ$1, 0))</f>
        <v/>
      </c>
      <c r="B620">
        <f>INDEX(resultados!$A$2:$ZZ$2386, 614, MATCH($B$2, resultados!$A$1:$ZZ$1, 0))</f>
        <v/>
      </c>
      <c r="C620">
        <f>INDEX(resultados!$A$2:$ZZ$2386, 614, MATCH($B$3, resultados!$A$1:$ZZ$1, 0))</f>
        <v/>
      </c>
    </row>
    <row r="621">
      <c r="A621">
        <f>INDEX(resultados!$A$2:$ZZ$2386, 615, MATCH($B$1, resultados!$A$1:$ZZ$1, 0))</f>
        <v/>
      </c>
      <c r="B621">
        <f>INDEX(resultados!$A$2:$ZZ$2386, 615, MATCH($B$2, resultados!$A$1:$ZZ$1, 0))</f>
        <v/>
      </c>
      <c r="C621">
        <f>INDEX(resultados!$A$2:$ZZ$2386, 615, MATCH($B$3, resultados!$A$1:$ZZ$1, 0))</f>
        <v/>
      </c>
    </row>
    <row r="622">
      <c r="A622">
        <f>INDEX(resultados!$A$2:$ZZ$2386, 616, MATCH($B$1, resultados!$A$1:$ZZ$1, 0))</f>
        <v/>
      </c>
      <c r="B622">
        <f>INDEX(resultados!$A$2:$ZZ$2386, 616, MATCH($B$2, resultados!$A$1:$ZZ$1, 0))</f>
        <v/>
      </c>
      <c r="C622">
        <f>INDEX(resultados!$A$2:$ZZ$2386, 616, MATCH($B$3, resultados!$A$1:$ZZ$1, 0))</f>
        <v/>
      </c>
    </row>
    <row r="623">
      <c r="A623">
        <f>INDEX(resultados!$A$2:$ZZ$2386, 617, MATCH($B$1, resultados!$A$1:$ZZ$1, 0))</f>
        <v/>
      </c>
      <c r="B623">
        <f>INDEX(resultados!$A$2:$ZZ$2386, 617, MATCH($B$2, resultados!$A$1:$ZZ$1, 0))</f>
        <v/>
      </c>
      <c r="C623">
        <f>INDEX(resultados!$A$2:$ZZ$2386, 617, MATCH($B$3, resultados!$A$1:$ZZ$1, 0))</f>
        <v/>
      </c>
    </row>
    <row r="624">
      <c r="A624">
        <f>INDEX(resultados!$A$2:$ZZ$2386, 618, MATCH($B$1, resultados!$A$1:$ZZ$1, 0))</f>
        <v/>
      </c>
      <c r="B624">
        <f>INDEX(resultados!$A$2:$ZZ$2386, 618, MATCH($B$2, resultados!$A$1:$ZZ$1, 0))</f>
        <v/>
      </c>
      <c r="C624">
        <f>INDEX(resultados!$A$2:$ZZ$2386, 618, MATCH($B$3, resultados!$A$1:$ZZ$1, 0))</f>
        <v/>
      </c>
    </row>
    <row r="625">
      <c r="A625">
        <f>INDEX(resultados!$A$2:$ZZ$2386, 619, MATCH($B$1, resultados!$A$1:$ZZ$1, 0))</f>
        <v/>
      </c>
      <c r="B625">
        <f>INDEX(resultados!$A$2:$ZZ$2386, 619, MATCH($B$2, resultados!$A$1:$ZZ$1, 0))</f>
        <v/>
      </c>
      <c r="C625">
        <f>INDEX(resultados!$A$2:$ZZ$2386, 619, MATCH($B$3, resultados!$A$1:$ZZ$1, 0))</f>
        <v/>
      </c>
    </row>
    <row r="626">
      <c r="A626">
        <f>INDEX(resultados!$A$2:$ZZ$2386, 620, MATCH($B$1, resultados!$A$1:$ZZ$1, 0))</f>
        <v/>
      </c>
      <c r="B626">
        <f>INDEX(resultados!$A$2:$ZZ$2386, 620, MATCH($B$2, resultados!$A$1:$ZZ$1, 0))</f>
        <v/>
      </c>
      <c r="C626">
        <f>INDEX(resultados!$A$2:$ZZ$2386, 620, MATCH($B$3, resultados!$A$1:$ZZ$1, 0))</f>
        <v/>
      </c>
    </row>
    <row r="627">
      <c r="A627">
        <f>INDEX(resultados!$A$2:$ZZ$2386, 621, MATCH($B$1, resultados!$A$1:$ZZ$1, 0))</f>
        <v/>
      </c>
      <c r="B627">
        <f>INDEX(resultados!$A$2:$ZZ$2386, 621, MATCH($B$2, resultados!$A$1:$ZZ$1, 0))</f>
        <v/>
      </c>
      <c r="C627">
        <f>INDEX(resultados!$A$2:$ZZ$2386, 621, MATCH($B$3, resultados!$A$1:$ZZ$1, 0))</f>
        <v/>
      </c>
    </row>
    <row r="628">
      <c r="A628">
        <f>INDEX(resultados!$A$2:$ZZ$2386, 622, MATCH($B$1, resultados!$A$1:$ZZ$1, 0))</f>
        <v/>
      </c>
      <c r="B628">
        <f>INDEX(resultados!$A$2:$ZZ$2386, 622, MATCH($B$2, resultados!$A$1:$ZZ$1, 0))</f>
        <v/>
      </c>
      <c r="C628">
        <f>INDEX(resultados!$A$2:$ZZ$2386, 622, MATCH($B$3, resultados!$A$1:$ZZ$1, 0))</f>
        <v/>
      </c>
    </row>
    <row r="629">
      <c r="A629">
        <f>INDEX(resultados!$A$2:$ZZ$2386, 623, MATCH($B$1, resultados!$A$1:$ZZ$1, 0))</f>
        <v/>
      </c>
      <c r="B629">
        <f>INDEX(resultados!$A$2:$ZZ$2386, 623, MATCH($B$2, resultados!$A$1:$ZZ$1, 0))</f>
        <v/>
      </c>
      <c r="C629">
        <f>INDEX(resultados!$A$2:$ZZ$2386, 623, MATCH($B$3, resultados!$A$1:$ZZ$1, 0))</f>
        <v/>
      </c>
    </row>
    <row r="630">
      <c r="A630">
        <f>INDEX(resultados!$A$2:$ZZ$2386, 624, MATCH($B$1, resultados!$A$1:$ZZ$1, 0))</f>
        <v/>
      </c>
      <c r="B630">
        <f>INDEX(resultados!$A$2:$ZZ$2386, 624, MATCH($B$2, resultados!$A$1:$ZZ$1, 0))</f>
        <v/>
      </c>
      <c r="C630">
        <f>INDEX(resultados!$A$2:$ZZ$2386, 624, MATCH($B$3, resultados!$A$1:$ZZ$1, 0))</f>
        <v/>
      </c>
    </row>
    <row r="631">
      <c r="A631">
        <f>INDEX(resultados!$A$2:$ZZ$2386, 625, MATCH($B$1, resultados!$A$1:$ZZ$1, 0))</f>
        <v/>
      </c>
      <c r="B631">
        <f>INDEX(resultados!$A$2:$ZZ$2386, 625, MATCH($B$2, resultados!$A$1:$ZZ$1, 0))</f>
        <v/>
      </c>
      <c r="C631">
        <f>INDEX(resultados!$A$2:$ZZ$2386, 625, MATCH($B$3, resultados!$A$1:$ZZ$1, 0))</f>
        <v/>
      </c>
    </row>
    <row r="632">
      <c r="A632">
        <f>INDEX(resultados!$A$2:$ZZ$2386, 626, MATCH($B$1, resultados!$A$1:$ZZ$1, 0))</f>
        <v/>
      </c>
      <c r="B632">
        <f>INDEX(resultados!$A$2:$ZZ$2386, 626, MATCH($B$2, resultados!$A$1:$ZZ$1, 0))</f>
        <v/>
      </c>
      <c r="C632">
        <f>INDEX(resultados!$A$2:$ZZ$2386, 626, MATCH($B$3, resultados!$A$1:$ZZ$1, 0))</f>
        <v/>
      </c>
    </row>
    <row r="633">
      <c r="A633">
        <f>INDEX(resultados!$A$2:$ZZ$2386, 627, MATCH($B$1, resultados!$A$1:$ZZ$1, 0))</f>
        <v/>
      </c>
      <c r="B633">
        <f>INDEX(resultados!$A$2:$ZZ$2386, 627, MATCH($B$2, resultados!$A$1:$ZZ$1, 0))</f>
        <v/>
      </c>
      <c r="C633">
        <f>INDEX(resultados!$A$2:$ZZ$2386, 627, MATCH($B$3, resultados!$A$1:$ZZ$1, 0))</f>
        <v/>
      </c>
    </row>
    <row r="634">
      <c r="A634">
        <f>INDEX(resultados!$A$2:$ZZ$2386, 628, MATCH($B$1, resultados!$A$1:$ZZ$1, 0))</f>
        <v/>
      </c>
      <c r="B634">
        <f>INDEX(resultados!$A$2:$ZZ$2386, 628, MATCH($B$2, resultados!$A$1:$ZZ$1, 0))</f>
        <v/>
      </c>
      <c r="C634">
        <f>INDEX(resultados!$A$2:$ZZ$2386, 628, MATCH($B$3, resultados!$A$1:$ZZ$1, 0))</f>
        <v/>
      </c>
    </row>
    <row r="635">
      <c r="A635">
        <f>INDEX(resultados!$A$2:$ZZ$2386, 629, MATCH($B$1, resultados!$A$1:$ZZ$1, 0))</f>
        <v/>
      </c>
      <c r="B635">
        <f>INDEX(resultados!$A$2:$ZZ$2386, 629, MATCH($B$2, resultados!$A$1:$ZZ$1, 0))</f>
        <v/>
      </c>
      <c r="C635">
        <f>INDEX(resultados!$A$2:$ZZ$2386, 629, MATCH($B$3, resultados!$A$1:$ZZ$1, 0))</f>
        <v/>
      </c>
    </row>
    <row r="636">
      <c r="A636">
        <f>INDEX(resultados!$A$2:$ZZ$2386, 630, MATCH($B$1, resultados!$A$1:$ZZ$1, 0))</f>
        <v/>
      </c>
      <c r="B636">
        <f>INDEX(resultados!$A$2:$ZZ$2386, 630, MATCH($B$2, resultados!$A$1:$ZZ$1, 0))</f>
        <v/>
      </c>
      <c r="C636">
        <f>INDEX(resultados!$A$2:$ZZ$2386, 630, MATCH($B$3, resultados!$A$1:$ZZ$1, 0))</f>
        <v/>
      </c>
    </row>
    <row r="637">
      <c r="A637">
        <f>INDEX(resultados!$A$2:$ZZ$2386, 631, MATCH($B$1, resultados!$A$1:$ZZ$1, 0))</f>
        <v/>
      </c>
      <c r="B637">
        <f>INDEX(resultados!$A$2:$ZZ$2386, 631, MATCH($B$2, resultados!$A$1:$ZZ$1, 0))</f>
        <v/>
      </c>
      <c r="C637">
        <f>INDEX(resultados!$A$2:$ZZ$2386, 631, MATCH($B$3, resultados!$A$1:$ZZ$1, 0))</f>
        <v/>
      </c>
    </row>
    <row r="638">
      <c r="A638">
        <f>INDEX(resultados!$A$2:$ZZ$2386, 632, MATCH($B$1, resultados!$A$1:$ZZ$1, 0))</f>
        <v/>
      </c>
      <c r="B638">
        <f>INDEX(resultados!$A$2:$ZZ$2386, 632, MATCH($B$2, resultados!$A$1:$ZZ$1, 0))</f>
        <v/>
      </c>
      <c r="C638">
        <f>INDEX(resultados!$A$2:$ZZ$2386, 632, MATCH($B$3, resultados!$A$1:$ZZ$1, 0))</f>
        <v/>
      </c>
    </row>
    <row r="639">
      <c r="A639">
        <f>INDEX(resultados!$A$2:$ZZ$2386, 633, MATCH($B$1, resultados!$A$1:$ZZ$1, 0))</f>
        <v/>
      </c>
      <c r="B639">
        <f>INDEX(resultados!$A$2:$ZZ$2386, 633, MATCH($B$2, resultados!$A$1:$ZZ$1, 0))</f>
        <v/>
      </c>
      <c r="C639">
        <f>INDEX(resultados!$A$2:$ZZ$2386, 633, MATCH($B$3, resultados!$A$1:$ZZ$1, 0))</f>
        <v/>
      </c>
    </row>
    <row r="640">
      <c r="A640">
        <f>INDEX(resultados!$A$2:$ZZ$2386, 634, MATCH($B$1, resultados!$A$1:$ZZ$1, 0))</f>
        <v/>
      </c>
      <c r="B640">
        <f>INDEX(resultados!$A$2:$ZZ$2386, 634, MATCH($B$2, resultados!$A$1:$ZZ$1, 0))</f>
        <v/>
      </c>
      <c r="C640">
        <f>INDEX(resultados!$A$2:$ZZ$2386, 634, MATCH($B$3, resultados!$A$1:$ZZ$1, 0))</f>
        <v/>
      </c>
    </row>
    <row r="641">
      <c r="A641">
        <f>INDEX(resultados!$A$2:$ZZ$2386, 635, MATCH($B$1, resultados!$A$1:$ZZ$1, 0))</f>
        <v/>
      </c>
      <c r="B641">
        <f>INDEX(resultados!$A$2:$ZZ$2386, 635, MATCH($B$2, resultados!$A$1:$ZZ$1, 0))</f>
        <v/>
      </c>
      <c r="C641">
        <f>INDEX(resultados!$A$2:$ZZ$2386, 635, MATCH($B$3, resultados!$A$1:$ZZ$1, 0))</f>
        <v/>
      </c>
    </row>
    <row r="642">
      <c r="A642">
        <f>INDEX(resultados!$A$2:$ZZ$2386, 636, MATCH($B$1, resultados!$A$1:$ZZ$1, 0))</f>
        <v/>
      </c>
      <c r="B642">
        <f>INDEX(resultados!$A$2:$ZZ$2386, 636, MATCH($B$2, resultados!$A$1:$ZZ$1, 0))</f>
        <v/>
      </c>
      <c r="C642">
        <f>INDEX(resultados!$A$2:$ZZ$2386, 636, MATCH($B$3, resultados!$A$1:$ZZ$1, 0))</f>
        <v/>
      </c>
    </row>
    <row r="643">
      <c r="A643">
        <f>INDEX(resultados!$A$2:$ZZ$2386, 637, MATCH($B$1, resultados!$A$1:$ZZ$1, 0))</f>
        <v/>
      </c>
      <c r="B643">
        <f>INDEX(resultados!$A$2:$ZZ$2386, 637, MATCH($B$2, resultados!$A$1:$ZZ$1, 0))</f>
        <v/>
      </c>
      <c r="C643">
        <f>INDEX(resultados!$A$2:$ZZ$2386, 637, MATCH($B$3, resultados!$A$1:$ZZ$1, 0))</f>
        <v/>
      </c>
    </row>
    <row r="644">
      <c r="A644">
        <f>INDEX(resultados!$A$2:$ZZ$2386, 638, MATCH($B$1, resultados!$A$1:$ZZ$1, 0))</f>
        <v/>
      </c>
      <c r="B644">
        <f>INDEX(resultados!$A$2:$ZZ$2386, 638, MATCH($B$2, resultados!$A$1:$ZZ$1, 0))</f>
        <v/>
      </c>
      <c r="C644">
        <f>INDEX(resultados!$A$2:$ZZ$2386, 638, MATCH($B$3, resultados!$A$1:$ZZ$1, 0))</f>
        <v/>
      </c>
    </row>
    <row r="645">
      <c r="A645">
        <f>INDEX(resultados!$A$2:$ZZ$2386, 639, MATCH($B$1, resultados!$A$1:$ZZ$1, 0))</f>
        <v/>
      </c>
      <c r="B645">
        <f>INDEX(resultados!$A$2:$ZZ$2386, 639, MATCH($B$2, resultados!$A$1:$ZZ$1, 0))</f>
        <v/>
      </c>
      <c r="C645">
        <f>INDEX(resultados!$A$2:$ZZ$2386, 639, MATCH($B$3, resultados!$A$1:$ZZ$1, 0))</f>
        <v/>
      </c>
    </row>
    <row r="646">
      <c r="A646">
        <f>INDEX(resultados!$A$2:$ZZ$2386, 640, MATCH($B$1, resultados!$A$1:$ZZ$1, 0))</f>
        <v/>
      </c>
      <c r="B646">
        <f>INDEX(resultados!$A$2:$ZZ$2386, 640, MATCH($B$2, resultados!$A$1:$ZZ$1, 0))</f>
        <v/>
      </c>
      <c r="C646">
        <f>INDEX(resultados!$A$2:$ZZ$2386, 640, MATCH($B$3, resultados!$A$1:$ZZ$1, 0))</f>
        <v/>
      </c>
    </row>
    <row r="647">
      <c r="A647">
        <f>INDEX(resultados!$A$2:$ZZ$2386, 641, MATCH($B$1, resultados!$A$1:$ZZ$1, 0))</f>
        <v/>
      </c>
      <c r="B647">
        <f>INDEX(resultados!$A$2:$ZZ$2386, 641, MATCH($B$2, resultados!$A$1:$ZZ$1, 0))</f>
        <v/>
      </c>
      <c r="C647">
        <f>INDEX(resultados!$A$2:$ZZ$2386, 641, MATCH($B$3, resultados!$A$1:$ZZ$1, 0))</f>
        <v/>
      </c>
    </row>
    <row r="648">
      <c r="A648">
        <f>INDEX(resultados!$A$2:$ZZ$2386, 642, MATCH($B$1, resultados!$A$1:$ZZ$1, 0))</f>
        <v/>
      </c>
      <c r="B648">
        <f>INDEX(resultados!$A$2:$ZZ$2386, 642, MATCH($B$2, resultados!$A$1:$ZZ$1, 0))</f>
        <v/>
      </c>
      <c r="C648">
        <f>INDEX(resultados!$A$2:$ZZ$2386, 642, MATCH($B$3, resultados!$A$1:$ZZ$1, 0))</f>
        <v/>
      </c>
    </row>
    <row r="649">
      <c r="A649">
        <f>INDEX(resultados!$A$2:$ZZ$2386, 643, MATCH($B$1, resultados!$A$1:$ZZ$1, 0))</f>
        <v/>
      </c>
      <c r="B649">
        <f>INDEX(resultados!$A$2:$ZZ$2386, 643, MATCH($B$2, resultados!$A$1:$ZZ$1, 0))</f>
        <v/>
      </c>
      <c r="C649">
        <f>INDEX(resultados!$A$2:$ZZ$2386, 643, MATCH($B$3, resultados!$A$1:$ZZ$1, 0))</f>
        <v/>
      </c>
    </row>
    <row r="650">
      <c r="A650">
        <f>INDEX(resultados!$A$2:$ZZ$2386, 644, MATCH($B$1, resultados!$A$1:$ZZ$1, 0))</f>
        <v/>
      </c>
      <c r="B650">
        <f>INDEX(resultados!$A$2:$ZZ$2386, 644, MATCH($B$2, resultados!$A$1:$ZZ$1, 0))</f>
        <v/>
      </c>
      <c r="C650">
        <f>INDEX(resultados!$A$2:$ZZ$2386, 644, MATCH($B$3, resultados!$A$1:$ZZ$1, 0))</f>
        <v/>
      </c>
    </row>
    <row r="651">
      <c r="A651">
        <f>INDEX(resultados!$A$2:$ZZ$2386, 645, MATCH($B$1, resultados!$A$1:$ZZ$1, 0))</f>
        <v/>
      </c>
      <c r="B651">
        <f>INDEX(resultados!$A$2:$ZZ$2386, 645, MATCH($B$2, resultados!$A$1:$ZZ$1, 0))</f>
        <v/>
      </c>
      <c r="C651">
        <f>INDEX(resultados!$A$2:$ZZ$2386, 645, MATCH($B$3, resultados!$A$1:$ZZ$1, 0))</f>
        <v/>
      </c>
    </row>
    <row r="652">
      <c r="A652">
        <f>INDEX(resultados!$A$2:$ZZ$2386, 646, MATCH($B$1, resultados!$A$1:$ZZ$1, 0))</f>
        <v/>
      </c>
      <c r="B652">
        <f>INDEX(resultados!$A$2:$ZZ$2386, 646, MATCH($B$2, resultados!$A$1:$ZZ$1, 0))</f>
        <v/>
      </c>
      <c r="C652">
        <f>INDEX(resultados!$A$2:$ZZ$2386, 646, MATCH($B$3, resultados!$A$1:$ZZ$1, 0))</f>
        <v/>
      </c>
    </row>
    <row r="653">
      <c r="A653">
        <f>INDEX(resultados!$A$2:$ZZ$2386, 647, MATCH($B$1, resultados!$A$1:$ZZ$1, 0))</f>
        <v/>
      </c>
      <c r="B653">
        <f>INDEX(resultados!$A$2:$ZZ$2386, 647, MATCH($B$2, resultados!$A$1:$ZZ$1, 0))</f>
        <v/>
      </c>
      <c r="C653">
        <f>INDEX(resultados!$A$2:$ZZ$2386, 647, MATCH($B$3, resultados!$A$1:$ZZ$1, 0))</f>
        <v/>
      </c>
    </row>
    <row r="654">
      <c r="A654">
        <f>INDEX(resultados!$A$2:$ZZ$2386, 648, MATCH($B$1, resultados!$A$1:$ZZ$1, 0))</f>
        <v/>
      </c>
      <c r="B654">
        <f>INDEX(resultados!$A$2:$ZZ$2386, 648, MATCH($B$2, resultados!$A$1:$ZZ$1, 0))</f>
        <v/>
      </c>
      <c r="C654">
        <f>INDEX(resultados!$A$2:$ZZ$2386, 648, MATCH($B$3, resultados!$A$1:$ZZ$1, 0))</f>
        <v/>
      </c>
    </row>
    <row r="655">
      <c r="A655">
        <f>INDEX(resultados!$A$2:$ZZ$2386, 649, MATCH($B$1, resultados!$A$1:$ZZ$1, 0))</f>
        <v/>
      </c>
      <c r="B655">
        <f>INDEX(resultados!$A$2:$ZZ$2386, 649, MATCH($B$2, resultados!$A$1:$ZZ$1, 0))</f>
        <v/>
      </c>
      <c r="C655">
        <f>INDEX(resultados!$A$2:$ZZ$2386, 649, MATCH($B$3, resultados!$A$1:$ZZ$1, 0))</f>
        <v/>
      </c>
    </row>
    <row r="656">
      <c r="A656">
        <f>INDEX(resultados!$A$2:$ZZ$2386, 650, MATCH($B$1, resultados!$A$1:$ZZ$1, 0))</f>
        <v/>
      </c>
      <c r="B656">
        <f>INDEX(resultados!$A$2:$ZZ$2386, 650, MATCH($B$2, resultados!$A$1:$ZZ$1, 0))</f>
        <v/>
      </c>
      <c r="C656">
        <f>INDEX(resultados!$A$2:$ZZ$2386, 650, MATCH($B$3, resultados!$A$1:$ZZ$1, 0))</f>
        <v/>
      </c>
    </row>
    <row r="657">
      <c r="A657">
        <f>INDEX(resultados!$A$2:$ZZ$2386, 651, MATCH($B$1, resultados!$A$1:$ZZ$1, 0))</f>
        <v/>
      </c>
      <c r="B657">
        <f>INDEX(resultados!$A$2:$ZZ$2386, 651, MATCH($B$2, resultados!$A$1:$ZZ$1, 0))</f>
        <v/>
      </c>
      <c r="C657">
        <f>INDEX(resultados!$A$2:$ZZ$2386, 651, MATCH($B$3, resultados!$A$1:$ZZ$1, 0))</f>
        <v/>
      </c>
    </row>
    <row r="658">
      <c r="A658">
        <f>INDEX(resultados!$A$2:$ZZ$2386, 652, MATCH($B$1, resultados!$A$1:$ZZ$1, 0))</f>
        <v/>
      </c>
      <c r="B658">
        <f>INDEX(resultados!$A$2:$ZZ$2386, 652, MATCH($B$2, resultados!$A$1:$ZZ$1, 0))</f>
        <v/>
      </c>
      <c r="C658">
        <f>INDEX(resultados!$A$2:$ZZ$2386, 652, MATCH($B$3, resultados!$A$1:$ZZ$1, 0))</f>
        <v/>
      </c>
    </row>
    <row r="659">
      <c r="A659">
        <f>INDEX(resultados!$A$2:$ZZ$2386, 653, MATCH($B$1, resultados!$A$1:$ZZ$1, 0))</f>
        <v/>
      </c>
      <c r="B659">
        <f>INDEX(resultados!$A$2:$ZZ$2386, 653, MATCH($B$2, resultados!$A$1:$ZZ$1, 0))</f>
        <v/>
      </c>
      <c r="C659">
        <f>INDEX(resultados!$A$2:$ZZ$2386, 653, MATCH($B$3, resultados!$A$1:$ZZ$1, 0))</f>
        <v/>
      </c>
    </row>
    <row r="660">
      <c r="A660">
        <f>INDEX(resultados!$A$2:$ZZ$2386, 654, MATCH($B$1, resultados!$A$1:$ZZ$1, 0))</f>
        <v/>
      </c>
      <c r="B660">
        <f>INDEX(resultados!$A$2:$ZZ$2386, 654, MATCH($B$2, resultados!$A$1:$ZZ$1, 0))</f>
        <v/>
      </c>
      <c r="C660">
        <f>INDEX(resultados!$A$2:$ZZ$2386, 654, MATCH($B$3, resultados!$A$1:$ZZ$1, 0))</f>
        <v/>
      </c>
    </row>
    <row r="661">
      <c r="A661">
        <f>INDEX(resultados!$A$2:$ZZ$2386, 655, MATCH($B$1, resultados!$A$1:$ZZ$1, 0))</f>
        <v/>
      </c>
      <c r="B661">
        <f>INDEX(resultados!$A$2:$ZZ$2386, 655, MATCH($B$2, resultados!$A$1:$ZZ$1, 0))</f>
        <v/>
      </c>
      <c r="C661">
        <f>INDEX(resultados!$A$2:$ZZ$2386, 655, MATCH($B$3, resultados!$A$1:$ZZ$1, 0))</f>
        <v/>
      </c>
    </row>
    <row r="662">
      <c r="A662">
        <f>INDEX(resultados!$A$2:$ZZ$2386, 656, MATCH($B$1, resultados!$A$1:$ZZ$1, 0))</f>
        <v/>
      </c>
      <c r="B662">
        <f>INDEX(resultados!$A$2:$ZZ$2386, 656, MATCH($B$2, resultados!$A$1:$ZZ$1, 0))</f>
        <v/>
      </c>
      <c r="C662">
        <f>INDEX(resultados!$A$2:$ZZ$2386, 656, MATCH($B$3, resultados!$A$1:$ZZ$1, 0))</f>
        <v/>
      </c>
    </row>
    <row r="663">
      <c r="A663">
        <f>INDEX(resultados!$A$2:$ZZ$2386, 657, MATCH($B$1, resultados!$A$1:$ZZ$1, 0))</f>
        <v/>
      </c>
      <c r="B663">
        <f>INDEX(resultados!$A$2:$ZZ$2386, 657, MATCH($B$2, resultados!$A$1:$ZZ$1, 0))</f>
        <v/>
      </c>
      <c r="C663">
        <f>INDEX(resultados!$A$2:$ZZ$2386, 657, MATCH($B$3, resultados!$A$1:$ZZ$1, 0))</f>
        <v/>
      </c>
    </row>
    <row r="664">
      <c r="A664">
        <f>INDEX(resultados!$A$2:$ZZ$2386, 658, MATCH($B$1, resultados!$A$1:$ZZ$1, 0))</f>
        <v/>
      </c>
      <c r="B664">
        <f>INDEX(resultados!$A$2:$ZZ$2386, 658, MATCH($B$2, resultados!$A$1:$ZZ$1, 0))</f>
        <v/>
      </c>
      <c r="C664">
        <f>INDEX(resultados!$A$2:$ZZ$2386, 658, MATCH($B$3, resultados!$A$1:$ZZ$1, 0))</f>
        <v/>
      </c>
    </row>
    <row r="665">
      <c r="A665">
        <f>INDEX(resultados!$A$2:$ZZ$2386, 659, MATCH($B$1, resultados!$A$1:$ZZ$1, 0))</f>
        <v/>
      </c>
      <c r="B665">
        <f>INDEX(resultados!$A$2:$ZZ$2386, 659, MATCH($B$2, resultados!$A$1:$ZZ$1, 0))</f>
        <v/>
      </c>
      <c r="C665">
        <f>INDEX(resultados!$A$2:$ZZ$2386, 659, MATCH($B$3, resultados!$A$1:$ZZ$1, 0))</f>
        <v/>
      </c>
    </row>
    <row r="666">
      <c r="A666">
        <f>INDEX(resultados!$A$2:$ZZ$2386, 660, MATCH($B$1, resultados!$A$1:$ZZ$1, 0))</f>
        <v/>
      </c>
      <c r="B666">
        <f>INDEX(resultados!$A$2:$ZZ$2386, 660, MATCH($B$2, resultados!$A$1:$ZZ$1, 0))</f>
        <v/>
      </c>
      <c r="C666">
        <f>INDEX(resultados!$A$2:$ZZ$2386, 660, MATCH($B$3, resultados!$A$1:$ZZ$1, 0))</f>
        <v/>
      </c>
    </row>
    <row r="667">
      <c r="A667">
        <f>INDEX(resultados!$A$2:$ZZ$2386, 661, MATCH($B$1, resultados!$A$1:$ZZ$1, 0))</f>
        <v/>
      </c>
      <c r="B667">
        <f>INDEX(resultados!$A$2:$ZZ$2386, 661, MATCH($B$2, resultados!$A$1:$ZZ$1, 0))</f>
        <v/>
      </c>
      <c r="C667">
        <f>INDEX(resultados!$A$2:$ZZ$2386, 661, MATCH($B$3, resultados!$A$1:$ZZ$1, 0))</f>
        <v/>
      </c>
    </row>
    <row r="668">
      <c r="A668">
        <f>INDEX(resultados!$A$2:$ZZ$2386, 662, MATCH($B$1, resultados!$A$1:$ZZ$1, 0))</f>
        <v/>
      </c>
      <c r="B668">
        <f>INDEX(resultados!$A$2:$ZZ$2386, 662, MATCH($B$2, resultados!$A$1:$ZZ$1, 0))</f>
        <v/>
      </c>
      <c r="C668">
        <f>INDEX(resultados!$A$2:$ZZ$2386, 662, MATCH($B$3, resultados!$A$1:$ZZ$1, 0))</f>
        <v/>
      </c>
    </row>
    <row r="669">
      <c r="A669">
        <f>INDEX(resultados!$A$2:$ZZ$2386, 663, MATCH($B$1, resultados!$A$1:$ZZ$1, 0))</f>
        <v/>
      </c>
      <c r="B669">
        <f>INDEX(resultados!$A$2:$ZZ$2386, 663, MATCH($B$2, resultados!$A$1:$ZZ$1, 0))</f>
        <v/>
      </c>
      <c r="C669">
        <f>INDEX(resultados!$A$2:$ZZ$2386, 663, MATCH($B$3, resultados!$A$1:$ZZ$1, 0))</f>
        <v/>
      </c>
    </row>
    <row r="670">
      <c r="A670">
        <f>INDEX(resultados!$A$2:$ZZ$2386, 664, MATCH($B$1, resultados!$A$1:$ZZ$1, 0))</f>
        <v/>
      </c>
      <c r="B670">
        <f>INDEX(resultados!$A$2:$ZZ$2386, 664, MATCH($B$2, resultados!$A$1:$ZZ$1, 0))</f>
        <v/>
      </c>
      <c r="C670">
        <f>INDEX(resultados!$A$2:$ZZ$2386, 664, MATCH($B$3, resultados!$A$1:$ZZ$1, 0))</f>
        <v/>
      </c>
    </row>
    <row r="671">
      <c r="A671">
        <f>INDEX(resultados!$A$2:$ZZ$2386, 665, MATCH($B$1, resultados!$A$1:$ZZ$1, 0))</f>
        <v/>
      </c>
      <c r="B671">
        <f>INDEX(resultados!$A$2:$ZZ$2386, 665, MATCH($B$2, resultados!$A$1:$ZZ$1, 0))</f>
        <v/>
      </c>
      <c r="C671">
        <f>INDEX(resultados!$A$2:$ZZ$2386, 665, MATCH($B$3, resultados!$A$1:$ZZ$1, 0))</f>
        <v/>
      </c>
    </row>
    <row r="672">
      <c r="A672">
        <f>INDEX(resultados!$A$2:$ZZ$2386, 666, MATCH($B$1, resultados!$A$1:$ZZ$1, 0))</f>
        <v/>
      </c>
      <c r="B672">
        <f>INDEX(resultados!$A$2:$ZZ$2386, 666, MATCH($B$2, resultados!$A$1:$ZZ$1, 0))</f>
        <v/>
      </c>
      <c r="C672">
        <f>INDEX(resultados!$A$2:$ZZ$2386, 666, MATCH($B$3, resultados!$A$1:$ZZ$1, 0))</f>
        <v/>
      </c>
    </row>
    <row r="673">
      <c r="A673">
        <f>INDEX(resultados!$A$2:$ZZ$2386, 667, MATCH($B$1, resultados!$A$1:$ZZ$1, 0))</f>
        <v/>
      </c>
      <c r="B673">
        <f>INDEX(resultados!$A$2:$ZZ$2386, 667, MATCH($B$2, resultados!$A$1:$ZZ$1, 0))</f>
        <v/>
      </c>
      <c r="C673">
        <f>INDEX(resultados!$A$2:$ZZ$2386, 667, MATCH($B$3, resultados!$A$1:$ZZ$1, 0))</f>
        <v/>
      </c>
    </row>
    <row r="674">
      <c r="A674">
        <f>INDEX(resultados!$A$2:$ZZ$2386, 668, MATCH($B$1, resultados!$A$1:$ZZ$1, 0))</f>
        <v/>
      </c>
      <c r="B674">
        <f>INDEX(resultados!$A$2:$ZZ$2386, 668, MATCH($B$2, resultados!$A$1:$ZZ$1, 0))</f>
        <v/>
      </c>
      <c r="C674">
        <f>INDEX(resultados!$A$2:$ZZ$2386, 668, MATCH($B$3, resultados!$A$1:$ZZ$1, 0))</f>
        <v/>
      </c>
    </row>
    <row r="675">
      <c r="A675">
        <f>INDEX(resultados!$A$2:$ZZ$2386, 669, MATCH($B$1, resultados!$A$1:$ZZ$1, 0))</f>
        <v/>
      </c>
      <c r="B675">
        <f>INDEX(resultados!$A$2:$ZZ$2386, 669, MATCH($B$2, resultados!$A$1:$ZZ$1, 0))</f>
        <v/>
      </c>
      <c r="C675">
        <f>INDEX(resultados!$A$2:$ZZ$2386, 669, MATCH($B$3, resultados!$A$1:$ZZ$1, 0))</f>
        <v/>
      </c>
    </row>
    <row r="676">
      <c r="A676">
        <f>INDEX(resultados!$A$2:$ZZ$2386, 670, MATCH($B$1, resultados!$A$1:$ZZ$1, 0))</f>
        <v/>
      </c>
      <c r="B676">
        <f>INDEX(resultados!$A$2:$ZZ$2386, 670, MATCH($B$2, resultados!$A$1:$ZZ$1, 0))</f>
        <v/>
      </c>
      <c r="C676">
        <f>INDEX(resultados!$A$2:$ZZ$2386, 670, MATCH($B$3, resultados!$A$1:$ZZ$1, 0))</f>
        <v/>
      </c>
    </row>
    <row r="677">
      <c r="A677">
        <f>INDEX(resultados!$A$2:$ZZ$2386, 671, MATCH($B$1, resultados!$A$1:$ZZ$1, 0))</f>
        <v/>
      </c>
      <c r="B677">
        <f>INDEX(resultados!$A$2:$ZZ$2386, 671, MATCH($B$2, resultados!$A$1:$ZZ$1, 0))</f>
        <v/>
      </c>
      <c r="C677">
        <f>INDEX(resultados!$A$2:$ZZ$2386, 671, MATCH($B$3, resultados!$A$1:$ZZ$1, 0))</f>
        <v/>
      </c>
    </row>
    <row r="678">
      <c r="A678">
        <f>INDEX(resultados!$A$2:$ZZ$2386, 672, MATCH($B$1, resultados!$A$1:$ZZ$1, 0))</f>
        <v/>
      </c>
      <c r="B678">
        <f>INDEX(resultados!$A$2:$ZZ$2386, 672, MATCH($B$2, resultados!$A$1:$ZZ$1, 0))</f>
        <v/>
      </c>
      <c r="C678">
        <f>INDEX(resultados!$A$2:$ZZ$2386, 672, MATCH($B$3, resultados!$A$1:$ZZ$1, 0))</f>
        <v/>
      </c>
    </row>
    <row r="679">
      <c r="A679">
        <f>INDEX(resultados!$A$2:$ZZ$2386, 673, MATCH($B$1, resultados!$A$1:$ZZ$1, 0))</f>
        <v/>
      </c>
      <c r="B679">
        <f>INDEX(resultados!$A$2:$ZZ$2386, 673, MATCH($B$2, resultados!$A$1:$ZZ$1, 0))</f>
        <v/>
      </c>
      <c r="C679">
        <f>INDEX(resultados!$A$2:$ZZ$2386, 673, MATCH($B$3, resultados!$A$1:$ZZ$1, 0))</f>
        <v/>
      </c>
    </row>
    <row r="680">
      <c r="A680">
        <f>INDEX(resultados!$A$2:$ZZ$2386, 674, MATCH($B$1, resultados!$A$1:$ZZ$1, 0))</f>
        <v/>
      </c>
      <c r="B680">
        <f>INDEX(resultados!$A$2:$ZZ$2386, 674, MATCH($B$2, resultados!$A$1:$ZZ$1, 0))</f>
        <v/>
      </c>
      <c r="C680">
        <f>INDEX(resultados!$A$2:$ZZ$2386, 674, MATCH($B$3, resultados!$A$1:$ZZ$1, 0))</f>
        <v/>
      </c>
    </row>
    <row r="681">
      <c r="A681">
        <f>INDEX(resultados!$A$2:$ZZ$2386, 675, MATCH($B$1, resultados!$A$1:$ZZ$1, 0))</f>
        <v/>
      </c>
      <c r="B681">
        <f>INDEX(resultados!$A$2:$ZZ$2386, 675, MATCH($B$2, resultados!$A$1:$ZZ$1, 0))</f>
        <v/>
      </c>
      <c r="C681">
        <f>INDEX(resultados!$A$2:$ZZ$2386, 675, MATCH($B$3, resultados!$A$1:$ZZ$1, 0))</f>
        <v/>
      </c>
    </row>
    <row r="682">
      <c r="A682">
        <f>INDEX(resultados!$A$2:$ZZ$2386, 676, MATCH($B$1, resultados!$A$1:$ZZ$1, 0))</f>
        <v/>
      </c>
      <c r="B682">
        <f>INDEX(resultados!$A$2:$ZZ$2386, 676, MATCH($B$2, resultados!$A$1:$ZZ$1, 0))</f>
        <v/>
      </c>
      <c r="C682">
        <f>INDEX(resultados!$A$2:$ZZ$2386, 676, MATCH($B$3, resultados!$A$1:$ZZ$1, 0))</f>
        <v/>
      </c>
    </row>
    <row r="683">
      <c r="A683">
        <f>INDEX(resultados!$A$2:$ZZ$2386, 677, MATCH($B$1, resultados!$A$1:$ZZ$1, 0))</f>
        <v/>
      </c>
      <c r="B683">
        <f>INDEX(resultados!$A$2:$ZZ$2386, 677, MATCH($B$2, resultados!$A$1:$ZZ$1, 0))</f>
        <v/>
      </c>
      <c r="C683">
        <f>INDEX(resultados!$A$2:$ZZ$2386, 677, MATCH($B$3, resultados!$A$1:$ZZ$1, 0))</f>
        <v/>
      </c>
    </row>
    <row r="684">
      <c r="A684">
        <f>INDEX(resultados!$A$2:$ZZ$2386, 678, MATCH($B$1, resultados!$A$1:$ZZ$1, 0))</f>
        <v/>
      </c>
      <c r="B684">
        <f>INDEX(resultados!$A$2:$ZZ$2386, 678, MATCH($B$2, resultados!$A$1:$ZZ$1, 0))</f>
        <v/>
      </c>
      <c r="C684">
        <f>INDEX(resultados!$A$2:$ZZ$2386, 678, MATCH($B$3, resultados!$A$1:$ZZ$1, 0))</f>
        <v/>
      </c>
    </row>
    <row r="685">
      <c r="A685">
        <f>INDEX(resultados!$A$2:$ZZ$2386, 679, MATCH($B$1, resultados!$A$1:$ZZ$1, 0))</f>
        <v/>
      </c>
      <c r="B685">
        <f>INDEX(resultados!$A$2:$ZZ$2386, 679, MATCH($B$2, resultados!$A$1:$ZZ$1, 0))</f>
        <v/>
      </c>
      <c r="C685">
        <f>INDEX(resultados!$A$2:$ZZ$2386, 679, MATCH($B$3, resultados!$A$1:$ZZ$1, 0))</f>
        <v/>
      </c>
    </row>
    <row r="686">
      <c r="A686">
        <f>INDEX(resultados!$A$2:$ZZ$2386, 680, MATCH($B$1, resultados!$A$1:$ZZ$1, 0))</f>
        <v/>
      </c>
      <c r="B686">
        <f>INDEX(resultados!$A$2:$ZZ$2386, 680, MATCH($B$2, resultados!$A$1:$ZZ$1, 0))</f>
        <v/>
      </c>
      <c r="C686">
        <f>INDEX(resultados!$A$2:$ZZ$2386, 680, MATCH($B$3, resultados!$A$1:$ZZ$1, 0))</f>
        <v/>
      </c>
    </row>
    <row r="687">
      <c r="A687">
        <f>INDEX(resultados!$A$2:$ZZ$2386, 681, MATCH($B$1, resultados!$A$1:$ZZ$1, 0))</f>
        <v/>
      </c>
      <c r="B687">
        <f>INDEX(resultados!$A$2:$ZZ$2386, 681, MATCH($B$2, resultados!$A$1:$ZZ$1, 0))</f>
        <v/>
      </c>
      <c r="C687">
        <f>INDEX(resultados!$A$2:$ZZ$2386, 681, MATCH($B$3, resultados!$A$1:$ZZ$1, 0))</f>
        <v/>
      </c>
    </row>
    <row r="688">
      <c r="A688">
        <f>INDEX(resultados!$A$2:$ZZ$2386, 682, MATCH($B$1, resultados!$A$1:$ZZ$1, 0))</f>
        <v/>
      </c>
      <c r="B688">
        <f>INDEX(resultados!$A$2:$ZZ$2386, 682, MATCH($B$2, resultados!$A$1:$ZZ$1, 0))</f>
        <v/>
      </c>
      <c r="C688">
        <f>INDEX(resultados!$A$2:$ZZ$2386, 682, MATCH($B$3, resultados!$A$1:$ZZ$1, 0))</f>
        <v/>
      </c>
    </row>
    <row r="689">
      <c r="A689">
        <f>INDEX(resultados!$A$2:$ZZ$2386, 683, MATCH($B$1, resultados!$A$1:$ZZ$1, 0))</f>
        <v/>
      </c>
      <c r="B689">
        <f>INDEX(resultados!$A$2:$ZZ$2386, 683, MATCH($B$2, resultados!$A$1:$ZZ$1, 0))</f>
        <v/>
      </c>
      <c r="C689">
        <f>INDEX(resultados!$A$2:$ZZ$2386, 683, MATCH($B$3, resultados!$A$1:$ZZ$1, 0))</f>
        <v/>
      </c>
    </row>
    <row r="690">
      <c r="A690">
        <f>INDEX(resultados!$A$2:$ZZ$2386, 684, MATCH($B$1, resultados!$A$1:$ZZ$1, 0))</f>
        <v/>
      </c>
      <c r="B690">
        <f>INDEX(resultados!$A$2:$ZZ$2386, 684, MATCH($B$2, resultados!$A$1:$ZZ$1, 0))</f>
        <v/>
      </c>
      <c r="C690">
        <f>INDEX(resultados!$A$2:$ZZ$2386, 684, MATCH($B$3, resultados!$A$1:$ZZ$1, 0))</f>
        <v/>
      </c>
    </row>
    <row r="691">
      <c r="A691">
        <f>INDEX(resultados!$A$2:$ZZ$2386, 685, MATCH($B$1, resultados!$A$1:$ZZ$1, 0))</f>
        <v/>
      </c>
      <c r="B691">
        <f>INDEX(resultados!$A$2:$ZZ$2386, 685, MATCH($B$2, resultados!$A$1:$ZZ$1, 0))</f>
        <v/>
      </c>
      <c r="C691">
        <f>INDEX(resultados!$A$2:$ZZ$2386, 685, MATCH($B$3, resultados!$A$1:$ZZ$1, 0))</f>
        <v/>
      </c>
    </row>
    <row r="692">
      <c r="A692">
        <f>INDEX(resultados!$A$2:$ZZ$2386, 686, MATCH($B$1, resultados!$A$1:$ZZ$1, 0))</f>
        <v/>
      </c>
      <c r="B692">
        <f>INDEX(resultados!$A$2:$ZZ$2386, 686, MATCH($B$2, resultados!$A$1:$ZZ$1, 0))</f>
        <v/>
      </c>
      <c r="C692">
        <f>INDEX(resultados!$A$2:$ZZ$2386, 686, MATCH($B$3, resultados!$A$1:$ZZ$1, 0))</f>
        <v/>
      </c>
    </row>
    <row r="693">
      <c r="A693">
        <f>INDEX(resultados!$A$2:$ZZ$2386, 687, MATCH($B$1, resultados!$A$1:$ZZ$1, 0))</f>
        <v/>
      </c>
      <c r="B693">
        <f>INDEX(resultados!$A$2:$ZZ$2386, 687, MATCH($B$2, resultados!$A$1:$ZZ$1, 0))</f>
        <v/>
      </c>
      <c r="C693">
        <f>INDEX(resultados!$A$2:$ZZ$2386, 687, MATCH($B$3, resultados!$A$1:$ZZ$1, 0))</f>
        <v/>
      </c>
    </row>
    <row r="694">
      <c r="A694">
        <f>INDEX(resultados!$A$2:$ZZ$2386, 688, MATCH($B$1, resultados!$A$1:$ZZ$1, 0))</f>
        <v/>
      </c>
      <c r="B694">
        <f>INDEX(resultados!$A$2:$ZZ$2386, 688, MATCH($B$2, resultados!$A$1:$ZZ$1, 0))</f>
        <v/>
      </c>
      <c r="C694">
        <f>INDEX(resultados!$A$2:$ZZ$2386, 688, MATCH($B$3, resultados!$A$1:$ZZ$1, 0))</f>
        <v/>
      </c>
    </row>
    <row r="695">
      <c r="A695">
        <f>INDEX(resultados!$A$2:$ZZ$2386, 689, MATCH($B$1, resultados!$A$1:$ZZ$1, 0))</f>
        <v/>
      </c>
      <c r="B695">
        <f>INDEX(resultados!$A$2:$ZZ$2386, 689, MATCH($B$2, resultados!$A$1:$ZZ$1, 0))</f>
        <v/>
      </c>
      <c r="C695">
        <f>INDEX(resultados!$A$2:$ZZ$2386, 689, MATCH($B$3, resultados!$A$1:$ZZ$1, 0))</f>
        <v/>
      </c>
    </row>
    <row r="696">
      <c r="A696">
        <f>INDEX(resultados!$A$2:$ZZ$2386, 690, MATCH($B$1, resultados!$A$1:$ZZ$1, 0))</f>
        <v/>
      </c>
      <c r="B696">
        <f>INDEX(resultados!$A$2:$ZZ$2386, 690, MATCH($B$2, resultados!$A$1:$ZZ$1, 0))</f>
        <v/>
      </c>
      <c r="C696">
        <f>INDEX(resultados!$A$2:$ZZ$2386, 690, MATCH($B$3, resultados!$A$1:$ZZ$1, 0))</f>
        <v/>
      </c>
    </row>
    <row r="697">
      <c r="A697">
        <f>INDEX(resultados!$A$2:$ZZ$2386, 691, MATCH($B$1, resultados!$A$1:$ZZ$1, 0))</f>
        <v/>
      </c>
      <c r="B697">
        <f>INDEX(resultados!$A$2:$ZZ$2386, 691, MATCH($B$2, resultados!$A$1:$ZZ$1, 0))</f>
        <v/>
      </c>
      <c r="C697">
        <f>INDEX(resultados!$A$2:$ZZ$2386, 691, MATCH($B$3, resultados!$A$1:$ZZ$1, 0))</f>
        <v/>
      </c>
    </row>
    <row r="698">
      <c r="A698">
        <f>INDEX(resultados!$A$2:$ZZ$2386, 692, MATCH($B$1, resultados!$A$1:$ZZ$1, 0))</f>
        <v/>
      </c>
      <c r="B698">
        <f>INDEX(resultados!$A$2:$ZZ$2386, 692, MATCH($B$2, resultados!$A$1:$ZZ$1, 0))</f>
        <v/>
      </c>
      <c r="C698">
        <f>INDEX(resultados!$A$2:$ZZ$2386, 692, MATCH($B$3, resultados!$A$1:$ZZ$1, 0))</f>
        <v/>
      </c>
    </row>
    <row r="699">
      <c r="A699">
        <f>INDEX(resultados!$A$2:$ZZ$2386, 693, MATCH($B$1, resultados!$A$1:$ZZ$1, 0))</f>
        <v/>
      </c>
      <c r="B699">
        <f>INDEX(resultados!$A$2:$ZZ$2386, 693, MATCH($B$2, resultados!$A$1:$ZZ$1, 0))</f>
        <v/>
      </c>
      <c r="C699">
        <f>INDEX(resultados!$A$2:$ZZ$2386, 693, MATCH($B$3, resultados!$A$1:$ZZ$1, 0))</f>
        <v/>
      </c>
    </row>
    <row r="700">
      <c r="A700">
        <f>INDEX(resultados!$A$2:$ZZ$2386, 694, MATCH($B$1, resultados!$A$1:$ZZ$1, 0))</f>
        <v/>
      </c>
      <c r="B700">
        <f>INDEX(resultados!$A$2:$ZZ$2386, 694, MATCH($B$2, resultados!$A$1:$ZZ$1, 0))</f>
        <v/>
      </c>
      <c r="C700">
        <f>INDEX(resultados!$A$2:$ZZ$2386, 694, MATCH($B$3, resultados!$A$1:$ZZ$1, 0))</f>
        <v/>
      </c>
    </row>
    <row r="701">
      <c r="A701">
        <f>INDEX(resultados!$A$2:$ZZ$2386, 695, MATCH($B$1, resultados!$A$1:$ZZ$1, 0))</f>
        <v/>
      </c>
      <c r="B701">
        <f>INDEX(resultados!$A$2:$ZZ$2386, 695, MATCH($B$2, resultados!$A$1:$ZZ$1, 0))</f>
        <v/>
      </c>
      <c r="C701">
        <f>INDEX(resultados!$A$2:$ZZ$2386, 695, MATCH($B$3, resultados!$A$1:$ZZ$1, 0))</f>
        <v/>
      </c>
    </row>
    <row r="702">
      <c r="A702">
        <f>INDEX(resultados!$A$2:$ZZ$2386, 696, MATCH($B$1, resultados!$A$1:$ZZ$1, 0))</f>
        <v/>
      </c>
      <c r="B702">
        <f>INDEX(resultados!$A$2:$ZZ$2386, 696, MATCH($B$2, resultados!$A$1:$ZZ$1, 0))</f>
        <v/>
      </c>
      <c r="C702">
        <f>INDEX(resultados!$A$2:$ZZ$2386, 696, MATCH($B$3, resultados!$A$1:$ZZ$1, 0))</f>
        <v/>
      </c>
    </row>
    <row r="703">
      <c r="A703">
        <f>INDEX(resultados!$A$2:$ZZ$2386, 697, MATCH($B$1, resultados!$A$1:$ZZ$1, 0))</f>
        <v/>
      </c>
      <c r="B703">
        <f>INDEX(resultados!$A$2:$ZZ$2386, 697, MATCH($B$2, resultados!$A$1:$ZZ$1, 0))</f>
        <v/>
      </c>
      <c r="C703">
        <f>INDEX(resultados!$A$2:$ZZ$2386, 697, MATCH($B$3, resultados!$A$1:$ZZ$1, 0))</f>
        <v/>
      </c>
    </row>
    <row r="704">
      <c r="A704">
        <f>INDEX(resultados!$A$2:$ZZ$2386, 698, MATCH($B$1, resultados!$A$1:$ZZ$1, 0))</f>
        <v/>
      </c>
      <c r="B704">
        <f>INDEX(resultados!$A$2:$ZZ$2386, 698, MATCH($B$2, resultados!$A$1:$ZZ$1, 0))</f>
        <v/>
      </c>
      <c r="C704">
        <f>INDEX(resultados!$A$2:$ZZ$2386, 698, MATCH($B$3, resultados!$A$1:$ZZ$1, 0))</f>
        <v/>
      </c>
    </row>
    <row r="705">
      <c r="A705">
        <f>INDEX(resultados!$A$2:$ZZ$2386, 699, MATCH($B$1, resultados!$A$1:$ZZ$1, 0))</f>
        <v/>
      </c>
      <c r="B705">
        <f>INDEX(resultados!$A$2:$ZZ$2386, 699, MATCH($B$2, resultados!$A$1:$ZZ$1, 0))</f>
        <v/>
      </c>
      <c r="C705">
        <f>INDEX(resultados!$A$2:$ZZ$2386, 699, MATCH($B$3, resultados!$A$1:$ZZ$1, 0))</f>
        <v/>
      </c>
    </row>
    <row r="706">
      <c r="A706">
        <f>INDEX(resultados!$A$2:$ZZ$2386, 700, MATCH($B$1, resultados!$A$1:$ZZ$1, 0))</f>
        <v/>
      </c>
      <c r="B706">
        <f>INDEX(resultados!$A$2:$ZZ$2386, 700, MATCH($B$2, resultados!$A$1:$ZZ$1, 0))</f>
        <v/>
      </c>
      <c r="C706">
        <f>INDEX(resultados!$A$2:$ZZ$2386, 700, MATCH($B$3, resultados!$A$1:$ZZ$1, 0))</f>
        <v/>
      </c>
    </row>
    <row r="707">
      <c r="A707">
        <f>INDEX(resultados!$A$2:$ZZ$2386, 701, MATCH($B$1, resultados!$A$1:$ZZ$1, 0))</f>
        <v/>
      </c>
      <c r="B707">
        <f>INDEX(resultados!$A$2:$ZZ$2386, 701, MATCH($B$2, resultados!$A$1:$ZZ$1, 0))</f>
        <v/>
      </c>
      <c r="C707">
        <f>INDEX(resultados!$A$2:$ZZ$2386, 701, MATCH($B$3, resultados!$A$1:$ZZ$1, 0))</f>
        <v/>
      </c>
    </row>
    <row r="708">
      <c r="A708">
        <f>INDEX(resultados!$A$2:$ZZ$2386, 702, MATCH($B$1, resultados!$A$1:$ZZ$1, 0))</f>
        <v/>
      </c>
      <c r="B708">
        <f>INDEX(resultados!$A$2:$ZZ$2386, 702, MATCH($B$2, resultados!$A$1:$ZZ$1, 0))</f>
        <v/>
      </c>
      <c r="C708">
        <f>INDEX(resultados!$A$2:$ZZ$2386, 702, MATCH($B$3, resultados!$A$1:$ZZ$1, 0))</f>
        <v/>
      </c>
    </row>
    <row r="709">
      <c r="A709">
        <f>INDEX(resultados!$A$2:$ZZ$2386, 703, MATCH($B$1, resultados!$A$1:$ZZ$1, 0))</f>
        <v/>
      </c>
      <c r="B709">
        <f>INDEX(resultados!$A$2:$ZZ$2386, 703, MATCH($B$2, resultados!$A$1:$ZZ$1, 0))</f>
        <v/>
      </c>
      <c r="C709">
        <f>INDEX(resultados!$A$2:$ZZ$2386, 703, MATCH($B$3, resultados!$A$1:$ZZ$1, 0))</f>
        <v/>
      </c>
    </row>
    <row r="710">
      <c r="A710">
        <f>INDEX(resultados!$A$2:$ZZ$2386, 704, MATCH($B$1, resultados!$A$1:$ZZ$1, 0))</f>
        <v/>
      </c>
      <c r="B710">
        <f>INDEX(resultados!$A$2:$ZZ$2386, 704, MATCH($B$2, resultados!$A$1:$ZZ$1, 0))</f>
        <v/>
      </c>
      <c r="C710">
        <f>INDEX(resultados!$A$2:$ZZ$2386, 704, MATCH($B$3, resultados!$A$1:$ZZ$1, 0))</f>
        <v/>
      </c>
    </row>
    <row r="711">
      <c r="A711">
        <f>INDEX(resultados!$A$2:$ZZ$2386, 705, MATCH($B$1, resultados!$A$1:$ZZ$1, 0))</f>
        <v/>
      </c>
      <c r="B711">
        <f>INDEX(resultados!$A$2:$ZZ$2386, 705, MATCH($B$2, resultados!$A$1:$ZZ$1, 0))</f>
        <v/>
      </c>
      <c r="C711">
        <f>INDEX(resultados!$A$2:$ZZ$2386, 705, MATCH($B$3, resultados!$A$1:$ZZ$1, 0))</f>
        <v/>
      </c>
    </row>
    <row r="712">
      <c r="A712">
        <f>INDEX(resultados!$A$2:$ZZ$2386, 706, MATCH($B$1, resultados!$A$1:$ZZ$1, 0))</f>
        <v/>
      </c>
      <c r="B712">
        <f>INDEX(resultados!$A$2:$ZZ$2386, 706, MATCH($B$2, resultados!$A$1:$ZZ$1, 0))</f>
        <v/>
      </c>
      <c r="C712">
        <f>INDEX(resultados!$A$2:$ZZ$2386, 706, MATCH($B$3, resultados!$A$1:$ZZ$1, 0))</f>
        <v/>
      </c>
    </row>
    <row r="713">
      <c r="A713">
        <f>INDEX(resultados!$A$2:$ZZ$2386, 707, MATCH($B$1, resultados!$A$1:$ZZ$1, 0))</f>
        <v/>
      </c>
      <c r="B713">
        <f>INDEX(resultados!$A$2:$ZZ$2386, 707, MATCH($B$2, resultados!$A$1:$ZZ$1, 0))</f>
        <v/>
      </c>
      <c r="C713">
        <f>INDEX(resultados!$A$2:$ZZ$2386, 707, MATCH($B$3, resultados!$A$1:$ZZ$1, 0))</f>
        <v/>
      </c>
    </row>
    <row r="714">
      <c r="A714">
        <f>INDEX(resultados!$A$2:$ZZ$2386, 708, MATCH($B$1, resultados!$A$1:$ZZ$1, 0))</f>
        <v/>
      </c>
      <c r="B714">
        <f>INDEX(resultados!$A$2:$ZZ$2386, 708, MATCH($B$2, resultados!$A$1:$ZZ$1, 0))</f>
        <v/>
      </c>
      <c r="C714">
        <f>INDEX(resultados!$A$2:$ZZ$2386, 708, MATCH($B$3, resultados!$A$1:$ZZ$1, 0))</f>
        <v/>
      </c>
    </row>
    <row r="715">
      <c r="A715">
        <f>INDEX(resultados!$A$2:$ZZ$2386, 709, MATCH($B$1, resultados!$A$1:$ZZ$1, 0))</f>
        <v/>
      </c>
      <c r="B715">
        <f>INDEX(resultados!$A$2:$ZZ$2386, 709, MATCH($B$2, resultados!$A$1:$ZZ$1, 0))</f>
        <v/>
      </c>
      <c r="C715">
        <f>INDEX(resultados!$A$2:$ZZ$2386, 709, MATCH($B$3, resultados!$A$1:$ZZ$1, 0))</f>
        <v/>
      </c>
    </row>
    <row r="716">
      <c r="A716">
        <f>INDEX(resultados!$A$2:$ZZ$2386, 710, MATCH($B$1, resultados!$A$1:$ZZ$1, 0))</f>
        <v/>
      </c>
      <c r="B716">
        <f>INDEX(resultados!$A$2:$ZZ$2386, 710, MATCH($B$2, resultados!$A$1:$ZZ$1, 0))</f>
        <v/>
      </c>
      <c r="C716">
        <f>INDEX(resultados!$A$2:$ZZ$2386, 710, MATCH($B$3, resultados!$A$1:$ZZ$1, 0))</f>
        <v/>
      </c>
    </row>
    <row r="717">
      <c r="A717">
        <f>INDEX(resultados!$A$2:$ZZ$2386, 711, MATCH($B$1, resultados!$A$1:$ZZ$1, 0))</f>
        <v/>
      </c>
      <c r="B717">
        <f>INDEX(resultados!$A$2:$ZZ$2386, 711, MATCH($B$2, resultados!$A$1:$ZZ$1, 0))</f>
        <v/>
      </c>
      <c r="C717">
        <f>INDEX(resultados!$A$2:$ZZ$2386, 711, MATCH($B$3, resultados!$A$1:$ZZ$1, 0))</f>
        <v/>
      </c>
    </row>
    <row r="718">
      <c r="A718">
        <f>INDEX(resultados!$A$2:$ZZ$2386, 712, MATCH($B$1, resultados!$A$1:$ZZ$1, 0))</f>
        <v/>
      </c>
      <c r="B718">
        <f>INDEX(resultados!$A$2:$ZZ$2386, 712, MATCH($B$2, resultados!$A$1:$ZZ$1, 0))</f>
        <v/>
      </c>
      <c r="C718">
        <f>INDEX(resultados!$A$2:$ZZ$2386, 712, MATCH($B$3, resultados!$A$1:$ZZ$1, 0))</f>
        <v/>
      </c>
    </row>
    <row r="719">
      <c r="A719">
        <f>INDEX(resultados!$A$2:$ZZ$2386, 713, MATCH($B$1, resultados!$A$1:$ZZ$1, 0))</f>
        <v/>
      </c>
      <c r="B719">
        <f>INDEX(resultados!$A$2:$ZZ$2386, 713, MATCH($B$2, resultados!$A$1:$ZZ$1, 0))</f>
        <v/>
      </c>
      <c r="C719">
        <f>INDEX(resultados!$A$2:$ZZ$2386, 713, MATCH($B$3, resultados!$A$1:$ZZ$1, 0))</f>
        <v/>
      </c>
    </row>
    <row r="720">
      <c r="A720">
        <f>INDEX(resultados!$A$2:$ZZ$2386, 714, MATCH($B$1, resultados!$A$1:$ZZ$1, 0))</f>
        <v/>
      </c>
      <c r="B720">
        <f>INDEX(resultados!$A$2:$ZZ$2386, 714, MATCH($B$2, resultados!$A$1:$ZZ$1, 0))</f>
        <v/>
      </c>
      <c r="C720">
        <f>INDEX(resultados!$A$2:$ZZ$2386, 714, MATCH($B$3, resultados!$A$1:$ZZ$1, 0))</f>
        <v/>
      </c>
    </row>
    <row r="721">
      <c r="A721">
        <f>INDEX(resultados!$A$2:$ZZ$2386, 715, MATCH($B$1, resultados!$A$1:$ZZ$1, 0))</f>
        <v/>
      </c>
      <c r="B721">
        <f>INDEX(resultados!$A$2:$ZZ$2386, 715, MATCH($B$2, resultados!$A$1:$ZZ$1, 0))</f>
        <v/>
      </c>
      <c r="C721">
        <f>INDEX(resultados!$A$2:$ZZ$2386, 715, MATCH($B$3, resultados!$A$1:$ZZ$1, 0))</f>
        <v/>
      </c>
    </row>
    <row r="722">
      <c r="A722">
        <f>INDEX(resultados!$A$2:$ZZ$2386, 716, MATCH($B$1, resultados!$A$1:$ZZ$1, 0))</f>
        <v/>
      </c>
      <c r="B722">
        <f>INDEX(resultados!$A$2:$ZZ$2386, 716, MATCH($B$2, resultados!$A$1:$ZZ$1, 0))</f>
        <v/>
      </c>
      <c r="C722">
        <f>INDEX(resultados!$A$2:$ZZ$2386, 716, MATCH($B$3, resultados!$A$1:$ZZ$1, 0))</f>
        <v/>
      </c>
    </row>
    <row r="723">
      <c r="A723">
        <f>INDEX(resultados!$A$2:$ZZ$2386, 717, MATCH($B$1, resultados!$A$1:$ZZ$1, 0))</f>
        <v/>
      </c>
      <c r="B723">
        <f>INDEX(resultados!$A$2:$ZZ$2386, 717, MATCH($B$2, resultados!$A$1:$ZZ$1, 0))</f>
        <v/>
      </c>
      <c r="C723">
        <f>INDEX(resultados!$A$2:$ZZ$2386, 717, MATCH($B$3, resultados!$A$1:$ZZ$1, 0))</f>
        <v/>
      </c>
    </row>
    <row r="724">
      <c r="A724">
        <f>INDEX(resultados!$A$2:$ZZ$2386, 718, MATCH($B$1, resultados!$A$1:$ZZ$1, 0))</f>
        <v/>
      </c>
      <c r="B724">
        <f>INDEX(resultados!$A$2:$ZZ$2386, 718, MATCH($B$2, resultados!$A$1:$ZZ$1, 0))</f>
        <v/>
      </c>
      <c r="C724">
        <f>INDEX(resultados!$A$2:$ZZ$2386, 718, MATCH($B$3, resultados!$A$1:$ZZ$1, 0))</f>
        <v/>
      </c>
    </row>
    <row r="725">
      <c r="A725">
        <f>INDEX(resultados!$A$2:$ZZ$2386, 719, MATCH($B$1, resultados!$A$1:$ZZ$1, 0))</f>
        <v/>
      </c>
      <c r="B725">
        <f>INDEX(resultados!$A$2:$ZZ$2386, 719, MATCH($B$2, resultados!$A$1:$ZZ$1, 0))</f>
        <v/>
      </c>
      <c r="C725">
        <f>INDEX(resultados!$A$2:$ZZ$2386, 719, MATCH($B$3, resultados!$A$1:$ZZ$1, 0))</f>
        <v/>
      </c>
    </row>
    <row r="726">
      <c r="A726">
        <f>INDEX(resultados!$A$2:$ZZ$2386, 720, MATCH($B$1, resultados!$A$1:$ZZ$1, 0))</f>
        <v/>
      </c>
      <c r="B726">
        <f>INDEX(resultados!$A$2:$ZZ$2386, 720, MATCH($B$2, resultados!$A$1:$ZZ$1, 0))</f>
        <v/>
      </c>
      <c r="C726">
        <f>INDEX(resultados!$A$2:$ZZ$2386, 720, MATCH($B$3, resultados!$A$1:$ZZ$1, 0))</f>
        <v/>
      </c>
    </row>
    <row r="727">
      <c r="A727">
        <f>INDEX(resultados!$A$2:$ZZ$2386, 721, MATCH($B$1, resultados!$A$1:$ZZ$1, 0))</f>
        <v/>
      </c>
      <c r="B727">
        <f>INDEX(resultados!$A$2:$ZZ$2386, 721, MATCH($B$2, resultados!$A$1:$ZZ$1, 0))</f>
        <v/>
      </c>
      <c r="C727">
        <f>INDEX(resultados!$A$2:$ZZ$2386, 721, MATCH($B$3, resultados!$A$1:$ZZ$1, 0))</f>
        <v/>
      </c>
    </row>
    <row r="728">
      <c r="A728">
        <f>INDEX(resultados!$A$2:$ZZ$2386, 722, MATCH($B$1, resultados!$A$1:$ZZ$1, 0))</f>
        <v/>
      </c>
      <c r="B728">
        <f>INDEX(resultados!$A$2:$ZZ$2386, 722, MATCH($B$2, resultados!$A$1:$ZZ$1, 0))</f>
        <v/>
      </c>
      <c r="C728">
        <f>INDEX(resultados!$A$2:$ZZ$2386, 722, MATCH($B$3, resultados!$A$1:$ZZ$1, 0))</f>
        <v/>
      </c>
    </row>
    <row r="729">
      <c r="A729">
        <f>INDEX(resultados!$A$2:$ZZ$2386, 723, MATCH($B$1, resultados!$A$1:$ZZ$1, 0))</f>
        <v/>
      </c>
      <c r="B729">
        <f>INDEX(resultados!$A$2:$ZZ$2386, 723, MATCH($B$2, resultados!$A$1:$ZZ$1, 0))</f>
        <v/>
      </c>
      <c r="C729">
        <f>INDEX(resultados!$A$2:$ZZ$2386, 723, MATCH($B$3, resultados!$A$1:$ZZ$1, 0))</f>
        <v/>
      </c>
    </row>
    <row r="730">
      <c r="A730">
        <f>INDEX(resultados!$A$2:$ZZ$2386, 724, MATCH($B$1, resultados!$A$1:$ZZ$1, 0))</f>
        <v/>
      </c>
      <c r="B730">
        <f>INDEX(resultados!$A$2:$ZZ$2386, 724, MATCH($B$2, resultados!$A$1:$ZZ$1, 0))</f>
        <v/>
      </c>
      <c r="C730">
        <f>INDEX(resultados!$A$2:$ZZ$2386, 724, MATCH($B$3, resultados!$A$1:$ZZ$1, 0))</f>
        <v/>
      </c>
    </row>
    <row r="731">
      <c r="A731">
        <f>INDEX(resultados!$A$2:$ZZ$2386, 725, MATCH($B$1, resultados!$A$1:$ZZ$1, 0))</f>
        <v/>
      </c>
      <c r="B731">
        <f>INDEX(resultados!$A$2:$ZZ$2386, 725, MATCH($B$2, resultados!$A$1:$ZZ$1, 0))</f>
        <v/>
      </c>
      <c r="C731">
        <f>INDEX(resultados!$A$2:$ZZ$2386, 725, MATCH($B$3, resultados!$A$1:$ZZ$1, 0))</f>
        <v/>
      </c>
    </row>
    <row r="732">
      <c r="A732">
        <f>INDEX(resultados!$A$2:$ZZ$2386, 726, MATCH($B$1, resultados!$A$1:$ZZ$1, 0))</f>
        <v/>
      </c>
      <c r="B732">
        <f>INDEX(resultados!$A$2:$ZZ$2386, 726, MATCH($B$2, resultados!$A$1:$ZZ$1, 0))</f>
        <v/>
      </c>
      <c r="C732">
        <f>INDEX(resultados!$A$2:$ZZ$2386, 726, MATCH($B$3, resultados!$A$1:$ZZ$1, 0))</f>
        <v/>
      </c>
    </row>
    <row r="733">
      <c r="A733">
        <f>INDEX(resultados!$A$2:$ZZ$2386, 727, MATCH($B$1, resultados!$A$1:$ZZ$1, 0))</f>
        <v/>
      </c>
      <c r="B733">
        <f>INDEX(resultados!$A$2:$ZZ$2386, 727, MATCH($B$2, resultados!$A$1:$ZZ$1, 0))</f>
        <v/>
      </c>
      <c r="C733">
        <f>INDEX(resultados!$A$2:$ZZ$2386, 727, MATCH($B$3, resultados!$A$1:$ZZ$1, 0))</f>
        <v/>
      </c>
    </row>
    <row r="734">
      <c r="A734">
        <f>INDEX(resultados!$A$2:$ZZ$2386, 728, MATCH($B$1, resultados!$A$1:$ZZ$1, 0))</f>
        <v/>
      </c>
      <c r="B734">
        <f>INDEX(resultados!$A$2:$ZZ$2386, 728, MATCH($B$2, resultados!$A$1:$ZZ$1, 0))</f>
        <v/>
      </c>
      <c r="C734">
        <f>INDEX(resultados!$A$2:$ZZ$2386, 728, MATCH($B$3, resultados!$A$1:$ZZ$1, 0))</f>
        <v/>
      </c>
    </row>
    <row r="735">
      <c r="A735">
        <f>INDEX(resultados!$A$2:$ZZ$2386, 729, MATCH($B$1, resultados!$A$1:$ZZ$1, 0))</f>
        <v/>
      </c>
      <c r="B735">
        <f>INDEX(resultados!$A$2:$ZZ$2386, 729, MATCH($B$2, resultados!$A$1:$ZZ$1, 0))</f>
        <v/>
      </c>
      <c r="C735">
        <f>INDEX(resultados!$A$2:$ZZ$2386, 729, MATCH($B$3, resultados!$A$1:$ZZ$1, 0))</f>
        <v/>
      </c>
    </row>
    <row r="736">
      <c r="A736">
        <f>INDEX(resultados!$A$2:$ZZ$2386, 730, MATCH($B$1, resultados!$A$1:$ZZ$1, 0))</f>
        <v/>
      </c>
      <c r="B736">
        <f>INDEX(resultados!$A$2:$ZZ$2386, 730, MATCH($B$2, resultados!$A$1:$ZZ$1, 0))</f>
        <v/>
      </c>
      <c r="C736">
        <f>INDEX(resultados!$A$2:$ZZ$2386, 730, MATCH($B$3, resultados!$A$1:$ZZ$1, 0))</f>
        <v/>
      </c>
    </row>
    <row r="737">
      <c r="A737">
        <f>INDEX(resultados!$A$2:$ZZ$2386, 731, MATCH($B$1, resultados!$A$1:$ZZ$1, 0))</f>
        <v/>
      </c>
      <c r="B737">
        <f>INDEX(resultados!$A$2:$ZZ$2386, 731, MATCH($B$2, resultados!$A$1:$ZZ$1, 0))</f>
        <v/>
      </c>
      <c r="C737">
        <f>INDEX(resultados!$A$2:$ZZ$2386, 731, MATCH($B$3, resultados!$A$1:$ZZ$1, 0))</f>
        <v/>
      </c>
    </row>
    <row r="738">
      <c r="A738">
        <f>INDEX(resultados!$A$2:$ZZ$2386, 732, MATCH($B$1, resultados!$A$1:$ZZ$1, 0))</f>
        <v/>
      </c>
      <c r="B738">
        <f>INDEX(resultados!$A$2:$ZZ$2386, 732, MATCH($B$2, resultados!$A$1:$ZZ$1, 0))</f>
        <v/>
      </c>
      <c r="C738">
        <f>INDEX(resultados!$A$2:$ZZ$2386, 732, MATCH($B$3, resultados!$A$1:$ZZ$1, 0))</f>
        <v/>
      </c>
    </row>
    <row r="739">
      <c r="A739">
        <f>INDEX(resultados!$A$2:$ZZ$2386, 733, MATCH($B$1, resultados!$A$1:$ZZ$1, 0))</f>
        <v/>
      </c>
      <c r="B739">
        <f>INDEX(resultados!$A$2:$ZZ$2386, 733, MATCH($B$2, resultados!$A$1:$ZZ$1, 0))</f>
        <v/>
      </c>
      <c r="C739">
        <f>INDEX(resultados!$A$2:$ZZ$2386, 733, MATCH($B$3, resultados!$A$1:$ZZ$1, 0))</f>
        <v/>
      </c>
    </row>
    <row r="740">
      <c r="A740">
        <f>INDEX(resultados!$A$2:$ZZ$2386, 734, MATCH($B$1, resultados!$A$1:$ZZ$1, 0))</f>
        <v/>
      </c>
      <c r="B740">
        <f>INDEX(resultados!$A$2:$ZZ$2386, 734, MATCH($B$2, resultados!$A$1:$ZZ$1, 0))</f>
        <v/>
      </c>
      <c r="C740">
        <f>INDEX(resultados!$A$2:$ZZ$2386, 734, MATCH($B$3, resultados!$A$1:$ZZ$1, 0))</f>
        <v/>
      </c>
    </row>
    <row r="741">
      <c r="A741">
        <f>INDEX(resultados!$A$2:$ZZ$2386, 735, MATCH($B$1, resultados!$A$1:$ZZ$1, 0))</f>
        <v/>
      </c>
      <c r="B741">
        <f>INDEX(resultados!$A$2:$ZZ$2386, 735, MATCH($B$2, resultados!$A$1:$ZZ$1, 0))</f>
        <v/>
      </c>
      <c r="C741">
        <f>INDEX(resultados!$A$2:$ZZ$2386, 735, MATCH($B$3, resultados!$A$1:$ZZ$1, 0))</f>
        <v/>
      </c>
    </row>
    <row r="742">
      <c r="A742">
        <f>INDEX(resultados!$A$2:$ZZ$2386, 736, MATCH($B$1, resultados!$A$1:$ZZ$1, 0))</f>
        <v/>
      </c>
      <c r="B742">
        <f>INDEX(resultados!$A$2:$ZZ$2386, 736, MATCH($B$2, resultados!$A$1:$ZZ$1, 0))</f>
        <v/>
      </c>
      <c r="C742">
        <f>INDEX(resultados!$A$2:$ZZ$2386, 736, MATCH($B$3, resultados!$A$1:$ZZ$1, 0))</f>
        <v/>
      </c>
    </row>
    <row r="743">
      <c r="A743">
        <f>INDEX(resultados!$A$2:$ZZ$2386, 737, MATCH($B$1, resultados!$A$1:$ZZ$1, 0))</f>
        <v/>
      </c>
      <c r="B743">
        <f>INDEX(resultados!$A$2:$ZZ$2386, 737, MATCH($B$2, resultados!$A$1:$ZZ$1, 0))</f>
        <v/>
      </c>
      <c r="C743">
        <f>INDEX(resultados!$A$2:$ZZ$2386, 737, MATCH($B$3, resultados!$A$1:$ZZ$1, 0))</f>
        <v/>
      </c>
    </row>
    <row r="744">
      <c r="A744">
        <f>INDEX(resultados!$A$2:$ZZ$2386, 738, MATCH($B$1, resultados!$A$1:$ZZ$1, 0))</f>
        <v/>
      </c>
      <c r="B744">
        <f>INDEX(resultados!$A$2:$ZZ$2386, 738, MATCH($B$2, resultados!$A$1:$ZZ$1, 0))</f>
        <v/>
      </c>
      <c r="C744">
        <f>INDEX(resultados!$A$2:$ZZ$2386, 738, MATCH($B$3, resultados!$A$1:$ZZ$1, 0))</f>
        <v/>
      </c>
    </row>
    <row r="745">
      <c r="A745">
        <f>INDEX(resultados!$A$2:$ZZ$2386, 739, MATCH($B$1, resultados!$A$1:$ZZ$1, 0))</f>
        <v/>
      </c>
      <c r="B745">
        <f>INDEX(resultados!$A$2:$ZZ$2386, 739, MATCH($B$2, resultados!$A$1:$ZZ$1, 0))</f>
        <v/>
      </c>
      <c r="C745">
        <f>INDEX(resultados!$A$2:$ZZ$2386, 739, MATCH($B$3, resultados!$A$1:$ZZ$1, 0))</f>
        <v/>
      </c>
    </row>
    <row r="746">
      <c r="A746">
        <f>INDEX(resultados!$A$2:$ZZ$2386, 740, MATCH($B$1, resultados!$A$1:$ZZ$1, 0))</f>
        <v/>
      </c>
      <c r="B746">
        <f>INDEX(resultados!$A$2:$ZZ$2386, 740, MATCH($B$2, resultados!$A$1:$ZZ$1, 0))</f>
        <v/>
      </c>
      <c r="C746">
        <f>INDEX(resultados!$A$2:$ZZ$2386, 740, MATCH($B$3, resultados!$A$1:$ZZ$1, 0))</f>
        <v/>
      </c>
    </row>
    <row r="747">
      <c r="A747">
        <f>INDEX(resultados!$A$2:$ZZ$2386, 741, MATCH($B$1, resultados!$A$1:$ZZ$1, 0))</f>
        <v/>
      </c>
      <c r="B747">
        <f>INDEX(resultados!$A$2:$ZZ$2386, 741, MATCH($B$2, resultados!$A$1:$ZZ$1, 0))</f>
        <v/>
      </c>
      <c r="C747">
        <f>INDEX(resultados!$A$2:$ZZ$2386, 741, MATCH($B$3, resultados!$A$1:$ZZ$1, 0))</f>
        <v/>
      </c>
    </row>
    <row r="748">
      <c r="A748">
        <f>INDEX(resultados!$A$2:$ZZ$2386, 742, MATCH($B$1, resultados!$A$1:$ZZ$1, 0))</f>
        <v/>
      </c>
      <c r="B748">
        <f>INDEX(resultados!$A$2:$ZZ$2386, 742, MATCH($B$2, resultados!$A$1:$ZZ$1, 0))</f>
        <v/>
      </c>
      <c r="C748">
        <f>INDEX(resultados!$A$2:$ZZ$2386, 742, MATCH($B$3, resultados!$A$1:$ZZ$1, 0))</f>
        <v/>
      </c>
    </row>
    <row r="749">
      <c r="A749">
        <f>INDEX(resultados!$A$2:$ZZ$2386, 743, MATCH($B$1, resultados!$A$1:$ZZ$1, 0))</f>
        <v/>
      </c>
      <c r="B749">
        <f>INDEX(resultados!$A$2:$ZZ$2386, 743, MATCH($B$2, resultados!$A$1:$ZZ$1, 0))</f>
        <v/>
      </c>
      <c r="C749">
        <f>INDEX(resultados!$A$2:$ZZ$2386, 743, MATCH($B$3, resultados!$A$1:$ZZ$1, 0))</f>
        <v/>
      </c>
    </row>
    <row r="750">
      <c r="A750">
        <f>INDEX(resultados!$A$2:$ZZ$2386, 744, MATCH($B$1, resultados!$A$1:$ZZ$1, 0))</f>
        <v/>
      </c>
      <c r="B750">
        <f>INDEX(resultados!$A$2:$ZZ$2386, 744, MATCH($B$2, resultados!$A$1:$ZZ$1, 0))</f>
        <v/>
      </c>
      <c r="C750">
        <f>INDEX(resultados!$A$2:$ZZ$2386, 744, MATCH($B$3, resultados!$A$1:$ZZ$1, 0))</f>
        <v/>
      </c>
    </row>
    <row r="751">
      <c r="A751">
        <f>INDEX(resultados!$A$2:$ZZ$2386, 745, MATCH($B$1, resultados!$A$1:$ZZ$1, 0))</f>
        <v/>
      </c>
      <c r="B751">
        <f>INDEX(resultados!$A$2:$ZZ$2386, 745, MATCH($B$2, resultados!$A$1:$ZZ$1, 0))</f>
        <v/>
      </c>
      <c r="C751">
        <f>INDEX(resultados!$A$2:$ZZ$2386, 745, MATCH($B$3, resultados!$A$1:$ZZ$1, 0))</f>
        <v/>
      </c>
    </row>
    <row r="752">
      <c r="A752">
        <f>INDEX(resultados!$A$2:$ZZ$2386, 746, MATCH($B$1, resultados!$A$1:$ZZ$1, 0))</f>
        <v/>
      </c>
      <c r="B752">
        <f>INDEX(resultados!$A$2:$ZZ$2386, 746, MATCH($B$2, resultados!$A$1:$ZZ$1, 0))</f>
        <v/>
      </c>
      <c r="C752">
        <f>INDEX(resultados!$A$2:$ZZ$2386, 746, MATCH($B$3, resultados!$A$1:$ZZ$1, 0))</f>
        <v/>
      </c>
    </row>
    <row r="753">
      <c r="A753">
        <f>INDEX(resultados!$A$2:$ZZ$2386, 747, MATCH($B$1, resultados!$A$1:$ZZ$1, 0))</f>
        <v/>
      </c>
      <c r="B753">
        <f>INDEX(resultados!$A$2:$ZZ$2386, 747, MATCH($B$2, resultados!$A$1:$ZZ$1, 0))</f>
        <v/>
      </c>
      <c r="C753">
        <f>INDEX(resultados!$A$2:$ZZ$2386, 747, MATCH($B$3, resultados!$A$1:$ZZ$1, 0))</f>
        <v/>
      </c>
    </row>
    <row r="754">
      <c r="A754">
        <f>INDEX(resultados!$A$2:$ZZ$2386, 748, MATCH($B$1, resultados!$A$1:$ZZ$1, 0))</f>
        <v/>
      </c>
      <c r="B754">
        <f>INDEX(resultados!$A$2:$ZZ$2386, 748, MATCH($B$2, resultados!$A$1:$ZZ$1, 0))</f>
        <v/>
      </c>
      <c r="C754">
        <f>INDEX(resultados!$A$2:$ZZ$2386, 748, MATCH($B$3, resultados!$A$1:$ZZ$1, 0))</f>
        <v/>
      </c>
    </row>
    <row r="755">
      <c r="A755">
        <f>INDEX(resultados!$A$2:$ZZ$2386, 749, MATCH($B$1, resultados!$A$1:$ZZ$1, 0))</f>
        <v/>
      </c>
      <c r="B755">
        <f>INDEX(resultados!$A$2:$ZZ$2386, 749, MATCH($B$2, resultados!$A$1:$ZZ$1, 0))</f>
        <v/>
      </c>
      <c r="C755">
        <f>INDEX(resultados!$A$2:$ZZ$2386, 749, MATCH($B$3, resultados!$A$1:$ZZ$1, 0))</f>
        <v/>
      </c>
    </row>
    <row r="756">
      <c r="A756">
        <f>INDEX(resultados!$A$2:$ZZ$2386, 750, MATCH($B$1, resultados!$A$1:$ZZ$1, 0))</f>
        <v/>
      </c>
      <c r="B756">
        <f>INDEX(resultados!$A$2:$ZZ$2386, 750, MATCH($B$2, resultados!$A$1:$ZZ$1, 0))</f>
        <v/>
      </c>
      <c r="C756">
        <f>INDEX(resultados!$A$2:$ZZ$2386, 750, MATCH($B$3, resultados!$A$1:$ZZ$1, 0))</f>
        <v/>
      </c>
    </row>
    <row r="757">
      <c r="A757">
        <f>INDEX(resultados!$A$2:$ZZ$2386, 751, MATCH($B$1, resultados!$A$1:$ZZ$1, 0))</f>
        <v/>
      </c>
      <c r="B757">
        <f>INDEX(resultados!$A$2:$ZZ$2386, 751, MATCH($B$2, resultados!$A$1:$ZZ$1, 0))</f>
        <v/>
      </c>
      <c r="C757">
        <f>INDEX(resultados!$A$2:$ZZ$2386, 751, MATCH($B$3, resultados!$A$1:$ZZ$1, 0))</f>
        <v/>
      </c>
    </row>
    <row r="758">
      <c r="A758">
        <f>INDEX(resultados!$A$2:$ZZ$2386, 752, MATCH($B$1, resultados!$A$1:$ZZ$1, 0))</f>
        <v/>
      </c>
      <c r="B758">
        <f>INDEX(resultados!$A$2:$ZZ$2386, 752, MATCH($B$2, resultados!$A$1:$ZZ$1, 0))</f>
        <v/>
      </c>
      <c r="C758">
        <f>INDEX(resultados!$A$2:$ZZ$2386, 752, MATCH($B$3, resultados!$A$1:$ZZ$1, 0))</f>
        <v/>
      </c>
    </row>
    <row r="759">
      <c r="A759">
        <f>INDEX(resultados!$A$2:$ZZ$2386, 753, MATCH($B$1, resultados!$A$1:$ZZ$1, 0))</f>
        <v/>
      </c>
      <c r="B759">
        <f>INDEX(resultados!$A$2:$ZZ$2386, 753, MATCH($B$2, resultados!$A$1:$ZZ$1, 0))</f>
        <v/>
      </c>
      <c r="C759">
        <f>INDEX(resultados!$A$2:$ZZ$2386, 753, MATCH($B$3, resultados!$A$1:$ZZ$1, 0))</f>
        <v/>
      </c>
    </row>
    <row r="760">
      <c r="A760">
        <f>INDEX(resultados!$A$2:$ZZ$2386, 754, MATCH($B$1, resultados!$A$1:$ZZ$1, 0))</f>
        <v/>
      </c>
      <c r="B760">
        <f>INDEX(resultados!$A$2:$ZZ$2386, 754, MATCH($B$2, resultados!$A$1:$ZZ$1, 0))</f>
        <v/>
      </c>
      <c r="C760">
        <f>INDEX(resultados!$A$2:$ZZ$2386, 754, MATCH($B$3, resultados!$A$1:$ZZ$1, 0))</f>
        <v/>
      </c>
    </row>
    <row r="761">
      <c r="A761">
        <f>INDEX(resultados!$A$2:$ZZ$2386, 755, MATCH($B$1, resultados!$A$1:$ZZ$1, 0))</f>
        <v/>
      </c>
      <c r="B761">
        <f>INDEX(resultados!$A$2:$ZZ$2386, 755, MATCH($B$2, resultados!$A$1:$ZZ$1, 0))</f>
        <v/>
      </c>
      <c r="C761">
        <f>INDEX(resultados!$A$2:$ZZ$2386, 755, MATCH($B$3, resultados!$A$1:$ZZ$1, 0))</f>
        <v/>
      </c>
    </row>
    <row r="762">
      <c r="A762">
        <f>INDEX(resultados!$A$2:$ZZ$2386, 756, MATCH($B$1, resultados!$A$1:$ZZ$1, 0))</f>
        <v/>
      </c>
      <c r="B762">
        <f>INDEX(resultados!$A$2:$ZZ$2386, 756, MATCH($B$2, resultados!$A$1:$ZZ$1, 0))</f>
        <v/>
      </c>
      <c r="C762">
        <f>INDEX(resultados!$A$2:$ZZ$2386, 756, MATCH($B$3, resultados!$A$1:$ZZ$1, 0))</f>
        <v/>
      </c>
    </row>
    <row r="763">
      <c r="A763">
        <f>INDEX(resultados!$A$2:$ZZ$2386, 757, MATCH($B$1, resultados!$A$1:$ZZ$1, 0))</f>
        <v/>
      </c>
      <c r="B763">
        <f>INDEX(resultados!$A$2:$ZZ$2386, 757, MATCH($B$2, resultados!$A$1:$ZZ$1, 0))</f>
        <v/>
      </c>
      <c r="C763">
        <f>INDEX(resultados!$A$2:$ZZ$2386, 757, MATCH($B$3, resultados!$A$1:$ZZ$1, 0))</f>
        <v/>
      </c>
    </row>
    <row r="764">
      <c r="A764">
        <f>INDEX(resultados!$A$2:$ZZ$2386, 758, MATCH($B$1, resultados!$A$1:$ZZ$1, 0))</f>
        <v/>
      </c>
      <c r="B764">
        <f>INDEX(resultados!$A$2:$ZZ$2386, 758, MATCH($B$2, resultados!$A$1:$ZZ$1, 0))</f>
        <v/>
      </c>
      <c r="C764">
        <f>INDEX(resultados!$A$2:$ZZ$2386, 758, MATCH($B$3, resultados!$A$1:$ZZ$1, 0))</f>
        <v/>
      </c>
    </row>
    <row r="765">
      <c r="A765">
        <f>INDEX(resultados!$A$2:$ZZ$2386, 759, MATCH($B$1, resultados!$A$1:$ZZ$1, 0))</f>
        <v/>
      </c>
      <c r="B765">
        <f>INDEX(resultados!$A$2:$ZZ$2386, 759, MATCH($B$2, resultados!$A$1:$ZZ$1, 0))</f>
        <v/>
      </c>
      <c r="C765">
        <f>INDEX(resultados!$A$2:$ZZ$2386, 759, MATCH($B$3, resultados!$A$1:$ZZ$1, 0))</f>
        <v/>
      </c>
    </row>
    <row r="766">
      <c r="A766">
        <f>INDEX(resultados!$A$2:$ZZ$2386, 760, MATCH($B$1, resultados!$A$1:$ZZ$1, 0))</f>
        <v/>
      </c>
      <c r="B766">
        <f>INDEX(resultados!$A$2:$ZZ$2386, 760, MATCH($B$2, resultados!$A$1:$ZZ$1, 0))</f>
        <v/>
      </c>
      <c r="C766">
        <f>INDEX(resultados!$A$2:$ZZ$2386, 760, MATCH($B$3, resultados!$A$1:$ZZ$1, 0))</f>
        <v/>
      </c>
    </row>
    <row r="767">
      <c r="A767">
        <f>INDEX(resultados!$A$2:$ZZ$2386, 761, MATCH($B$1, resultados!$A$1:$ZZ$1, 0))</f>
        <v/>
      </c>
      <c r="B767">
        <f>INDEX(resultados!$A$2:$ZZ$2386, 761, MATCH($B$2, resultados!$A$1:$ZZ$1, 0))</f>
        <v/>
      </c>
      <c r="C767">
        <f>INDEX(resultados!$A$2:$ZZ$2386, 761, MATCH($B$3, resultados!$A$1:$ZZ$1, 0))</f>
        <v/>
      </c>
    </row>
    <row r="768">
      <c r="A768">
        <f>INDEX(resultados!$A$2:$ZZ$2386, 762, MATCH($B$1, resultados!$A$1:$ZZ$1, 0))</f>
        <v/>
      </c>
      <c r="B768">
        <f>INDEX(resultados!$A$2:$ZZ$2386, 762, MATCH($B$2, resultados!$A$1:$ZZ$1, 0))</f>
        <v/>
      </c>
      <c r="C768">
        <f>INDEX(resultados!$A$2:$ZZ$2386, 762, MATCH($B$3, resultados!$A$1:$ZZ$1, 0))</f>
        <v/>
      </c>
    </row>
    <row r="769">
      <c r="A769">
        <f>INDEX(resultados!$A$2:$ZZ$2386, 763, MATCH($B$1, resultados!$A$1:$ZZ$1, 0))</f>
        <v/>
      </c>
      <c r="B769">
        <f>INDEX(resultados!$A$2:$ZZ$2386, 763, MATCH($B$2, resultados!$A$1:$ZZ$1, 0))</f>
        <v/>
      </c>
      <c r="C769">
        <f>INDEX(resultados!$A$2:$ZZ$2386, 763, MATCH($B$3, resultados!$A$1:$ZZ$1, 0))</f>
        <v/>
      </c>
    </row>
    <row r="770">
      <c r="A770">
        <f>INDEX(resultados!$A$2:$ZZ$2386, 764, MATCH($B$1, resultados!$A$1:$ZZ$1, 0))</f>
        <v/>
      </c>
      <c r="B770">
        <f>INDEX(resultados!$A$2:$ZZ$2386, 764, MATCH($B$2, resultados!$A$1:$ZZ$1, 0))</f>
        <v/>
      </c>
      <c r="C770">
        <f>INDEX(resultados!$A$2:$ZZ$2386, 764, MATCH($B$3, resultados!$A$1:$ZZ$1, 0))</f>
        <v/>
      </c>
    </row>
    <row r="771">
      <c r="A771">
        <f>INDEX(resultados!$A$2:$ZZ$2386, 765, MATCH($B$1, resultados!$A$1:$ZZ$1, 0))</f>
        <v/>
      </c>
      <c r="B771">
        <f>INDEX(resultados!$A$2:$ZZ$2386, 765, MATCH($B$2, resultados!$A$1:$ZZ$1, 0))</f>
        <v/>
      </c>
      <c r="C771">
        <f>INDEX(resultados!$A$2:$ZZ$2386, 765, MATCH($B$3, resultados!$A$1:$ZZ$1, 0))</f>
        <v/>
      </c>
    </row>
    <row r="772">
      <c r="A772">
        <f>INDEX(resultados!$A$2:$ZZ$2386, 766, MATCH($B$1, resultados!$A$1:$ZZ$1, 0))</f>
        <v/>
      </c>
      <c r="B772">
        <f>INDEX(resultados!$A$2:$ZZ$2386, 766, MATCH($B$2, resultados!$A$1:$ZZ$1, 0))</f>
        <v/>
      </c>
      <c r="C772">
        <f>INDEX(resultados!$A$2:$ZZ$2386, 766, MATCH($B$3, resultados!$A$1:$ZZ$1, 0))</f>
        <v/>
      </c>
    </row>
    <row r="773">
      <c r="A773">
        <f>INDEX(resultados!$A$2:$ZZ$2386, 767, MATCH($B$1, resultados!$A$1:$ZZ$1, 0))</f>
        <v/>
      </c>
      <c r="B773">
        <f>INDEX(resultados!$A$2:$ZZ$2386, 767, MATCH($B$2, resultados!$A$1:$ZZ$1, 0))</f>
        <v/>
      </c>
      <c r="C773">
        <f>INDEX(resultados!$A$2:$ZZ$2386, 767, MATCH($B$3, resultados!$A$1:$ZZ$1, 0))</f>
        <v/>
      </c>
    </row>
    <row r="774">
      <c r="A774">
        <f>INDEX(resultados!$A$2:$ZZ$2386, 768, MATCH($B$1, resultados!$A$1:$ZZ$1, 0))</f>
        <v/>
      </c>
      <c r="B774">
        <f>INDEX(resultados!$A$2:$ZZ$2386, 768, MATCH($B$2, resultados!$A$1:$ZZ$1, 0))</f>
        <v/>
      </c>
      <c r="C774">
        <f>INDEX(resultados!$A$2:$ZZ$2386, 768, MATCH($B$3, resultados!$A$1:$ZZ$1, 0))</f>
        <v/>
      </c>
    </row>
    <row r="775">
      <c r="A775">
        <f>INDEX(resultados!$A$2:$ZZ$2386, 769, MATCH($B$1, resultados!$A$1:$ZZ$1, 0))</f>
        <v/>
      </c>
      <c r="B775">
        <f>INDEX(resultados!$A$2:$ZZ$2386, 769, MATCH($B$2, resultados!$A$1:$ZZ$1, 0))</f>
        <v/>
      </c>
      <c r="C775">
        <f>INDEX(resultados!$A$2:$ZZ$2386, 769, MATCH($B$3, resultados!$A$1:$ZZ$1, 0))</f>
        <v/>
      </c>
    </row>
    <row r="776">
      <c r="A776">
        <f>INDEX(resultados!$A$2:$ZZ$2386, 770, MATCH($B$1, resultados!$A$1:$ZZ$1, 0))</f>
        <v/>
      </c>
      <c r="B776">
        <f>INDEX(resultados!$A$2:$ZZ$2386, 770, MATCH($B$2, resultados!$A$1:$ZZ$1, 0))</f>
        <v/>
      </c>
      <c r="C776">
        <f>INDEX(resultados!$A$2:$ZZ$2386, 770, MATCH($B$3, resultados!$A$1:$ZZ$1, 0))</f>
        <v/>
      </c>
    </row>
    <row r="777">
      <c r="A777">
        <f>INDEX(resultados!$A$2:$ZZ$2386, 771, MATCH($B$1, resultados!$A$1:$ZZ$1, 0))</f>
        <v/>
      </c>
      <c r="B777">
        <f>INDEX(resultados!$A$2:$ZZ$2386, 771, MATCH($B$2, resultados!$A$1:$ZZ$1, 0))</f>
        <v/>
      </c>
      <c r="C777">
        <f>INDEX(resultados!$A$2:$ZZ$2386, 771, MATCH($B$3, resultados!$A$1:$ZZ$1, 0))</f>
        <v/>
      </c>
    </row>
    <row r="778">
      <c r="A778">
        <f>INDEX(resultados!$A$2:$ZZ$2386, 772, MATCH($B$1, resultados!$A$1:$ZZ$1, 0))</f>
        <v/>
      </c>
      <c r="B778">
        <f>INDEX(resultados!$A$2:$ZZ$2386, 772, MATCH($B$2, resultados!$A$1:$ZZ$1, 0))</f>
        <v/>
      </c>
      <c r="C778">
        <f>INDEX(resultados!$A$2:$ZZ$2386, 772, MATCH($B$3, resultados!$A$1:$ZZ$1, 0))</f>
        <v/>
      </c>
    </row>
    <row r="779">
      <c r="A779">
        <f>INDEX(resultados!$A$2:$ZZ$2386, 773, MATCH($B$1, resultados!$A$1:$ZZ$1, 0))</f>
        <v/>
      </c>
      <c r="B779">
        <f>INDEX(resultados!$A$2:$ZZ$2386, 773, MATCH($B$2, resultados!$A$1:$ZZ$1, 0))</f>
        <v/>
      </c>
      <c r="C779">
        <f>INDEX(resultados!$A$2:$ZZ$2386, 773, MATCH($B$3, resultados!$A$1:$ZZ$1, 0))</f>
        <v/>
      </c>
    </row>
    <row r="780">
      <c r="A780">
        <f>INDEX(resultados!$A$2:$ZZ$2386, 774, MATCH($B$1, resultados!$A$1:$ZZ$1, 0))</f>
        <v/>
      </c>
      <c r="B780">
        <f>INDEX(resultados!$A$2:$ZZ$2386, 774, MATCH($B$2, resultados!$A$1:$ZZ$1, 0))</f>
        <v/>
      </c>
      <c r="C780">
        <f>INDEX(resultados!$A$2:$ZZ$2386, 774, MATCH($B$3, resultados!$A$1:$ZZ$1, 0))</f>
        <v/>
      </c>
    </row>
    <row r="781">
      <c r="A781">
        <f>INDEX(resultados!$A$2:$ZZ$2386, 775, MATCH($B$1, resultados!$A$1:$ZZ$1, 0))</f>
        <v/>
      </c>
      <c r="B781">
        <f>INDEX(resultados!$A$2:$ZZ$2386, 775, MATCH($B$2, resultados!$A$1:$ZZ$1, 0))</f>
        <v/>
      </c>
      <c r="C781">
        <f>INDEX(resultados!$A$2:$ZZ$2386, 775, MATCH($B$3, resultados!$A$1:$ZZ$1, 0))</f>
        <v/>
      </c>
    </row>
    <row r="782">
      <c r="A782">
        <f>INDEX(resultados!$A$2:$ZZ$2386, 776, MATCH($B$1, resultados!$A$1:$ZZ$1, 0))</f>
        <v/>
      </c>
      <c r="B782">
        <f>INDEX(resultados!$A$2:$ZZ$2386, 776, MATCH($B$2, resultados!$A$1:$ZZ$1, 0))</f>
        <v/>
      </c>
      <c r="C782">
        <f>INDEX(resultados!$A$2:$ZZ$2386, 776, MATCH($B$3, resultados!$A$1:$ZZ$1, 0))</f>
        <v/>
      </c>
    </row>
    <row r="783">
      <c r="A783">
        <f>INDEX(resultados!$A$2:$ZZ$2386, 777, MATCH($B$1, resultados!$A$1:$ZZ$1, 0))</f>
        <v/>
      </c>
      <c r="B783">
        <f>INDEX(resultados!$A$2:$ZZ$2386, 777, MATCH($B$2, resultados!$A$1:$ZZ$1, 0))</f>
        <v/>
      </c>
      <c r="C783">
        <f>INDEX(resultados!$A$2:$ZZ$2386, 777, MATCH($B$3, resultados!$A$1:$ZZ$1, 0))</f>
        <v/>
      </c>
    </row>
    <row r="784">
      <c r="A784">
        <f>INDEX(resultados!$A$2:$ZZ$2386, 778, MATCH($B$1, resultados!$A$1:$ZZ$1, 0))</f>
        <v/>
      </c>
      <c r="B784">
        <f>INDEX(resultados!$A$2:$ZZ$2386, 778, MATCH($B$2, resultados!$A$1:$ZZ$1, 0))</f>
        <v/>
      </c>
      <c r="C784">
        <f>INDEX(resultados!$A$2:$ZZ$2386, 778, MATCH($B$3, resultados!$A$1:$ZZ$1, 0))</f>
        <v/>
      </c>
    </row>
    <row r="785">
      <c r="A785">
        <f>INDEX(resultados!$A$2:$ZZ$2386, 779, MATCH($B$1, resultados!$A$1:$ZZ$1, 0))</f>
        <v/>
      </c>
      <c r="B785">
        <f>INDEX(resultados!$A$2:$ZZ$2386, 779, MATCH($B$2, resultados!$A$1:$ZZ$1, 0))</f>
        <v/>
      </c>
      <c r="C785">
        <f>INDEX(resultados!$A$2:$ZZ$2386, 779, MATCH($B$3, resultados!$A$1:$ZZ$1, 0))</f>
        <v/>
      </c>
    </row>
    <row r="786">
      <c r="A786">
        <f>INDEX(resultados!$A$2:$ZZ$2386, 780, MATCH($B$1, resultados!$A$1:$ZZ$1, 0))</f>
        <v/>
      </c>
      <c r="B786">
        <f>INDEX(resultados!$A$2:$ZZ$2386, 780, MATCH($B$2, resultados!$A$1:$ZZ$1, 0))</f>
        <v/>
      </c>
      <c r="C786">
        <f>INDEX(resultados!$A$2:$ZZ$2386, 780, MATCH($B$3, resultados!$A$1:$ZZ$1, 0))</f>
        <v/>
      </c>
    </row>
    <row r="787">
      <c r="A787">
        <f>INDEX(resultados!$A$2:$ZZ$2386, 781, MATCH($B$1, resultados!$A$1:$ZZ$1, 0))</f>
        <v/>
      </c>
      <c r="B787">
        <f>INDEX(resultados!$A$2:$ZZ$2386, 781, MATCH($B$2, resultados!$A$1:$ZZ$1, 0))</f>
        <v/>
      </c>
      <c r="C787">
        <f>INDEX(resultados!$A$2:$ZZ$2386, 781, MATCH($B$3, resultados!$A$1:$ZZ$1, 0))</f>
        <v/>
      </c>
    </row>
    <row r="788">
      <c r="A788">
        <f>INDEX(resultados!$A$2:$ZZ$2386, 782, MATCH($B$1, resultados!$A$1:$ZZ$1, 0))</f>
        <v/>
      </c>
      <c r="B788">
        <f>INDEX(resultados!$A$2:$ZZ$2386, 782, MATCH($B$2, resultados!$A$1:$ZZ$1, 0))</f>
        <v/>
      </c>
      <c r="C788">
        <f>INDEX(resultados!$A$2:$ZZ$2386, 782, MATCH($B$3, resultados!$A$1:$ZZ$1, 0))</f>
        <v/>
      </c>
    </row>
    <row r="789">
      <c r="A789">
        <f>INDEX(resultados!$A$2:$ZZ$2386, 783, MATCH($B$1, resultados!$A$1:$ZZ$1, 0))</f>
        <v/>
      </c>
      <c r="B789">
        <f>INDEX(resultados!$A$2:$ZZ$2386, 783, MATCH($B$2, resultados!$A$1:$ZZ$1, 0))</f>
        <v/>
      </c>
      <c r="C789">
        <f>INDEX(resultados!$A$2:$ZZ$2386, 783, MATCH($B$3, resultados!$A$1:$ZZ$1, 0))</f>
        <v/>
      </c>
    </row>
    <row r="790">
      <c r="A790">
        <f>INDEX(resultados!$A$2:$ZZ$2386, 784, MATCH($B$1, resultados!$A$1:$ZZ$1, 0))</f>
        <v/>
      </c>
      <c r="B790">
        <f>INDEX(resultados!$A$2:$ZZ$2386, 784, MATCH($B$2, resultados!$A$1:$ZZ$1, 0))</f>
        <v/>
      </c>
      <c r="C790">
        <f>INDEX(resultados!$A$2:$ZZ$2386, 784, MATCH($B$3, resultados!$A$1:$ZZ$1, 0))</f>
        <v/>
      </c>
    </row>
    <row r="791">
      <c r="A791">
        <f>INDEX(resultados!$A$2:$ZZ$2386, 785, MATCH($B$1, resultados!$A$1:$ZZ$1, 0))</f>
        <v/>
      </c>
      <c r="B791">
        <f>INDEX(resultados!$A$2:$ZZ$2386, 785, MATCH($B$2, resultados!$A$1:$ZZ$1, 0))</f>
        <v/>
      </c>
      <c r="C791">
        <f>INDEX(resultados!$A$2:$ZZ$2386, 785, MATCH($B$3, resultados!$A$1:$ZZ$1, 0))</f>
        <v/>
      </c>
    </row>
    <row r="792">
      <c r="A792">
        <f>INDEX(resultados!$A$2:$ZZ$2386, 786, MATCH($B$1, resultados!$A$1:$ZZ$1, 0))</f>
        <v/>
      </c>
      <c r="B792">
        <f>INDEX(resultados!$A$2:$ZZ$2386, 786, MATCH($B$2, resultados!$A$1:$ZZ$1, 0))</f>
        <v/>
      </c>
      <c r="C792">
        <f>INDEX(resultados!$A$2:$ZZ$2386, 786, MATCH($B$3, resultados!$A$1:$ZZ$1, 0))</f>
        <v/>
      </c>
    </row>
    <row r="793">
      <c r="A793">
        <f>INDEX(resultados!$A$2:$ZZ$2386, 787, MATCH($B$1, resultados!$A$1:$ZZ$1, 0))</f>
        <v/>
      </c>
      <c r="B793">
        <f>INDEX(resultados!$A$2:$ZZ$2386, 787, MATCH($B$2, resultados!$A$1:$ZZ$1, 0))</f>
        <v/>
      </c>
      <c r="C793">
        <f>INDEX(resultados!$A$2:$ZZ$2386, 787, MATCH($B$3, resultados!$A$1:$ZZ$1, 0))</f>
        <v/>
      </c>
    </row>
    <row r="794">
      <c r="A794">
        <f>INDEX(resultados!$A$2:$ZZ$2386, 788, MATCH($B$1, resultados!$A$1:$ZZ$1, 0))</f>
        <v/>
      </c>
      <c r="B794">
        <f>INDEX(resultados!$A$2:$ZZ$2386, 788, MATCH($B$2, resultados!$A$1:$ZZ$1, 0))</f>
        <v/>
      </c>
      <c r="C794">
        <f>INDEX(resultados!$A$2:$ZZ$2386, 788, MATCH($B$3, resultados!$A$1:$ZZ$1, 0))</f>
        <v/>
      </c>
    </row>
    <row r="795">
      <c r="A795">
        <f>INDEX(resultados!$A$2:$ZZ$2386, 789, MATCH($B$1, resultados!$A$1:$ZZ$1, 0))</f>
        <v/>
      </c>
      <c r="B795">
        <f>INDEX(resultados!$A$2:$ZZ$2386, 789, MATCH($B$2, resultados!$A$1:$ZZ$1, 0))</f>
        <v/>
      </c>
      <c r="C795">
        <f>INDEX(resultados!$A$2:$ZZ$2386, 789, MATCH($B$3, resultados!$A$1:$ZZ$1, 0))</f>
        <v/>
      </c>
    </row>
    <row r="796">
      <c r="A796">
        <f>INDEX(resultados!$A$2:$ZZ$2386, 790, MATCH($B$1, resultados!$A$1:$ZZ$1, 0))</f>
        <v/>
      </c>
      <c r="B796">
        <f>INDEX(resultados!$A$2:$ZZ$2386, 790, MATCH($B$2, resultados!$A$1:$ZZ$1, 0))</f>
        <v/>
      </c>
      <c r="C796">
        <f>INDEX(resultados!$A$2:$ZZ$2386, 790, MATCH($B$3, resultados!$A$1:$ZZ$1, 0))</f>
        <v/>
      </c>
    </row>
    <row r="797">
      <c r="A797">
        <f>INDEX(resultados!$A$2:$ZZ$2386, 791, MATCH($B$1, resultados!$A$1:$ZZ$1, 0))</f>
        <v/>
      </c>
      <c r="B797">
        <f>INDEX(resultados!$A$2:$ZZ$2386, 791, MATCH($B$2, resultados!$A$1:$ZZ$1, 0))</f>
        <v/>
      </c>
      <c r="C797">
        <f>INDEX(resultados!$A$2:$ZZ$2386, 791, MATCH($B$3, resultados!$A$1:$ZZ$1, 0))</f>
        <v/>
      </c>
    </row>
    <row r="798">
      <c r="A798">
        <f>INDEX(resultados!$A$2:$ZZ$2386, 792, MATCH($B$1, resultados!$A$1:$ZZ$1, 0))</f>
        <v/>
      </c>
      <c r="B798">
        <f>INDEX(resultados!$A$2:$ZZ$2386, 792, MATCH($B$2, resultados!$A$1:$ZZ$1, 0))</f>
        <v/>
      </c>
      <c r="C798">
        <f>INDEX(resultados!$A$2:$ZZ$2386, 792, MATCH($B$3, resultados!$A$1:$ZZ$1, 0))</f>
        <v/>
      </c>
    </row>
    <row r="799">
      <c r="A799">
        <f>INDEX(resultados!$A$2:$ZZ$2386, 793, MATCH($B$1, resultados!$A$1:$ZZ$1, 0))</f>
        <v/>
      </c>
      <c r="B799">
        <f>INDEX(resultados!$A$2:$ZZ$2386, 793, MATCH($B$2, resultados!$A$1:$ZZ$1, 0))</f>
        <v/>
      </c>
      <c r="C799">
        <f>INDEX(resultados!$A$2:$ZZ$2386, 793, MATCH($B$3, resultados!$A$1:$ZZ$1, 0))</f>
        <v/>
      </c>
    </row>
    <row r="800">
      <c r="A800">
        <f>INDEX(resultados!$A$2:$ZZ$2386, 794, MATCH($B$1, resultados!$A$1:$ZZ$1, 0))</f>
        <v/>
      </c>
      <c r="B800">
        <f>INDEX(resultados!$A$2:$ZZ$2386, 794, MATCH($B$2, resultados!$A$1:$ZZ$1, 0))</f>
        <v/>
      </c>
      <c r="C800">
        <f>INDEX(resultados!$A$2:$ZZ$2386, 794, MATCH($B$3, resultados!$A$1:$ZZ$1, 0))</f>
        <v/>
      </c>
    </row>
    <row r="801">
      <c r="A801">
        <f>INDEX(resultados!$A$2:$ZZ$2386, 795, MATCH($B$1, resultados!$A$1:$ZZ$1, 0))</f>
        <v/>
      </c>
      <c r="B801">
        <f>INDEX(resultados!$A$2:$ZZ$2386, 795, MATCH($B$2, resultados!$A$1:$ZZ$1, 0))</f>
        <v/>
      </c>
      <c r="C801">
        <f>INDEX(resultados!$A$2:$ZZ$2386, 795, MATCH($B$3, resultados!$A$1:$ZZ$1, 0))</f>
        <v/>
      </c>
    </row>
    <row r="802">
      <c r="A802">
        <f>INDEX(resultados!$A$2:$ZZ$2386, 796, MATCH($B$1, resultados!$A$1:$ZZ$1, 0))</f>
        <v/>
      </c>
      <c r="B802">
        <f>INDEX(resultados!$A$2:$ZZ$2386, 796, MATCH($B$2, resultados!$A$1:$ZZ$1, 0))</f>
        <v/>
      </c>
      <c r="C802">
        <f>INDEX(resultados!$A$2:$ZZ$2386, 796, MATCH($B$3, resultados!$A$1:$ZZ$1, 0))</f>
        <v/>
      </c>
    </row>
    <row r="803">
      <c r="A803">
        <f>INDEX(resultados!$A$2:$ZZ$2386, 797, MATCH($B$1, resultados!$A$1:$ZZ$1, 0))</f>
        <v/>
      </c>
      <c r="B803">
        <f>INDEX(resultados!$A$2:$ZZ$2386, 797, MATCH($B$2, resultados!$A$1:$ZZ$1, 0))</f>
        <v/>
      </c>
      <c r="C803">
        <f>INDEX(resultados!$A$2:$ZZ$2386, 797, MATCH($B$3, resultados!$A$1:$ZZ$1, 0))</f>
        <v/>
      </c>
    </row>
    <row r="804">
      <c r="A804">
        <f>INDEX(resultados!$A$2:$ZZ$2386, 798, MATCH($B$1, resultados!$A$1:$ZZ$1, 0))</f>
        <v/>
      </c>
      <c r="B804">
        <f>INDEX(resultados!$A$2:$ZZ$2386, 798, MATCH($B$2, resultados!$A$1:$ZZ$1, 0))</f>
        <v/>
      </c>
      <c r="C804">
        <f>INDEX(resultados!$A$2:$ZZ$2386, 798, MATCH($B$3, resultados!$A$1:$ZZ$1, 0))</f>
        <v/>
      </c>
    </row>
    <row r="805">
      <c r="A805">
        <f>INDEX(resultados!$A$2:$ZZ$2386, 799, MATCH($B$1, resultados!$A$1:$ZZ$1, 0))</f>
        <v/>
      </c>
      <c r="B805">
        <f>INDEX(resultados!$A$2:$ZZ$2386, 799, MATCH($B$2, resultados!$A$1:$ZZ$1, 0))</f>
        <v/>
      </c>
      <c r="C805">
        <f>INDEX(resultados!$A$2:$ZZ$2386, 799, MATCH($B$3, resultados!$A$1:$ZZ$1, 0))</f>
        <v/>
      </c>
    </row>
    <row r="806">
      <c r="A806">
        <f>INDEX(resultados!$A$2:$ZZ$2386, 800, MATCH($B$1, resultados!$A$1:$ZZ$1, 0))</f>
        <v/>
      </c>
      <c r="B806">
        <f>INDEX(resultados!$A$2:$ZZ$2386, 800, MATCH($B$2, resultados!$A$1:$ZZ$1, 0))</f>
        <v/>
      </c>
      <c r="C806">
        <f>INDEX(resultados!$A$2:$ZZ$2386, 800, MATCH($B$3, resultados!$A$1:$ZZ$1, 0))</f>
        <v/>
      </c>
    </row>
    <row r="807">
      <c r="A807">
        <f>INDEX(resultados!$A$2:$ZZ$2386, 801, MATCH($B$1, resultados!$A$1:$ZZ$1, 0))</f>
        <v/>
      </c>
      <c r="B807">
        <f>INDEX(resultados!$A$2:$ZZ$2386, 801, MATCH($B$2, resultados!$A$1:$ZZ$1, 0))</f>
        <v/>
      </c>
      <c r="C807">
        <f>INDEX(resultados!$A$2:$ZZ$2386, 801, MATCH($B$3, resultados!$A$1:$ZZ$1, 0))</f>
        <v/>
      </c>
    </row>
    <row r="808">
      <c r="A808">
        <f>INDEX(resultados!$A$2:$ZZ$2386, 802, MATCH($B$1, resultados!$A$1:$ZZ$1, 0))</f>
        <v/>
      </c>
      <c r="B808">
        <f>INDEX(resultados!$A$2:$ZZ$2386, 802, MATCH($B$2, resultados!$A$1:$ZZ$1, 0))</f>
        <v/>
      </c>
      <c r="C808">
        <f>INDEX(resultados!$A$2:$ZZ$2386, 802, MATCH($B$3, resultados!$A$1:$ZZ$1, 0))</f>
        <v/>
      </c>
    </row>
    <row r="809">
      <c r="A809">
        <f>INDEX(resultados!$A$2:$ZZ$2386, 803, MATCH($B$1, resultados!$A$1:$ZZ$1, 0))</f>
        <v/>
      </c>
      <c r="B809">
        <f>INDEX(resultados!$A$2:$ZZ$2386, 803, MATCH($B$2, resultados!$A$1:$ZZ$1, 0))</f>
        <v/>
      </c>
      <c r="C809">
        <f>INDEX(resultados!$A$2:$ZZ$2386, 803, MATCH($B$3, resultados!$A$1:$ZZ$1, 0))</f>
        <v/>
      </c>
    </row>
    <row r="810">
      <c r="A810">
        <f>INDEX(resultados!$A$2:$ZZ$2386, 804, MATCH($B$1, resultados!$A$1:$ZZ$1, 0))</f>
        <v/>
      </c>
      <c r="B810">
        <f>INDEX(resultados!$A$2:$ZZ$2386, 804, MATCH($B$2, resultados!$A$1:$ZZ$1, 0))</f>
        <v/>
      </c>
      <c r="C810">
        <f>INDEX(resultados!$A$2:$ZZ$2386, 804, MATCH($B$3, resultados!$A$1:$ZZ$1, 0))</f>
        <v/>
      </c>
    </row>
    <row r="811">
      <c r="A811">
        <f>INDEX(resultados!$A$2:$ZZ$2386, 805, MATCH($B$1, resultados!$A$1:$ZZ$1, 0))</f>
        <v/>
      </c>
      <c r="B811">
        <f>INDEX(resultados!$A$2:$ZZ$2386, 805, MATCH($B$2, resultados!$A$1:$ZZ$1, 0))</f>
        <v/>
      </c>
      <c r="C811">
        <f>INDEX(resultados!$A$2:$ZZ$2386, 805, MATCH($B$3, resultados!$A$1:$ZZ$1, 0))</f>
        <v/>
      </c>
    </row>
    <row r="812">
      <c r="A812">
        <f>INDEX(resultados!$A$2:$ZZ$2386, 806, MATCH($B$1, resultados!$A$1:$ZZ$1, 0))</f>
        <v/>
      </c>
      <c r="B812">
        <f>INDEX(resultados!$A$2:$ZZ$2386, 806, MATCH($B$2, resultados!$A$1:$ZZ$1, 0))</f>
        <v/>
      </c>
      <c r="C812">
        <f>INDEX(resultados!$A$2:$ZZ$2386, 806, MATCH($B$3, resultados!$A$1:$ZZ$1, 0))</f>
        <v/>
      </c>
    </row>
    <row r="813">
      <c r="A813">
        <f>INDEX(resultados!$A$2:$ZZ$2386, 807, MATCH($B$1, resultados!$A$1:$ZZ$1, 0))</f>
        <v/>
      </c>
      <c r="B813">
        <f>INDEX(resultados!$A$2:$ZZ$2386, 807, MATCH($B$2, resultados!$A$1:$ZZ$1, 0))</f>
        <v/>
      </c>
      <c r="C813">
        <f>INDEX(resultados!$A$2:$ZZ$2386, 807, MATCH($B$3, resultados!$A$1:$ZZ$1, 0))</f>
        <v/>
      </c>
    </row>
    <row r="814">
      <c r="A814">
        <f>INDEX(resultados!$A$2:$ZZ$2386, 808, MATCH($B$1, resultados!$A$1:$ZZ$1, 0))</f>
        <v/>
      </c>
      <c r="B814">
        <f>INDEX(resultados!$A$2:$ZZ$2386, 808, MATCH($B$2, resultados!$A$1:$ZZ$1, 0))</f>
        <v/>
      </c>
      <c r="C814">
        <f>INDEX(resultados!$A$2:$ZZ$2386, 808, MATCH($B$3, resultados!$A$1:$ZZ$1, 0))</f>
        <v/>
      </c>
    </row>
    <row r="815">
      <c r="A815">
        <f>INDEX(resultados!$A$2:$ZZ$2386, 809, MATCH($B$1, resultados!$A$1:$ZZ$1, 0))</f>
        <v/>
      </c>
      <c r="B815">
        <f>INDEX(resultados!$A$2:$ZZ$2386, 809, MATCH($B$2, resultados!$A$1:$ZZ$1, 0))</f>
        <v/>
      </c>
      <c r="C815">
        <f>INDEX(resultados!$A$2:$ZZ$2386, 809, MATCH($B$3, resultados!$A$1:$ZZ$1, 0))</f>
        <v/>
      </c>
    </row>
    <row r="816">
      <c r="A816">
        <f>INDEX(resultados!$A$2:$ZZ$2386, 810, MATCH($B$1, resultados!$A$1:$ZZ$1, 0))</f>
        <v/>
      </c>
      <c r="B816">
        <f>INDEX(resultados!$A$2:$ZZ$2386, 810, MATCH($B$2, resultados!$A$1:$ZZ$1, 0))</f>
        <v/>
      </c>
      <c r="C816">
        <f>INDEX(resultados!$A$2:$ZZ$2386, 810, MATCH($B$3, resultados!$A$1:$ZZ$1, 0))</f>
        <v/>
      </c>
    </row>
    <row r="817">
      <c r="A817">
        <f>INDEX(resultados!$A$2:$ZZ$2386, 811, MATCH($B$1, resultados!$A$1:$ZZ$1, 0))</f>
        <v/>
      </c>
      <c r="B817">
        <f>INDEX(resultados!$A$2:$ZZ$2386, 811, MATCH($B$2, resultados!$A$1:$ZZ$1, 0))</f>
        <v/>
      </c>
      <c r="C817">
        <f>INDEX(resultados!$A$2:$ZZ$2386, 811, MATCH($B$3, resultados!$A$1:$ZZ$1, 0))</f>
        <v/>
      </c>
    </row>
    <row r="818">
      <c r="A818">
        <f>INDEX(resultados!$A$2:$ZZ$2386, 812, MATCH($B$1, resultados!$A$1:$ZZ$1, 0))</f>
        <v/>
      </c>
      <c r="B818">
        <f>INDEX(resultados!$A$2:$ZZ$2386, 812, MATCH($B$2, resultados!$A$1:$ZZ$1, 0))</f>
        <v/>
      </c>
      <c r="C818">
        <f>INDEX(resultados!$A$2:$ZZ$2386, 812, MATCH($B$3, resultados!$A$1:$ZZ$1, 0))</f>
        <v/>
      </c>
    </row>
    <row r="819">
      <c r="A819">
        <f>INDEX(resultados!$A$2:$ZZ$2386, 813, MATCH($B$1, resultados!$A$1:$ZZ$1, 0))</f>
        <v/>
      </c>
      <c r="B819">
        <f>INDEX(resultados!$A$2:$ZZ$2386, 813, MATCH($B$2, resultados!$A$1:$ZZ$1, 0))</f>
        <v/>
      </c>
      <c r="C819">
        <f>INDEX(resultados!$A$2:$ZZ$2386, 813, MATCH($B$3, resultados!$A$1:$ZZ$1, 0))</f>
        <v/>
      </c>
    </row>
    <row r="820">
      <c r="A820">
        <f>INDEX(resultados!$A$2:$ZZ$2386, 814, MATCH($B$1, resultados!$A$1:$ZZ$1, 0))</f>
        <v/>
      </c>
      <c r="B820">
        <f>INDEX(resultados!$A$2:$ZZ$2386, 814, MATCH($B$2, resultados!$A$1:$ZZ$1, 0))</f>
        <v/>
      </c>
      <c r="C820">
        <f>INDEX(resultados!$A$2:$ZZ$2386, 814, MATCH($B$3, resultados!$A$1:$ZZ$1, 0))</f>
        <v/>
      </c>
    </row>
    <row r="821">
      <c r="A821">
        <f>INDEX(resultados!$A$2:$ZZ$2386, 815, MATCH($B$1, resultados!$A$1:$ZZ$1, 0))</f>
        <v/>
      </c>
      <c r="B821">
        <f>INDEX(resultados!$A$2:$ZZ$2386, 815, MATCH($B$2, resultados!$A$1:$ZZ$1, 0))</f>
        <v/>
      </c>
      <c r="C821">
        <f>INDEX(resultados!$A$2:$ZZ$2386, 815, MATCH($B$3, resultados!$A$1:$ZZ$1, 0))</f>
        <v/>
      </c>
    </row>
    <row r="822">
      <c r="A822">
        <f>INDEX(resultados!$A$2:$ZZ$2386, 816, MATCH($B$1, resultados!$A$1:$ZZ$1, 0))</f>
        <v/>
      </c>
      <c r="B822">
        <f>INDEX(resultados!$A$2:$ZZ$2386, 816, MATCH($B$2, resultados!$A$1:$ZZ$1, 0))</f>
        <v/>
      </c>
      <c r="C822">
        <f>INDEX(resultados!$A$2:$ZZ$2386, 816, MATCH($B$3, resultados!$A$1:$ZZ$1, 0))</f>
        <v/>
      </c>
    </row>
    <row r="823">
      <c r="A823">
        <f>INDEX(resultados!$A$2:$ZZ$2386, 817, MATCH($B$1, resultados!$A$1:$ZZ$1, 0))</f>
        <v/>
      </c>
      <c r="B823">
        <f>INDEX(resultados!$A$2:$ZZ$2386, 817, MATCH($B$2, resultados!$A$1:$ZZ$1, 0))</f>
        <v/>
      </c>
      <c r="C823">
        <f>INDEX(resultados!$A$2:$ZZ$2386, 817, MATCH($B$3, resultados!$A$1:$ZZ$1, 0))</f>
        <v/>
      </c>
    </row>
    <row r="824">
      <c r="A824">
        <f>INDEX(resultados!$A$2:$ZZ$2386, 818, MATCH($B$1, resultados!$A$1:$ZZ$1, 0))</f>
        <v/>
      </c>
      <c r="B824">
        <f>INDEX(resultados!$A$2:$ZZ$2386, 818, MATCH($B$2, resultados!$A$1:$ZZ$1, 0))</f>
        <v/>
      </c>
      <c r="C824">
        <f>INDEX(resultados!$A$2:$ZZ$2386, 818, MATCH($B$3, resultados!$A$1:$ZZ$1, 0))</f>
        <v/>
      </c>
    </row>
    <row r="825">
      <c r="A825">
        <f>INDEX(resultados!$A$2:$ZZ$2386, 819, MATCH($B$1, resultados!$A$1:$ZZ$1, 0))</f>
        <v/>
      </c>
      <c r="B825">
        <f>INDEX(resultados!$A$2:$ZZ$2386, 819, MATCH($B$2, resultados!$A$1:$ZZ$1, 0))</f>
        <v/>
      </c>
      <c r="C825">
        <f>INDEX(resultados!$A$2:$ZZ$2386, 819, MATCH($B$3, resultados!$A$1:$ZZ$1, 0))</f>
        <v/>
      </c>
    </row>
    <row r="826">
      <c r="A826">
        <f>INDEX(resultados!$A$2:$ZZ$2386, 820, MATCH($B$1, resultados!$A$1:$ZZ$1, 0))</f>
        <v/>
      </c>
      <c r="B826">
        <f>INDEX(resultados!$A$2:$ZZ$2386, 820, MATCH($B$2, resultados!$A$1:$ZZ$1, 0))</f>
        <v/>
      </c>
      <c r="C826">
        <f>INDEX(resultados!$A$2:$ZZ$2386, 820, MATCH($B$3, resultados!$A$1:$ZZ$1, 0))</f>
        <v/>
      </c>
    </row>
    <row r="827">
      <c r="A827">
        <f>INDEX(resultados!$A$2:$ZZ$2386, 821, MATCH($B$1, resultados!$A$1:$ZZ$1, 0))</f>
        <v/>
      </c>
      <c r="B827">
        <f>INDEX(resultados!$A$2:$ZZ$2386, 821, MATCH($B$2, resultados!$A$1:$ZZ$1, 0))</f>
        <v/>
      </c>
      <c r="C827">
        <f>INDEX(resultados!$A$2:$ZZ$2386, 821, MATCH($B$3, resultados!$A$1:$ZZ$1, 0))</f>
        <v/>
      </c>
    </row>
    <row r="828">
      <c r="A828">
        <f>INDEX(resultados!$A$2:$ZZ$2386, 822, MATCH($B$1, resultados!$A$1:$ZZ$1, 0))</f>
        <v/>
      </c>
      <c r="B828">
        <f>INDEX(resultados!$A$2:$ZZ$2386, 822, MATCH($B$2, resultados!$A$1:$ZZ$1, 0))</f>
        <v/>
      </c>
      <c r="C828">
        <f>INDEX(resultados!$A$2:$ZZ$2386, 822, MATCH($B$3, resultados!$A$1:$ZZ$1, 0))</f>
        <v/>
      </c>
    </row>
    <row r="829">
      <c r="A829">
        <f>INDEX(resultados!$A$2:$ZZ$2386, 823, MATCH($B$1, resultados!$A$1:$ZZ$1, 0))</f>
        <v/>
      </c>
      <c r="B829">
        <f>INDEX(resultados!$A$2:$ZZ$2386, 823, MATCH($B$2, resultados!$A$1:$ZZ$1, 0))</f>
        <v/>
      </c>
      <c r="C829">
        <f>INDEX(resultados!$A$2:$ZZ$2386, 823, MATCH($B$3, resultados!$A$1:$ZZ$1, 0))</f>
        <v/>
      </c>
    </row>
    <row r="830">
      <c r="A830">
        <f>INDEX(resultados!$A$2:$ZZ$2386, 824, MATCH($B$1, resultados!$A$1:$ZZ$1, 0))</f>
        <v/>
      </c>
      <c r="B830">
        <f>INDEX(resultados!$A$2:$ZZ$2386, 824, MATCH($B$2, resultados!$A$1:$ZZ$1, 0))</f>
        <v/>
      </c>
      <c r="C830">
        <f>INDEX(resultados!$A$2:$ZZ$2386, 824, MATCH($B$3, resultados!$A$1:$ZZ$1, 0))</f>
        <v/>
      </c>
    </row>
    <row r="831">
      <c r="A831">
        <f>INDEX(resultados!$A$2:$ZZ$2386, 825, MATCH($B$1, resultados!$A$1:$ZZ$1, 0))</f>
        <v/>
      </c>
      <c r="B831">
        <f>INDEX(resultados!$A$2:$ZZ$2386, 825, MATCH($B$2, resultados!$A$1:$ZZ$1, 0))</f>
        <v/>
      </c>
      <c r="C831">
        <f>INDEX(resultados!$A$2:$ZZ$2386, 825, MATCH($B$3, resultados!$A$1:$ZZ$1, 0))</f>
        <v/>
      </c>
    </row>
    <row r="832">
      <c r="A832">
        <f>INDEX(resultados!$A$2:$ZZ$2386, 826, MATCH($B$1, resultados!$A$1:$ZZ$1, 0))</f>
        <v/>
      </c>
      <c r="B832">
        <f>INDEX(resultados!$A$2:$ZZ$2386, 826, MATCH($B$2, resultados!$A$1:$ZZ$1, 0))</f>
        <v/>
      </c>
      <c r="C832">
        <f>INDEX(resultados!$A$2:$ZZ$2386, 826, MATCH($B$3, resultados!$A$1:$ZZ$1, 0))</f>
        <v/>
      </c>
    </row>
    <row r="833">
      <c r="A833">
        <f>INDEX(resultados!$A$2:$ZZ$2386, 827, MATCH($B$1, resultados!$A$1:$ZZ$1, 0))</f>
        <v/>
      </c>
      <c r="B833">
        <f>INDEX(resultados!$A$2:$ZZ$2386, 827, MATCH($B$2, resultados!$A$1:$ZZ$1, 0))</f>
        <v/>
      </c>
      <c r="C833">
        <f>INDEX(resultados!$A$2:$ZZ$2386, 827, MATCH($B$3, resultados!$A$1:$ZZ$1, 0))</f>
        <v/>
      </c>
    </row>
    <row r="834">
      <c r="A834">
        <f>INDEX(resultados!$A$2:$ZZ$2386, 828, MATCH($B$1, resultados!$A$1:$ZZ$1, 0))</f>
        <v/>
      </c>
      <c r="B834">
        <f>INDEX(resultados!$A$2:$ZZ$2386, 828, MATCH($B$2, resultados!$A$1:$ZZ$1, 0))</f>
        <v/>
      </c>
      <c r="C834">
        <f>INDEX(resultados!$A$2:$ZZ$2386, 828, MATCH($B$3, resultados!$A$1:$ZZ$1, 0))</f>
        <v/>
      </c>
    </row>
    <row r="835">
      <c r="A835">
        <f>INDEX(resultados!$A$2:$ZZ$2386, 829, MATCH($B$1, resultados!$A$1:$ZZ$1, 0))</f>
        <v/>
      </c>
      <c r="B835">
        <f>INDEX(resultados!$A$2:$ZZ$2386, 829, MATCH($B$2, resultados!$A$1:$ZZ$1, 0))</f>
        <v/>
      </c>
      <c r="C835">
        <f>INDEX(resultados!$A$2:$ZZ$2386, 829, MATCH($B$3, resultados!$A$1:$ZZ$1, 0))</f>
        <v/>
      </c>
    </row>
    <row r="836">
      <c r="A836">
        <f>INDEX(resultados!$A$2:$ZZ$2386, 830, MATCH($B$1, resultados!$A$1:$ZZ$1, 0))</f>
        <v/>
      </c>
      <c r="B836">
        <f>INDEX(resultados!$A$2:$ZZ$2386, 830, MATCH($B$2, resultados!$A$1:$ZZ$1, 0))</f>
        <v/>
      </c>
      <c r="C836">
        <f>INDEX(resultados!$A$2:$ZZ$2386, 830, MATCH($B$3, resultados!$A$1:$ZZ$1, 0))</f>
        <v/>
      </c>
    </row>
    <row r="837">
      <c r="A837">
        <f>INDEX(resultados!$A$2:$ZZ$2386, 831, MATCH($B$1, resultados!$A$1:$ZZ$1, 0))</f>
        <v/>
      </c>
      <c r="B837">
        <f>INDEX(resultados!$A$2:$ZZ$2386, 831, MATCH($B$2, resultados!$A$1:$ZZ$1, 0))</f>
        <v/>
      </c>
      <c r="C837">
        <f>INDEX(resultados!$A$2:$ZZ$2386, 831, MATCH($B$3, resultados!$A$1:$ZZ$1, 0))</f>
        <v/>
      </c>
    </row>
    <row r="838">
      <c r="A838">
        <f>INDEX(resultados!$A$2:$ZZ$2386, 832, MATCH($B$1, resultados!$A$1:$ZZ$1, 0))</f>
        <v/>
      </c>
      <c r="B838">
        <f>INDEX(resultados!$A$2:$ZZ$2386, 832, MATCH($B$2, resultados!$A$1:$ZZ$1, 0))</f>
        <v/>
      </c>
      <c r="C838">
        <f>INDEX(resultados!$A$2:$ZZ$2386, 832, MATCH($B$3, resultados!$A$1:$ZZ$1, 0))</f>
        <v/>
      </c>
    </row>
    <row r="839">
      <c r="A839">
        <f>INDEX(resultados!$A$2:$ZZ$2386, 833, MATCH($B$1, resultados!$A$1:$ZZ$1, 0))</f>
        <v/>
      </c>
      <c r="B839">
        <f>INDEX(resultados!$A$2:$ZZ$2386, 833, MATCH($B$2, resultados!$A$1:$ZZ$1, 0))</f>
        <v/>
      </c>
      <c r="C839">
        <f>INDEX(resultados!$A$2:$ZZ$2386, 833, MATCH($B$3, resultados!$A$1:$ZZ$1, 0))</f>
        <v/>
      </c>
    </row>
    <row r="840">
      <c r="A840">
        <f>INDEX(resultados!$A$2:$ZZ$2386, 834, MATCH($B$1, resultados!$A$1:$ZZ$1, 0))</f>
        <v/>
      </c>
      <c r="B840">
        <f>INDEX(resultados!$A$2:$ZZ$2386, 834, MATCH($B$2, resultados!$A$1:$ZZ$1, 0))</f>
        <v/>
      </c>
      <c r="C840">
        <f>INDEX(resultados!$A$2:$ZZ$2386, 834, MATCH($B$3, resultados!$A$1:$ZZ$1, 0))</f>
        <v/>
      </c>
    </row>
    <row r="841">
      <c r="A841">
        <f>INDEX(resultados!$A$2:$ZZ$2386, 835, MATCH($B$1, resultados!$A$1:$ZZ$1, 0))</f>
        <v/>
      </c>
      <c r="B841">
        <f>INDEX(resultados!$A$2:$ZZ$2386, 835, MATCH($B$2, resultados!$A$1:$ZZ$1, 0))</f>
        <v/>
      </c>
      <c r="C841">
        <f>INDEX(resultados!$A$2:$ZZ$2386, 835, MATCH($B$3, resultados!$A$1:$ZZ$1, 0))</f>
        <v/>
      </c>
    </row>
    <row r="842">
      <c r="A842">
        <f>INDEX(resultados!$A$2:$ZZ$2386, 836, MATCH($B$1, resultados!$A$1:$ZZ$1, 0))</f>
        <v/>
      </c>
      <c r="B842">
        <f>INDEX(resultados!$A$2:$ZZ$2386, 836, MATCH($B$2, resultados!$A$1:$ZZ$1, 0))</f>
        <v/>
      </c>
      <c r="C842">
        <f>INDEX(resultados!$A$2:$ZZ$2386, 836, MATCH($B$3, resultados!$A$1:$ZZ$1, 0))</f>
        <v/>
      </c>
    </row>
    <row r="843">
      <c r="A843">
        <f>INDEX(resultados!$A$2:$ZZ$2386, 837, MATCH($B$1, resultados!$A$1:$ZZ$1, 0))</f>
        <v/>
      </c>
      <c r="B843">
        <f>INDEX(resultados!$A$2:$ZZ$2386, 837, MATCH($B$2, resultados!$A$1:$ZZ$1, 0))</f>
        <v/>
      </c>
      <c r="C843">
        <f>INDEX(resultados!$A$2:$ZZ$2386, 837, MATCH($B$3, resultados!$A$1:$ZZ$1, 0))</f>
        <v/>
      </c>
    </row>
    <row r="844">
      <c r="A844">
        <f>INDEX(resultados!$A$2:$ZZ$2386, 838, MATCH($B$1, resultados!$A$1:$ZZ$1, 0))</f>
        <v/>
      </c>
      <c r="B844">
        <f>INDEX(resultados!$A$2:$ZZ$2386, 838, MATCH($B$2, resultados!$A$1:$ZZ$1, 0))</f>
        <v/>
      </c>
      <c r="C844">
        <f>INDEX(resultados!$A$2:$ZZ$2386, 838, MATCH($B$3, resultados!$A$1:$ZZ$1, 0))</f>
        <v/>
      </c>
    </row>
    <row r="845">
      <c r="A845">
        <f>INDEX(resultados!$A$2:$ZZ$2386, 839, MATCH($B$1, resultados!$A$1:$ZZ$1, 0))</f>
        <v/>
      </c>
      <c r="B845">
        <f>INDEX(resultados!$A$2:$ZZ$2386, 839, MATCH($B$2, resultados!$A$1:$ZZ$1, 0))</f>
        <v/>
      </c>
      <c r="C845">
        <f>INDEX(resultados!$A$2:$ZZ$2386, 839, MATCH($B$3, resultados!$A$1:$ZZ$1, 0))</f>
        <v/>
      </c>
    </row>
    <row r="846">
      <c r="A846">
        <f>INDEX(resultados!$A$2:$ZZ$2386, 840, MATCH($B$1, resultados!$A$1:$ZZ$1, 0))</f>
        <v/>
      </c>
      <c r="B846">
        <f>INDEX(resultados!$A$2:$ZZ$2386, 840, MATCH($B$2, resultados!$A$1:$ZZ$1, 0))</f>
        <v/>
      </c>
      <c r="C846">
        <f>INDEX(resultados!$A$2:$ZZ$2386, 840, MATCH($B$3, resultados!$A$1:$ZZ$1, 0))</f>
        <v/>
      </c>
    </row>
    <row r="847">
      <c r="A847">
        <f>INDEX(resultados!$A$2:$ZZ$2386, 841, MATCH($B$1, resultados!$A$1:$ZZ$1, 0))</f>
        <v/>
      </c>
      <c r="B847">
        <f>INDEX(resultados!$A$2:$ZZ$2386, 841, MATCH($B$2, resultados!$A$1:$ZZ$1, 0))</f>
        <v/>
      </c>
      <c r="C847">
        <f>INDEX(resultados!$A$2:$ZZ$2386, 841, MATCH($B$3, resultados!$A$1:$ZZ$1, 0))</f>
        <v/>
      </c>
    </row>
    <row r="848">
      <c r="A848">
        <f>INDEX(resultados!$A$2:$ZZ$2386, 842, MATCH($B$1, resultados!$A$1:$ZZ$1, 0))</f>
        <v/>
      </c>
      <c r="B848">
        <f>INDEX(resultados!$A$2:$ZZ$2386, 842, MATCH($B$2, resultados!$A$1:$ZZ$1, 0))</f>
        <v/>
      </c>
      <c r="C848">
        <f>INDEX(resultados!$A$2:$ZZ$2386, 842, MATCH($B$3, resultados!$A$1:$ZZ$1, 0))</f>
        <v/>
      </c>
    </row>
    <row r="849">
      <c r="A849">
        <f>INDEX(resultados!$A$2:$ZZ$2386, 843, MATCH($B$1, resultados!$A$1:$ZZ$1, 0))</f>
        <v/>
      </c>
      <c r="B849">
        <f>INDEX(resultados!$A$2:$ZZ$2386, 843, MATCH($B$2, resultados!$A$1:$ZZ$1, 0))</f>
        <v/>
      </c>
      <c r="C849">
        <f>INDEX(resultados!$A$2:$ZZ$2386, 843, MATCH($B$3, resultados!$A$1:$ZZ$1, 0))</f>
        <v/>
      </c>
    </row>
    <row r="850">
      <c r="A850">
        <f>INDEX(resultados!$A$2:$ZZ$2386, 844, MATCH($B$1, resultados!$A$1:$ZZ$1, 0))</f>
        <v/>
      </c>
      <c r="B850">
        <f>INDEX(resultados!$A$2:$ZZ$2386, 844, MATCH($B$2, resultados!$A$1:$ZZ$1, 0))</f>
        <v/>
      </c>
      <c r="C850">
        <f>INDEX(resultados!$A$2:$ZZ$2386, 844, MATCH($B$3, resultados!$A$1:$ZZ$1, 0))</f>
        <v/>
      </c>
    </row>
    <row r="851">
      <c r="A851">
        <f>INDEX(resultados!$A$2:$ZZ$2386, 845, MATCH($B$1, resultados!$A$1:$ZZ$1, 0))</f>
        <v/>
      </c>
      <c r="B851">
        <f>INDEX(resultados!$A$2:$ZZ$2386, 845, MATCH($B$2, resultados!$A$1:$ZZ$1, 0))</f>
        <v/>
      </c>
      <c r="C851">
        <f>INDEX(resultados!$A$2:$ZZ$2386, 845, MATCH($B$3, resultados!$A$1:$ZZ$1, 0))</f>
        <v/>
      </c>
    </row>
    <row r="852">
      <c r="A852">
        <f>INDEX(resultados!$A$2:$ZZ$2386, 846, MATCH($B$1, resultados!$A$1:$ZZ$1, 0))</f>
        <v/>
      </c>
      <c r="B852">
        <f>INDEX(resultados!$A$2:$ZZ$2386, 846, MATCH($B$2, resultados!$A$1:$ZZ$1, 0))</f>
        <v/>
      </c>
      <c r="C852">
        <f>INDEX(resultados!$A$2:$ZZ$2386, 846, MATCH($B$3, resultados!$A$1:$ZZ$1, 0))</f>
        <v/>
      </c>
    </row>
    <row r="853">
      <c r="A853">
        <f>INDEX(resultados!$A$2:$ZZ$2386, 847, MATCH($B$1, resultados!$A$1:$ZZ$1, 0))</f>
        <v/>
      </c>
      <c r="B853">
        <f>INDEX(resultados!$A$2:$ZZ$2386, 847, MATCH($B$2, resultados!$A$1:$ZZ$1, 0))</f>
        <v/>
      </c>
      <c r="C853">
        <f>INDEX(resultados!$A$2:$ZZ$2386, 847, MATCH($B$3, resultados!$A$1:$ZZ$1, 0))</f>
        <v/>
      </c>
    </row>
    <row r="854">
      <c r="A854">
        <f>INDEX(resultados!$A$2:$ZZ$2386, 848, MATCH($B$1, resultados!$A$1:$ZZ$1, 0))</f>
        <v/>
      </c>
      <c r="B854">
        <f>INDEX(resultados!$A$2:$ZZ$2386, 848, MATCH($B$2, resultados!$A$1:$ZZ$1, 0))</f>
        <v/>
      </c>
      <c r="C854">
        <f>INDEX(resultados!$A$2:$ZZ$2386, 848, MATCH($B$3, resultados!$A$1:$ZZ$1, 0))</f>
        <v/>
      </c>
    </row>
    <row r="855">
      <c r="A855">
        <f>INDEX(resultados!$A$2:$ZZ$2386, 849, MATCH($B$1, resultados!$A$1:$ZZ$1, 0))</f>
        <v/>
      </c>
      <c r="B855">
        <f>INDEX(resultados!$A$2:$ZZ$2386, 849, MATCH($B$2, resultados!$A$1:$ZZ$1, 0))</f>
        <v/>
      </c>
      <c r="C855">
        <f>INDEX(resultados!$A$2:$ZZ$2386, 849, MATCH($B$3, resultados!$A$1:$ZZ$1, 0))</f>
        <v/>
      </c>
    </row>
    <row r="856">
      <c r="A856">
        <f>INDEX(resultados!$A$2:$ZZ$2386, 850, MATCH($B$1, resultados!$A$1:$ZZ$1, 0))</f>
        <v/>
      </c>
      <c r="B856">
        <f>INDEX(resultados!$A$2:$ZZ$2386, 850, MATCH($B$2, resultados!$A$1:$ZZ$1, 0))</f>
        <v/>
      </c>
      <c r="C856">
        <f>INDEX(resultados!$A$2:$ZZ$2386, 850, MATCH($B$3, resultados!$A$1:$ZZ$1, 0))</f>
        <v/>
      </c>
    </row>
    <row r="857">
      <c r="A857">
        <f>INDEX(resultados!$A$2:$ZZ$2386, 851, MATCH($B$1, resultados!$A$1:$ZZ$1, 0))</f>
        <v/>
      </c>
      <c r="B857">
        <f>INDEX(resultados!$A$2:$ZZ$2386, 851, MATCH($B$2, resultados!$A$1:$ZZ$1, 0))</f>
        <v/>
      </c>
      <c r="C857">
        <f>INDEX(resultados!$A$2:$ZZ$2386, 851, MATCH($B$3, resultados!$A$1:$ZZ$1, 0))</f>
        <v/>
      </c>
    </row>
    <row r="858">
      <c r="A858">
        <f>INDEX(resultados!$A$2:$ZZ$2386, 852, MATCH($B$1, resultados!$A$1:$ZZ$1, 0))</f>
        <v/>
      </c>
      <c r="B858">
        <f>INDEX(resultados!$A$2:$ZZ$2386, 852, MATCH($B$2, resultados!$A$1:$ZZ$1, 0))</f>
        <v/>
      </c>
      <c r="C858">
        <f>INDEX(resultados!$A$2:$ZZ$2386, 852, MATCH($B$3, resultados!$A$1:$ZZ$1, 0))</f>
        <v/>
      </c>
    </row>
    <row r="859">
      <c r="A859">
        <f>INDEX(resultados!$A$2:$ZZ$2386, 853, MATCH($B$1, resultados!$A$1:$ZZ$1, 0))</f>
        <v/>
      </c>
      <c r="B859">
        <f>INDEX(resultados!$A$2:$ZZ$2386, 853, MATCH($B$2, resultados!$A$1:$ZZ$1, 0))</f>
        <v/>
      </c>
      <c r="C859">
        <f>INDEX(resultados!$A$2:$ZZ$2386, 853, MATCH($B$3, resultados!$A$1:$ZZ$1, 0))</f>
        <v/>
      </c>
    </row>
    <row r="860">
      <c r="A860">
        <f>INDEX(resultados!$A$2:$ZZ$2386, 854, MATCH($B$1, resultados!$A$1:$ZZ$1, 0))</f>
        <v/>
      </c>
      <c r="B860">
        <f>INDEX(resultados!$A$2:$ZZ$2386, 854, MATCH($B$2, resultados!$A$1:$ZZ$1, 0))</f>
        <v/>
      </c>
      <c r="C860">
        <f>INDEX(resultados!$A$2:$ZZ$2386, 854, MATCH($B$3, resultados!$A$1:$ZZ$1, 0))</f>
        <v/>
      </c>
    </row>
    <row r="861">
      <c r="A861">
        <f>INDEX(resultados!$A$2:$ZZ$2386, 855, MATCH($B$1, resultados!$A$1:$ZZ$1, 0))</f>
        <v/>
      </c>
      <c r="B861">
        <f>INDEX(resultados!$A$2:$ZZ$2386, 855, MATCH($B$2, resultados!$A$1:$ZZ$1, 0))</f>
        <v/>
      </c>
      <c r="C861">
        <f>INDEX(resultados!$A$2:$ZZ$2386, 855, MATCH($B$3, resultados!$A$1:$ZZ$1, 0))</f>
        <v/>
      </c>
    </row>
    <row r="862">
      <c r="A862">
        <f>INDEX(resultados!$A$2:$ZZ$2386, 856, MATCH($B$1, resultados!$A$1:$ZZ$1, 0))</f>
        <v/>
      </c>
      <c r="B862">
        <f>INDEX(resultados!$A$2:$ZZ$2386, 856, MATCH($B$2, resultados!$A$1:$ZZ$1, 0))</f>
        <v/>
      </c>
      <c r="C862">
        <f>INDEX(resultados!$A$2:$ZZ$2386, 856, MATCH($B$3, resultados!$A$1:$ZZ$1, 0))</f>
        <v/>
      </c>
    </row>
    <row r="863">
      <c r="A863">
        <f>INDEX(resultados!$A$2:$ZZ$2386, 857, MATCH($B$1, resultados!$A$1:$ZZ$1, 0))</f>
        <v/>
      </c>
      <c r="B863">
        <f>INDEX(resultados!$A$2:$ZZ$2386, 857, MATCH($B$2, resultados!$A$1:$ZZ$1, 0))</f>
        <v/>
      </c>
      <c r="C863">
        <f>INDEX(resultados!$A$2:$ZZ$2386, 857, MATCH($B$3, resultados!$A$1:$ZZ$1, 0))</f>
        <v/>
      </c>
    </row>
    <row r="864">
      <c r="A864">
        <f>INDEX(resultados!$A$2:$ZZ$2386, 858, MATCH($B$1, resultados!$A$1:$ZZ$1, 0))</f>
        <v/>
      </c>
      <c r="B864">
        <f>INDEX(resultados!$A$2:$ZZ$2386, 858, MATCH($B$2, resultados!$A$1:$ZZ$1, 0))</f>
        <v/>
      </c>
      <c r="C864">
        <f>INDEX(resultados!$A$2:$ZZ$2386, 858, MATCH($B$3, resultados!$A$1:$ZZ$1, 0))</f>
        <v/>
      </c>
    </row>
    <row r="865">
      <c r="A865">
        <f>INDEX(resultados!$A$2:$ZZ$2386, 859, MATCH($B$1, resultados!$A$1:$ZZ$1, 0))</f>
        <v/>
      </c>
      <c r="B865">
        <f>INDEX(resultados!$A$2:$ZZ$2386, 859, MATCH($B$2, resultados!$A$1:$ZZ$1, 0))</f>
        <v/>
      </c>
      <c r="C865">
        <f>INDEX(resultados!$A$2:$ZZ$2386, 859, MATCH($B$3, resultados!$A$1:$ZZ$1, 0))</f>
        <v/>
      </c>
    </row>
    <row r="866">
      <c r="A866">
        <f>INDEX(resultados!$A$2:$ZZ$2386, 860, MATCH($B$1, resultados!$A$1:$ZZ$1, 0))</f>
        <v/>
      </c>
      <c r="B866">
        <f>INDEX(resultados!$A$2:$ZZ$2386, 860, MATCH($B$2, resultados!$A$1:$ZZ$1, 0))</f>
        <v/>
      </c>
      <c r="C866">
        <f>INDEX(resultados!$A$2:$ZZ$2386, 860, MATCH($B$3, resultados!$A$1:$ZZ$1, 0))</f>
        <v/>
      </c>
    </row>
    <row r="867">
      <c r="A867">
        <f>INDEX(resultados!$A$2:$ZZ$2386, 861, MATCH($B$1, resultados!$A$1:$ZZ$1, 0))</f>
        <v/>
      </c>
      <c r="B867">
        <f>INDEX(resultados!$A$2:$ZZ$2386, 861, MATCH($B$2, resultados!$A$1:$ZZ$1, 0))</f>
        <v/>
      </c>
      <c r="C867">
        <f>INDEX(resultados!$A$2:$ZZ$2386, 861, MATCH($B$3, resultados!$A$1:$ZZ$1, 0))</f>
        <v/>
      </c>
    </row>
    <row r="868">
      <c r="A868">
        <f>INDEX(resultados!$A$2:$ZZ$2386, 862, MATCH($B$1, resultados!$A$1:$ZZ$1, 0))</f>
        <v/>
      </c>
      <c r="B868">
        <f>INDEX(resultados!$A$2:$ZZ$2386, 862, MATCH($B$2, resultados!$A$1:$ZZ$1, 0))</f>
        <v/>
      </c>
      <c r="C868">
        <f>INDEX(resultados!$A$2:$ZZ$2386, 862, MATCH($B$3, resultados!$A$1:$ZZ$1, 0))</f>
        <v/>
      </c>
    </row>
    <row r="869">
      <c r="A869">
        <f>INDEX(resultados!$A$2:$ZZ$2386, 863, MATCH($B$1, resultados!$A$1:$ZZ$1, 0))</f>
        <v/>
      </c>
      <c r="B869">
        <f>INDEX(resultados!$A$2:$ZZ$2386, 863, MATCH($B$2, resultados!$A$1:$ZZ$1, 0))</f>
        <v/>
      </c>
      <c r="C869">
        <f>INDEX(resultados!$A$2:$ZZ$2386, 863, MATCH($B$3, resultados!$A$1:$ZZ$1, 0))</f>
        <v/>
      </c>
    </row>
    <row r="870">
      <c r="A870">
        <f>INDEX(resultados!$A$2:$ZZ$2386, 864, MATCH($B$1, resultados!$A$1:$ZZ$1, 0))</f>
        <v/>
      </c>
      <c r="B870">
        <f>INDEX(resultados!$A$2:$ZZ$2386, 864, MATCH($B$2, resultados!$A$1:$ZZ$1, 0))</f>
        <v/>
      </c>
      <c r="C870">
        <f>INDEX(resultados!$A$2:$ZZ$2386, 864, MATCH($B$3, resultados!$A$1:$ZZ$1, 0))</f>
        <v/>
      </c>
    </row>
    <row r="871">
      <c r="A871">
        <f>INDEX(resultados!$A$2:$ZZ$2386, 865, MATCH($B$1, resultados!$A$1:$ZZ$1, 0))</f>
        <v/>
      </c>
      <c r="B871">
        <f>INDEX(resultados!$A$2:$ZZ$2386, 865, MATCH($B$2, resultados!$A$1:$ZZ$1, 0))</f>
        <v/>
      </c>
      <c r="C871">
        <f>INDEX(resultados!$A$2:$ZZ$2386, 865, MATCH($B$3, resultados!$A$1:$ZZ$1, 0))</f>
        <v/>
      </c>
    </row>
    <row r="872">
      <c r="A872">
        <f>INDEX(resultados!$A$2:$ZZ$2386, 866, MATCH($B$1, resultados!$A$1:$ZZ$1, 0))</f>
        <v/>
      </c>
      <c r="B872">
        <f>INDEX(resultados!$A$2:$ZZ$2386, 866, MATCH($B$2, resultados!$A$1:$ZZ$1, 0))</f>
        <v/>
      </c>
      <c r="C872">
        <f>INDEX(resultados!$A$2:$ZZ$2386, 866, MATCH($B$3, resultados!$A$1:$ZZ$1, 0))</f>
        <v/>
      </c>
    </row>
    <row r="873">
      <c r="A873">
        <f>INDEX(resultados!$A$2:$ZZ$2386, 867, MATCH($B$1, resultados!$A$1:$ZZ$1, 0))</f>
        <v/>
      </c>
      <c r="B873">
        <f>INDEX(resultados!$A$2:$ZZ$2386, 867, MATCH($B$2, resultados!$A$1:$ZZ$1, 0))</f>
        <v/>
      </c>
      <c r="C873">
        <f>INDEX(resultados!$A$2:$ZZ$2386, 867, MATCH($B$3, resultados!$A$1:$ZZ$1, 0))</f>
        <v/>
      </c>
    </row>
    <row r="874">
      <c r="A874">
        <f>INDEX(resultados!$A$2:$ZZ$2386, 868, MATCH($B$1, resultados!$A$1:$ZZ$1, 0))</f>
        <v/>
      </c>
      <c r="B874">
        <f>INDEX(resultados!$A$2:$ZZ$2386, 868, MATCH($B$2, resultados!$A$1:$ZZ$1, 0))</f>
        <v/>
      </c>
      <c r="C874">
        <f>INDEX(resultados!$A$2:$ZZ$2386, 868, MATCH($B$3, resultados!$A$1:$ZZ$1, 0))</f>
        <v/>
      </c>
    </row>
    <row r="875">
      <c r="A875">
        <f>INDEX(resultados!$A$2:$ZZ$2386, 869, MATCH($B$1, resultados!$A$1:$ZZ$1, 0))</f>
        <v/>
      </c>
      <c r="B875">
        <f>INDEX(resultados!$A$2:$ZZ$2386, 869, MATCH($B$2, resultados!$A$1:$ZZ$1, 0))</f>
        <v/>
      </c>
      <c r="C875">
        <f>INDEX(resultados!$A$2:$ZZ$2386, 869, MATCH($B$3, resultados!$A$1:$ZZ$1, 0))</f>
        <v/>
      </c>
    </row>
    <row r="876">
      <c r="A876">
        <f>INDEX(resultados!$A$2:$ZZ$2386, 870, MATCH($B$1, resultados!$A$1:$ZZ$1, 0))</f>
        <v/>
      </c>
      <c r="B876">
        <f>INDEX(resultados!$A$2:$ZZ$2386, 870, MATCH($B$2, resultados!$A$1:$ZZ$1, 0))</f>
        <v/>
      </c>
      <c r="C876">
        <f>INDEX(resultados!$A$2:$ZZ$2386, 870, MATCH($B$3, resultados!$A$1:$ZZ$1, 0))</f>
        <v/>
      </c>
    </row>
    <row r="877">
      <c r="A877">
        <f>INDEX(resultados!$A$2:$ZZ$2386, 871, MATCH($B$1, resultados!$A$1:$ZZ$1, 0))</f>
        <v/>
      </c>
      <c r="B877">
        <f>INDEX(resultados!$A$2:$ZZ$2386, 871, MATCH($B$2, resultados!$A$1:$ZZ$1, 0))</f>
        <v/>
      </c>
      <c r="C877">
        <f>INDEX(resultados!$A$2:$ZZ$2386, 871, MATCH($B$3, resultados!$A$1:$ZZ$1, 0))</f>
        <v/>
      </c>
    </row>
    <row r="878">
      <c r="A878">
        <f>INDEX(resultados!$A$2:$ZZ$2386, 872, MATCH($B$1, resultados!$A$1:$ZZ$1, 0))</f>
        <v/>
      </c>
      <c r="B878">
        <f>INDEX(resultados!$A$2:$ZZ$2386, 872, MATCH($B$2, resultados!$A$1:$ZZ$1, 0))</f>
        <v/>
      </c>
      <c r="C878">
        <f>INDEX(resultados!$A$2:$ZZ$2386, 872, MATCH($B$3, resultados!$A$1:$ZZ$1, 0))</f>
        <v/>
      </c>
    </row>
    <row r="879">
      <c r="A879">
        <f>INDEX(resultados!$A$2:$ZZ$2386, 873, MATCH($B$1, resultados!$A$1:$ZZ$1, 0))</f>
        <v/>
      </c>
      <c r="B879">
        <f>INDEX(resultados!$A$2:$ZZ$2386, 873, MATCH($B$2, resultados!$A$1:$ZZ$1, 0))</f>
        <v/>
      </c>
      <c r="C879">
        <f>INDEX(resultados!$A$2:$ZZ$2386, 873, MATCH($B$3, resultados!$A$1:$ZZ$1, 0))</f>
        <v/>
      </c>
    </row>
    <row r="880">
      <c r="A880">
        <f>INDEX(resultados!$A$2:$ZZ$2386, 874, MATCH($B$1, resultados!$A$1:$ZZ$1, 0))</f>
        <v/>
      </c>
      <c r="B880">
        <f>INDEX(resultados!$A$2:$ZZ$2386, 874, MATCH($B$2, resultados!$A$1:$ZZ$1, 0))</f>
        <v/>
      </c>
      <c r="C880">
        <f>INDEX(resultados!$A$2:$ZZ$2386, 874, MATCH($B$3, resultados!$A$1:$ZZ$1, 0))</f>
        <v/>
      </c>
    </row>
    <row r="881">
      <c r="A881">
        <f>INDEX(resultados!$A$2:$ZZ$2386, 875, MATCH($B$1, resultados!$A$1:$ZZ$1, 0))</f>
        <v/>
      </c>
      <c r="B881">
        <f>INDEX(resultados!$A$2:$ZZ$2386, 875, MATCH($B$2, resultados!$A$1:$ZZ$1, 0))</f>
        <v/>
      </c>
      <c r="C881">
        <f>INDEX(resultados!$A$2:$ZZ$2386, 875, MATCH($B$3, resultados!$A$1:$ZZ$1, 0))</f>
        <v/>
      </c>
    </row>
    <row r="882">
      <c r="A882">
        <f>INDEX(resultados!$A$2:$ZZ$2386, 876, MATCH($B$1, resultados!$A$1:$ZZ$1, 0))</f>
        <v/>
      </c>
      <c r="B882">
        <f>INDEX(resultados!$A$2:$ZZ$2386, 876, MATCH($B$2, resultados!$A$1:$ZZ$1, 0))</f>
        <v/>
      </c>
      <c r="C882">
        <f>INDEX(resultados!$A$2:$ZZ$2386, 876, MATCH($B$3, resultados!$A$1:$ZZ$1, 0))</f>
        <v/>
      </c>
    </row>
    <row r="883">
      <c r="A883">
        <f>INDEX(resultados!$A$2:$ZZ$2386, 877, MATCH($B$1, resultados!$A$1:$ZZ$1, 0))</f>
        <v/>
      </c>
      <c r="B883">
        <f>INDEX(resultados!$A$2:$ZZ$2386, 877, MATCH($B$2, resultados!$A$1:$ZZ$1, 0))</f>
        <v/>
      </c>
      <c r="C883">
        <f>INDEX(resultados!$A$2:$ZZ$2386, 877, MATCH($B$3, resultados!$A$1:$ZZ$1, 0))</f>
        <v/>
      </c>
    </row>
    <row r="884">
      <c r="A884">
        <f>INDEX(resultados!$A$2:$ZZ$2386, 878, MATCH($B$1, resultados!$A$1:$ZZ$1, 0))</f>
        <v/>
      </c>
      <c r="B884">
        <f>INDEX(resultados!$A$2:$ZZ$2386, 878, MATCH($B$2, resultados!$A$1:$ZZ$1, 0))</f>
        <v/>
      </c>
      <c r="C884">
        <f>INDEX(resultados!$A$2:$ZZ$2386, 878, MATCH($B$3, resultados!$A$1:$ZZ$1, 0))</f>
        <v/>
      </c>
    </row>
    <row r="885">
      <c r="A885">
        <f>INDEX(resultados!$A$2:$ZZ$2386, 879, MATCH($B$1, resultados!$A$1:$ZZ$1, 0))</f>
        <v/>
      </c>
      <c r="B885">
        <f>INDEX(resultados!$A$2:$ZZ$2386, 879, MATCH($B$2, resultados!$A$1:$ZZ$1, 0))</f>
        <v/>
      </c>
      <c r="C885">
        <f>INDEX(resultados!$A$2:$ZZ$2386, 879, MATCH($B$3, resultados!$A$1:$ZZ$1, 0))</f>
        <v/>
      </c>
    </row>
    <row r="886">
      <c r="A886">
        <f>INDEX(resultados!$A$2:$ZZ$2386, 880, MATCH($B$1, resultados!$A$1:$ZZ$1, 0))</f>
        <v/>
      </c>
      <c r="B886">
        <f>INDEX(resultados!$A$2:$ZZ$2386, 880, MATCH($B$2, resultados!$A$1:$ZZ$1, 0))</f>
        <v/>
      </c>
      <c r="C886">
        <f>INDEX(resultados!$A$2:$ZZ$2386, 880, MATCH($B$3, resultados!$A$1:$ZZ$1, 0))</f>
        <v/>
      </c>
    </row>
    <row r="887">
      <c r="A887">
        <f>INDEX(resultados!$A$2:$ZZ$2386, 881, MATCH($B$1, resultados!$A$1:$ZZ$1, 0))</f>
        <v/>
      </c>
      <c r="B887">
        <f>INDEX(resultados!$A$2:$ZZ$2386, 881, MATCH($B$2, resultados!$A$1:$ZZ$1, 0))</f>
        <v/>
      </c>
      <c r="C887">
        <f>INDEX(resultados!$A$2:$ZZ$2386, 881, MATCH($B$3, resultados!$A$1:$ZZ$1, 0))</f>
        <v/>
      </c>
    </row>
    <row r="888">
      <c r="A888">
        <f>INDEX(resultados!$A$2:$ZZ$2386, 882, MATCH($B$1, resultados!$A$1:$ZZ$1, 0))</f>
        <v/>
      </c>
      <c r="B888">
        <f>INDEX(resultados!$A$2:$ZZ$2386, 882, MATCH($B$2, resultados!$A$1:$ZZ$1, 0))</f>
        <v/>
      </c>
      <c r="C888">
        <f>INDEX(resultados!$A$2:$ZZ$2386, 882, MATCH($B$3, resultados!$A$1:$ZZ$1, 0))</f>
        <v/>
      </c>
    </row>
    <row r="889">
      <c r="A889">
        <f>INDEX(resultados!$A$2:$ZZ$2386, 883, MATCH($B$1, resultados!$A$1:$ZZ$1, 0))</f>
        <v/>
      </c>
      <c r="B889">
        <f>INDEX(resultados!$A$2:$ZZ$2386, 883, MATCH($B$2, resultados!$A$1:$ZZ$1, 0))</f>
        <v/>
      </c>
      <c r="C889">
        <f>INDEX(resultados!$A$2:$ZZ$2386, 883, MATCH($B$3, resultados!$A$1:$ZZ$1, 0))</f>
        <v/>
      </c>
    </row>
    <row r="890">
      <c r="A890">
        <f>INDEX(resultados!$A$2:$ZZ$2386, 884, MATCH($B$1, resultados!$A$1:$ZZ$1, 0))</f>
        <v/>
      </c>
      <c r="B890">
        <f>INDEX(resultados!$A$2:$ZZ$2386, 884, MATCH($B$2, resultados!$A$1:$ZZ$1, 0))</f>
        <v/>
      </c>
      <c r="C890">
        <f>INDEX(resultados!$A$2:$ZZ$2386, 884, MATCH($B$3, resultados!$A$1:$ZZ$1, 0))</f>
        <v/>
      </c>
    </row>
    <row r="891">
      <c r="A891">
        <f>INDEX(resultados!$A$2:$ZZ$2386, 885, MATCH($B$1, resultados!$A$1:$ZZ$1, 0))</f>
        <v/>
      </c>
      <c r="B891">
        <f>INDEX(resultados!$A$2:$ZZ$2386, 885, MATCH($B$2, resultados!$A$1:$ZZ$1, 0))</f>
        <v/>
      </c>
      <c r="C891">
        <f>INDEX(resultados!$A$2:$ZZ$2386, 885, MATCH($B$3, resultados!$A$1:$ZZ$1, 0))</f>
        <v/>
      </c>
    </row>
    <row r="892">
      <c r="A892">
        <f>INDEX(resultados!$A$2:$ZZ$2386, 886, MATCH($B$1, resultados!$A$1:$ZZ$1, 0))</f>
        <v/>
      </c>
      <c r="B892">
        <f>INDEX(resultados!$A$2:$ZZ$2386, 886, MATCH($B$2, resultados!$A$1:$ZZ$1, 0))</f>
        <v/>
      </c>
      <c r="C892">
        <f>INDEX(resultados!$A$2:$ZZ$2386, 886, MATCH($B$3, resultados!$A$1:$ZZ$1, 0))</f>
        <v/>
      </c>
    </row>
    <row r="893">
      <c r="A893">
        <f>INDEX(resultados!$A$2:$ZZ$2386, 887, MATCH($B$1, resultados!$A$1:$ZZ$1, 0))</f>
        <v/>
      </c>
      <c r="B893">
        <f>INDEX(resultados!$A$2:$ZZ$2386, 887, MATCH($B$2, resultados!$A$1:$ZZ$1, 0))</f>
        <v/>
      </c>
      <c r="C893">
        <f>INDEX(resultados!$A$2:$ZZ$2386, 887, MATCH($B$3, resultados!$A$1:$ZZ$1, 0))</f>
        <v/>
      </c>
    </row>
    <row r="894">
      <c r="A894">
        <f>INDEX(resultados!$A$2:$ZZ$2386, 888, MATCH($B$1, resultados!$A$1:$ZZ$1, 0))</f>
        <v/>
      </c>
      <c r="B894">
        <f>INDEX(resultados!$A$2:$ZZ$2386, 888, MATCH($B$2, resultados!$A$1:$ZZ$1, 0))</f>
        <v/>
      </c>
      <c r="C894">
        <f>INDEX(resultados!$A$2:$ZZ$2386, 888, MATCH($B$3, resultados!$A$1:$ZZ$1, 0))</f>
        <v/>
      </c>
    </row>
    <row r="895">
      <c r="A895">
        <f>INDEX(resultados!$A$2:$ZZ$2386, 889, MATCH($B$1, resultados!$A$1:$ZZ$1, 0))</f>
        <v/>
      </c>
      <c r="B895">
        <f>INDEX(resultados!$A$2:$ZZ$2386, 889, MATCH($B$2, resultados!$A$1:$ZZ$1, 0))</f>
        <v/>
      </c>
      <c r="C895">
        <f>INDEX(resultados!$A$2:$ZZ$2386, 889, MATCH($B$3, resultados!$A$1:$ZZ$1, 0))</f>
        <v/>
      </c>
    </row>
    <row r="896">
      <c r="A896">
        <f>INDEX(resultados!$A$2:$ZZ$2386, 890, MATCH($B$1, resultados!$A$1:$ZZ$1, 0))</f>
        <v/>
      </c>
      <c r="B896">
        <f>INDEX(resultados!$A$2:$ZZ$2386, 890, MATCH($B$2, resultados!$A$1:$ZZ$1, 0))</f>
        <v/>
      </c>
      <c r="C896">
        <f>INDEX(resultados!$A$2:$ZZ$2386, 890, MATCH($B$3, resultados!$A$1:$ZZ$1, 0))</f>
        <v/>
      </c>
    </row>
    <row r="897">
      <c r="A897">
        <f>INDEX(resultados!$A$2:$ZZ$2386, 891, MATCH($B$1, resultados!$A$1:$ZZ$1, 0))</f>
        <v/>
      </c>
      <c r="B897">
        <f>INDEX(resultados!$A$2:$ZZ$2386, 891, MATCH($B$2, resultados!$A$1:$ZZ$1, 0))</f>
        <v/>
      </c>
      <c r="C897">
        <f>INDEX(resultados!$A$2:$ZZ$2386, 891, MATCH($B$3, resultados!$A$1:$ZZ$1, 0))</f>
        <v/>
      </c>
    </row>
    <row r="898">
      <c r="A898">
        <f>INDEX(resultados!$A$2:$ZZ$2386, 892, MATCH($B$1, resultados!$A$1:$ZZ$1, 0))</f>
        <v/>
      </c>
      <c r="B898">
        <f>INDEX(resultados!$A$2:$ZZ$2386, 892, MATCH($B$2, resultados!$A$1:$ZZ$1, 0))</f>
        <v/>
      </c>
      <c r="C898">
        <f>INDEX(resultados!$A$2:$ZZ$2386, 892, MATCH($B$3, resultados!$A$1:$ZZ$1, 0))</f>
        <v/>
      </c>
    </row>
    <row r="899">
      <c r="A899">
        <f>INDEX(resultados!$A$2:$ZZ$2386, 893, MATCH($B$1, resultados!$A$1:$ZZ$1, 0))</f>
        <v/>
      </c>
      <c r="B899">
        <f>INDEX(resultados!$A$2:$ZZ$2386, 893, MATCH($B$2, resultados!$A$1:$ZZ$1, 0))</f>
        <v/>
      </c>
      <c r="C899">
        <f>INDEX(resultados!$A$2:$ZZ$2386, 893, MATCH($B$3, resultados!$A$1:$ZZ$1, 0))</f>
        <v/>
      </c>
    </row>
    <row r="900">
      <c r="A900">
        <f>INDEX(resultados!$A$2:$ZZ$2386, 894, MATCH($B$1, resultados!$A$1:$ZZ$1, 0))</f>
        <v/>
      </c>
      <c r="B900">
        <f>INDEX(resultados!$A$2:$ZZ$2386, 894, MATCH($B$2, resultados!$A$1:$ZZ$1, 0))</f>
        <v/>
      </c>
      <c r="C900">
        <f>INDEX(resultados!$A$2:$ZZ$2386, 894, MATCH($B$3, resultados!$A$1:$ZZ$1, 0))</f>
        <v/>
      </c>
    </row>
    <row r="901">
      <c r="A901">
        <f>INDEX(resultados!$A$2:$ZZ$2386, 895, MATCH($B$1, resultados!$A$1:$ZZ$1, 0))</f>
        <v/>
      </c>
      <c r="B901">
        <f>INDEX(resultados!$A$2:$ZZ$2386, 895, MATCH($B$2, resultados!$A$1:$ZZ$1, 0))</f>
        <v/>
      </c>
      <c r="C901">
        <f>INDEX(resultados!$A$2:$ZZ$2386, 895, MATCH($B$3, resultados!$A$1:$ZZ$1, 0))</f>
        <v/>
      </c>
    </row>
    <row r="902">
      <c r="A902">
        <f>INDEX(resultados!$A$2:$ZZ$2386, 896, MATCH($B$1, resultados!$A$1:$ZZ$1, 0))</f>
        <v/>
      </c>
      <c r="B902">
        <f>INDEX(resultados!$A$2:$ZZ$2386, 896, MATCH($B$2, resultados!$A$1:$ZZ$1, 0))</f>
        <v/>
      </c>
      <c r="C902">
        <f>INDEX(resultados!$A$2:$ZZ$2386, 896, MATCH($B$3, resultados!$A$1:$ZZ$1, 0))</f>
        <v/>
      </c>
    </row>
    <row r="903">
      <c r="A903">
        <f>INDEX(resultados!$A$2:$ZZ$2386, 897, MATCH($B$1, resultados!$A$1:$ZZ$1, 0))</f>
        <v/>
      </c>
      <c r="B903">
        <f>INDEX(resultados!$A$2:$ZZ$2386, 897, MATCH($B$2, resultados!$A$1:$ZZ$1, 0))</f>
        <v/>
      </c>
      <c r="C903">
        <f>INDEX(resultados!$A$2:$ZZ$2386, 897, MATCH($B$3, resultados!$A$1:$ZZ$1, 0))</f>
        <v/>
      </c>
    </row>
    <row r="904">
      <c r="A904">
        <f>INDEX(resultados!$A$2:$ZZ$2386, 898, MATCH($B$1, resultados!$A$1:$ZZ$1, 0))</f>
        <v/>
      </c>
      <c r="B904">
        <f>INDEX(resultados!$A$2:$ZZ$2386, 898, MATCH($B$2, resultados!$A$1:$ZZ$1, 0))</f>
        <v/>
      </c>
      <c r="C904">
        <f>INDEX(resultados!$A$2:$ZZ$2386, 898, MATCH($B$3, resultados!$A$1:$ZZ$1, 0))</f>
        <v/>
      </c>
    </row>
    <row r="905">
      <c r="A905">
        <f>INDEX(resultados!$A$2:$ZZ$2386, 899, MATCH($B$1, resultados!$A$1:$ZZ$1, 0))</f>
        <v/>
      </c>
      <c r="B905">
        <f>INDEX(resultados!$A$2:$ZZ$2386, 899, MATCH($B$2, resultados!$A$1:$ZZ$1, 0))</f>
        <v/>
      </c>
      <c r="C905">
        <f>INDEX(resultados!$A$2:$ZZ$2386, 899, MATCH($B$3, resultados!$A$1:$ZZ$1, 0))</f>
        <v/>
      </c>
    </row>
    <row r="906">
      <c r="A906">
        <f>INDEX(resultados!$A$2:$ZZ$2386, 900, MATCH($B$1, resultados!$A$1:$ZZ$1, 0))</f>
        <v/>
      </c>
      <c r="B906">
        <f>INDEX(resultados!$A$2:$ZZ$2386, 900, MATCH($B$2, resultados!$A$1:$ZZ$1, 0))</f>
        <v/>
      </c>
      <c r="C906">
        <f>INDEX(resultados!$A$2:$ZZ$2386, 900, MATCH($B$3, resultados!$A$1:$ZZ$1, 0))</f>
        <v/>
      </c>
    </row>
    <row r="907">
      <c r="A907">
        <f>INDEX(resultados!$A$2:$ZZ$2386, 901, MATCH($B$1, resultados!$A$1:$ZZ$1, 0))</f>
        <v/>
      </c>
      <c r="B907">
        <f>INDEX(resultados!$A$2:$ZZ$2386, 901, MATCH($B$2, resultados!$A$1:$ZZ$1, 0))</f>
        <v/>
      </c>
      <c r="C907">
        <f>INDEX(resultados!$A$2:$ZZ$2386, 901, MATCH($B$3, resultados!$A$1:$ZZ$1, 0))</f>
        <v/>
      </c>
    </row>
    <row r="908">
      <c r="A908">
        <f>INDEX(resultados!$A$2:$ZZ$2386, 902, MATCH($B$1, resultados!$A$1:$ZZ$1, 0))</f>
        <v/>
      </c>
      <c r="B908">
        <f>INDEX(resultados!$A$2:$ZZ$2386, 902, MATCH($B$2, resultados!$A$1:$ZZ$1, 0))</f>
        <v/>
      </c>
      <c r="C908">
        <f>INDEX(resultados!$A$2:$ZZ$2386, 902, MATCH($B$3, resultados!$A$1:$ZZ$1, 0))</f>
        <v/>
      </c>
    </row>
    <row r="909">
      <c r="A909">
        <f>INDEX(resultados!$A$2:$ZZ$2386, 903, MATCH($B$1, resultados!$A$1:$ZZ$1, 0))</f>
        <v/>
      </c>
      <c r="B909">
        <f>INDEX(resultados!$A$2:$ZZ$2386, 903, MATCH($B$2, resultados!$A$1:$ZZ$1, 0))</f>
        <v/>
      </c>
      <c r="C909">
        <f>INDEX(resultados!$A$2:$ZZ$2386, 903, MATCH($B$3, resultados!$A$1:$ZZ$1, 0))</f>
        <v/>
      </c>
    </row>
    <row r="910">
      <c r="A910">
        <f>INDEX(resultados!$A$2:$ZZ$2386, 904, MATCH($B$1, resultados!$A$1:$ZZ$1, 0))</f>
        <v/>
      </c>
      <c r="B910">
        <f>INDEX(resultados!$A$2:$ZZ$2386, 904, MATCH($B$2, resultados!$A$1:$ZZ$1, 0))</f>
        <v/>
      </c>
      <c r="C910">
        <f>INDEX(resultados!$A$2:$ZZ$2386, 904, MATCH($B$3, resultados!$A$1:$ZZ$1, 0))</f>
        <v/>
      </c>
    </row>
    <row r="911">
      <c r="A911">
        <f>INDEX(resultados!$A$2:$ZZ$2386, 905, MATCH($B$1, resultados!$A$1:$ZZ$1, 0))</f>
        <v/>
      </c>
      <c r="B911">
        <f>INDEX(resultados!$A$2:$ZZ$2386, 905, MATCH($B$2, resultados!$A$1:$ZZ$1, 0))</f>
        <v/>
      </c>
      <c r="C911">
        <f>INDEX(resultados!$A$2:$ZZ$2386, 905, MATCH($B$3, resultados!$A$1:$ZZ$1, 0))</f>
        <v/>
      </c>
    </row>
    <row r="912">
      <c r="A912">
        <f>INDEX(resultados!$A$2:$ZZ$2386, 906, MATCH($B$1, resultados!$A$1:$ZZ$1, 0))</f>
        <v/>
      </c>
      <c r="B912">
        <f>INDEX(resultados!$A$2:$ZZ$2386, 906, MATCH($B$2, resultados!$A$1:$ZZ$1, 0))</f>
        <v/>
      </c>
      <c r="C912">
        <f>INDEX(resultados!$A$2:$ZZ$2386, 906, MATCH($B$3, resultados!$A$1:$ZZ$1, 0))</f>
        <v/>
      </c>
    </row>
    <row r="913">
      <c r="A913">
        <f>INDEX(resultados!$A$2:$ZZ$2386, 907, MATCH($B$1, resultados!$A$1:$ZZ$1, 0))</f>
        <v/>
      </c>
      <c r="B913">
        <f>INDEX(resultados!$A$2:$ZZ$2386, 907, MATCH($B$2, resultados!$A$1:$ZZ$1, 0))</f>
        <v/>
      </c>
      <c r="C913">
        <f>INDEX(resultados!$A$2:$ZZ$2386, 907, MATCH($B$3, resultados!$A$1:$ZZ$1, 0))</f>
        <v/>
      </c>
    </row>
    <row r="914">
      <c r="A914">
        <f>INDEX(resultados!$A$2:$ZZ$2386, 908, MATCH($B$1, resultados!$A$1:$ZZ$1, 0))</f>
        <v/>
      </c>
      <c r="B914">
        <f>INDEX(resultados!$A$2:$ZZ$2386, 908, MATCH($B$2, resultados!$A$1:$ZZ$1, 0))</f>
        <v/>
      </c>
      <c r="C914">
        <f>INDEX(resultados!$A$2:$ZZ$2386, 908, MATCH($B$3, resultados!$A$1:$ZZ$1, 0))</f>
        <v/>
      </c>
    </row>
    <row r="915">
      <c r="A915">
        <f>INDEX(resultados!$A$2:$ZZ$2386, 909, MATCH($B$1, resultados!$A$1:$ZZ$1, 0))</f>
        <v/>
      </c>
      <c r="B915">
        <f>INDEX(resultados!$A$2:$ZZ$2386, 909, MATCH($B$2, resultados!$A$1:$ZZ$1, 0))</f>
        <v/>
      </c>
      <c r="C915">
        <f>INDEX(resultados!$A$2:$ZZ$2386, 909, MATCH($B$3, resultados!$A$1:$ZZ$1, 0))</f>
        <v/>
      </c>
    </row>
    <row r="916">
      <c r="A916">
        <f>INDEX(resultados!$A$2:$ZZ$2386, 910, MATCH($B$1, resultados!$A$1:$ZZ$1, 0))</f>
        <v/>
      </c>
      <c r="B916">
        <f>INDEX(resultados!$A$2:$ZZ$2386, 910, MATCH($B$2, resultados!$A$1:$ZZ$1, 0))</f>
        <v/>
      </c>
      <c r="C916">
        <f>INDEX(resultados!$A$2:$ZZ$2386, 910, MATCH($B$3, resultados!$A$1:$ZZ$1, 0))</f>
        <v/>
      </c>
    </row>
    <row r="917">
      <c r="A917">
        <f>INDEX(resultados!$A$2:$ZZ$2386, 911, MATCH($B$1, resultados!$A$1:$ZZ$1, 0))</f>
        <v/>
      </c>
      <c r="B917">
        <f>INDEX(resultados!$A$2:$ZZ$2386, 911, MATCH($B$2, resultados!$A$1:$ZZ$1, 0))</f>
        <v/>
      </c>
      <c r="C917">
        <f>INDEX(resultados!$A$2:$ZZ$2386, 911, MATCH($B$3, resultados!$A$1:$ZZ$1, 0))</f>
        <v/>
      </c>
    </row>
    <row r="918">
      <c r="A918">
        <f>INDEX(resultados!$A$2:$ZZ$2386, 912, MATCH($B$1, resultados!$A$1:$ZZ$1, 0))</f>
        <v/>
      </c>
      <c r="B918">
        <f>INDEX(resultados!$A$2:$ZZ$2386, 912, MATCH($B$2, resultados!$A$1:$ZZ$1, 0))</f>
        <v/>
      </c>
      <c r="C918">
        <f>INDEX(resultados!$A$2:$ZZ$2386, 912, MATCH($B$3, resultados!$A$1:$ZZ$1, 0))</f>
        <v/>
      </c>
    </row>
    <row r="919">
      <c r="A919">
        <f>INDEX(resultados!$A$2:$ZZ$2386, 913, MATCH($B$1, resultados!$A$1:$ZZ$1, 0))</f>
        <v/>
      </c>
      <c r="B919">
        <f>INDEX(resultados!$A$2:$ZZ$2386, 913, MATCH($B$2, resultados!$A$1:$ZZ$1, 0))</f>
        <v/>
      </c>
      <c r="C919">
        <f>INDEX(resultados!$A$2:$ZZ$2386, 913, MATCH($B$3, resultados!$A$1:$ZZ$1, 0))</f>
        <v/>
      </c>
    </row>
    <row r="920">
      <c r="A920">
        <f>INDEX(resultados!$A$2:$ZZ$2386, 914, MATCH($B$1, resultados!$A$1:$ZZ$1, 0))</f>
        <v/>
      </c>
      <c r="B920">
        <f>INDEX(resultados!$A$2:$ZZ$2386, 914, MATCH($B$2, resultados!$A$1:$ZZ$1, 0))</f>
        <v/>
      </c>
      <c r="C920">
        <f>INDEX(resultados!$A$2:$ZZ$2386, 914, MATCH($B$3, resultados!$A$1:$ZZ$1, 0))</f>
        <v/>
      </c>
    </row>
    <row r="921">
      <c r="A921">
        <f>INDEX(resultados!$A$2:$ZZ$2386, 915, MATCH($B$1, resultados!$A$1:$ZZ$1, 0))</f>
        <v/>
      </c>
      <c r="B921">
        <f>INDEX(resultados!$A$2:$ZZ$2386, 915, MATCH($B$2, resultados!$A$1:$ZZ$1, 0))</f>
        <v/>
      </c>
      <c r="C921">
        <f>INDEX(resultados!$A$2:$ZZ$2386, 915, MATCH($B$3, resultados!$A$1:$ZZ$1, 0))</f>
        <v/>
      </c>
    </row>
    <row r="922">
      <c r="A922">
        <f>INDEX(resultados!$A$2:$ZZ$2386, 916, MATCH($B$1, resultados!$A$1:$ZZ$1, 0))</f>
        <v/>
      </c>
      <c r="B922">
        <f>INDEX(resultados!$A$2:$ZZ$2386, 916, MATCH($B$2, resultados!$A$1:$ZZ$1, 0))</f>
        <v/>
      </c>
      <c r="C922">
        <f>INDEX(resultados!$A$2:$ZZ$2386, 916, MATCH($B$3, resultados!$A$1:$ZZ$1, 0))</f>
        <v/>
      </c>
    </row>
    <row r="923">
      <c r="A923">
        <f>INDEX(resultados!$A$2:$ZZ$2386, 917, MATCH($B$1, resultados!$A$1:$ZZ$1, 0))</f>
        <v/>
      </c>
      <c r="B923">
        <f>INDEX(resultados!$A$2:$ZZ$2386, 917, MATCH($B$2, resultados!$A$1:$ZZ$1, 0))</f>
        <v/>
      </c>
      <c r="C923">
        <f>INDEX(resultados!$A$2:$ZZ$2386, 917, MATCH($B$3, resultados!$A$1:$ZZ$1, 0))</f>
        <v/>
      </c>
    </row>
    <row r="924">
      <c r="A924">
        <f>INDEX(resultados!$A$2:$ZZ$2386, 918, MATCH($B$1, resultados!$A$1:$ZZ$1, 0))</f>
        <v/>
      </c>
      <c r="B924">
        <f>INDEX(resultados!$A$2:$ZZ$2386, 918, MATCH($B$2, resultados!$A$1:$ZZ$1, 0))</f>
        <v/>
      </c>
      <c r="C924">
        <f>INDEX(resultados!$A$2:$ZZ$2386, 918, MATCH($B$3, resultados!$A$1:$ZZ$1, 0))</f>
        <v/>
      </c>
    </row>
    <row r="925">
      <c r="A925">
        <f>INDEX(resultados!$A$2:$ZZ$2386, 919, MATCH($B$1, resultados!$A$1:$ZZ$1, 0))</f>
        <v/>
      </c>
      <c r="B925">
        <f>INDEX(resultados!$A$2:$ZZ$2386, 919, MATCH($B$2, resultados!$A$1:$ZZ$1, 0))</f>
        <v/>
      </c>
      <c r="C925">
        <f>INDEX(resultados!$A$2:$ZZ$2386, 919, MATCH($B$3, resultados!$A$1:$ZZ$1, 0))</f>
        <v/>
      </c>
    </row>
    <row r="926">
      <c r="A926">
        <f>INDEX(resultados!$A$2:$ZZ$2386, 920, MATCH($B$1, resultados!$A$1:$ZZ$1, 0))</f>
        <v/>
      </c>
      <c r="B926">
        <f>INDEX(resultados!$A$2:$ZZ$2386, 920, MATCH($B$2, resultados!$A$1:$ZZ$1, 0))</f>
        <v/>
      </c>
      <c r="C926">
        <f>INDEX(resultados!$A$2:$ZZ$2386, 920, MATCH($B$3, resultados!$A$1:$ZZ$1, 0))</f>
        <v/>
      </c>
    </row>
    <row r="927">
      <c r="A927">
        <f>INDEX(resultados!$A$2:$ZZ$2386, 921, MATCH($B$1, resultados!$A$1:$ZZ$1, 0))</f>
        <v/>
      </c>
      <c r="B927">
        <f>INDEX(resultados!$A$2:$ZZ$2386, 921, MATCH($B$2, resultados!$A$1:$ZZ$1, 0))</f>
        <v/>
      </c>
      <c r="C927">
        <f>INDEX(resultados!$A$2:$ZZ$2386, 921, MATCH($B$3, resultados!$A$1:$ZZ$1, 0))</f>
        <v/>
      </c>
    </row>
    <row r="928">
      <c r="A928">
        <f>INDEX(resultados!$A$2:$ZZ$2386, 922, MATCH($B$1, resultados!$A$1:$ZZ$1, 0))</f>
        <v/>
      </c>
      <c r="B928">
        <f>INDEX(resultados!$A$2:$ZZ$2386, 922, MATCH($B$2, resultados!$A$1:$ZZ$1, 0))</f>
        <v/>
      </c>
      <c r="C928">
        <f>INDEX(resultados!$A$2:$ZZ$2386, 922, MATCH($B$3, resultados!$A$1:$ZZ$1, 0))</f>
        <v/>
      </c>
    </row>
    <row r="929">
      <c r="A929">
        <f>INDEX(resultados!$A$2:$ZZ$2386, 923, MATCH($B$1, resultados!$A$1:$ZZ$1, 0))</f>
        <v/>
      </c>
      <c r="B929">
        <f>INDEX(resultados!$A$2:$ZZ$2386, 923, MATCH($B$2, resultados!$A$1:$ZZ$1, 0))</f>
        <v/>
      </c>
      <c r="C929">
        <f>INDEX(resultados!$A$2:$ZZ$2386, 923, MATCH($B$3, resultados!$A$1:$ZZ$1, 0))</f>
        <v/>
      </c>
    </row>
    <row r="930">
      <c r="A930">
        <f>INDEX(resultados!$A$2:$ZZ$2386, 924, MATCH($B$1, resultados!$A$1:$ZZ$1, 0))</f>
        <v/>
      </c>
      <c r="B930">
        <f>INDEX(resultados!$A$2:$ZZ$2386, 924, MATCH($B$2, resultados!$A$1:$ZZ$1, 0))</f>
        <v/>
      </c>
      <c r="C930">
        <f>INDEX(resultados!$A$2:$ZZ$2386, 924, MATCH($B$3, resultados!$A$1:$ZZ$1, 0))</f>
        <v/>
      </c>
    </row>
    <row r="931">
      <c r="A931">
        <f>INDEX(resultados!$A$2:$ZZ$2386, 925, MATCH($B$1, resultados!$A$1:$ZZ$1, 0))</f>
        <v/>
      </c>
      <c r="B931">
        <f>INDEX(resultados!$A$2:$ZZ$2386, 925, MATCH($B$2, resultados!$A$1:$ZZ$1, 0))</f>
        <v/>
      </c>
      <c r="C931">
        <f>INDEX(resultados!$A$2:$ZZ$2386, 925, MATCH($B$3, resultados!$A$1:$ZZ$1, 0))</f>
        <v/>
      </c>
    </row>
    <row r="932">
      <c r="A932">
        <f>INDEX(resultados!$A$2:$ZZ$2386, 926, MATCH($B$1, resultados!$A$1:$ZZ$1, 0))</f>
        <v/>
      </c>
      <c r="B932">
        <f>INDEX(resultados!$A$2:$ZZ$2386, 926, MATCH($B$2, resultados!$A$1:$ZZ$1, 0))</f>
        <v/>
      </c>
      <c r="C932">
        <f>INDEX(resultados!$A$2:$ZZ$2386, 926, MATCH($B$3, resultados!$A$1:$ZZ$1, 0))</f>
        <v/>
      </c>
    </row>
    <row r="933">
      <c r="A933">
        <f>INDEX(resultados!$A$2:$ZZ$2386, 927, MATCH($B$1, resultados!$A$1:$ZZ$1, 0))</f>
        <v/>
      </c>
      <c r="B933">
        <f>INDEX(resultados!$A$2:$ZZ$2386, 927, MATCH($B$2, resultados!$A$1:$ZZ$1, 0))</f>
        <v/>
      </c>
      <c r="C933">
        <f>INDEX(resultados!$A$2:$ZZ$2386, 927, MATCH($B$3, resultados!$A$1:$ZZ$1, 0))</f>
        <v/>
      </c>
    </row>
    <row r="934">
      <c r="A934">
        <f>INDEX(resultados!$A$2:$ZZ$2386, 928, MATCH($B$1, resultados!$A$1:$ZZ$1, 0))</f>
        <v/>
      </c>
      <c r="B934">
        <f>INDEX(resultados!$A$2:$ZZ$2386, 928, MATCH($B$2, resultados!$A$1:$ZZ$1, 0))</f>
        <v/>
      </c>
      <c r="C934">
        <f>INDEX(resultados!$A$2:$ZZ$2386, 928, MATCH($B$3, resultados!$A$1:$ZZ$1, 0))</f>
        <v/>
      </c>
    </row>
    <row r="935">
      <c r="A935">
        <f>INDEX(resultados!$A$2:$ZZ$2386, 929, MATCH($B$1, resultados!$A$1:$ZZ$1, 0))</f>
        <v/>
      </c>
      <c r="B935">
        <f>INDEX(resultados!$A$2:$ZZ$2386, 929, MATCH($B$2, resultados!$A$1:$ZZ$1, 0))</f>
        <v/>
      </c>
      <c r="C935">
        <f>INDEX(resultados!$A$2:$ZZ$2386, 929, MATCH($B$3, resultados!$A$1:$ZZ$1, 0))</f>
        <v/>
      </c>
    </row>
    <row r="936">
      <c r="A936">
        <f>INDEX(resultados!$A$2:$ZZ$2386, 930, MATCH($B$1, resultados!$A$1:$ZZ$1, 0))</f>
        <v/>
      </c>
      <c r="B936">
        <f>INDEX(resultados!$A$2:$ZZ$2386, 930, MATCH($B$2, resultados!$A$1:$ZZ$1, 0))</f>
        <v/>
      </c>
      <c r="C936">
        <f>INDEX(resultados!$A$2:$ZZ$2386, 930, MATCH($B$3, resultados!$A$1:$ZZ$1, 0))</f>
        <v/>
      </c>
    </row>
    <row r="937">
      <c r="A937">
        <f>INDEX(resultados!$A$2:$ZZ$2386, 931, MATCH($B$1, resultados!$A$1:$ZZ$1, 0))</f>
        <v/>
      </c>
      <c r="B937">
        <f>INDEX(resultados!$A$2:$ZZ$2386, 931, MATCH($B$2, resultados!$A$1:$ZZ$1, 0))</f>
        <v/>
      </c>
      <c r="C937">
        <f>INDEX(resultados!$A$2:$ZZ$2386, 931, MATCH($B$3, resultados!$A$1:$ZZ$1, 0))</f>
        <v/>
      </c>
    </row>
    <row r="938">
      <c r="A938">
        <f>INDEX(resultados!$A$2:$ZZ$2386, 932, MATCH($B$1, resultados!$A$1:$ZZ$1, 0))</f>
        <v/>
      </c>
      <c r="B938">
        <f>INDEX(resultados!$A$2:$ZZ$2386, 932, MATCH($B$2, resultados!$A$1:$ZZ$1, 0))</f>
        <v/>
      </c>
      <c r="C938">
        <f>INDEX(resultados!$A$2:$ZZ$2386, 932, MATCH($B$3, resultados!$A$1:$ZZ$1, 0))</f>
        <v/>
      </c>
    </row>
    <row r="939">
      <c r="A939">
        <f>INDEX(resultados!$A$2:$ZZ$2386, 933, MATCH($B$1, resultados!$A$1:$ZZ$1, 0))</f>
        <v/>
      </c>
      <c r="B939">
        <f>INDEX(resultados!$A$2:$ZZ$2386, 933, MATCH($B$2, resultados!$A$1:$ZZ$1, 0))</f>
        <v/>
      </c>
      <c r="C939">
        <f>INDEX(resultados!$A$2:$ZZ$2386, 933, MATCH($B$3, resultados!$A$1:$ZZ$1, 0))</f>
        <v/>
      </c>
    </row>
    <row r="940">
      <c r="A940">
        <f>INDEX(resultados!$A$2:$ZZ$2386, 934, MATCH($B$1, resultados!$A$1:$ZZ$1, 0))</f>
        <v/>
      </c>
      <c r="B940">
        <f>INDEX(resultados!$A$2:$ZZ$2386, 934, MATCH($B$2, resultados!$A$1:$ZZ$1, 0))</f>
        <v/>
      </c>
      <c r="C940">
        <f>INDEX(resultados!$A$2:$ZZ$2386, 934, MATCH($B$3, resultados!$A$1:$ZZ$1, 0))</f>
        <v/>
      </c>
    </row>
    <row r="941">
      <c r="A941">
        <f>INDEX(resultados!$A$2:$ZZ$2386, 935, MATCH($B$1, resultados!$A$1:$ZZ$1, 0))</f>
        <v/>
      </c>
      <c r="B941">
        <f>INDEX(resultados!$A$2:$ZZ$2386, 935, MATCH($B$2, resultados!$A$1:$ZZ$1, 0))</f>
        <v/>
      </c>
      <c r="C941">
        <f>INDEX(resultados!$A$2:$ZZ$2386, 935, MATCH($B$3, resultados!$A$1:$ZZ$1, 0))</f>
        <v/>
      </c>
    </row>
    <row r="942">
      <c r="A942">
        <f>INDEX(resultados!$A$2:$ZZ$2386, 936, MATCH($B$1, resultados!$A$1:$ZZ$1, 0))</f>
        <v/>
      </c>
      <c r="B942">
        <f>INDEX(resultados!$A$2:$ZZ$2386, 936, MATCH($B$2, resultados!$A$1:$ZZ$1, 0))</f>
        <v/>
      </c>
      <c r="C942">
        <f>INDEX(resultados!$A$2:$ZZ$2386, 936, MATCH($B$3, resultados!$A$1:$ZZ$1, 0))</f>
        <v/>
      </c>
    </row>
    <row r="943">
      <c r="A943">
        <f>INDEX(resultados!$A$2:$ZZ$2386, 937, MATCH($B$1, resultados!$A$1:$ZZ$1, 0))</f>
        <v/>
      </c>
      <c r="B943">
        <f>INDEX(resultados!$A$2:$ZZ$2386, 937, MATCH($B$2, resultados!$A$1:$ZZ$1, 0))</f>
        <v/>
      </c>
      <c r="C943">
        <f>INDEX(resultados!$A$2:$ZZ$2386, 937, MATCH($B$3, resultados!$A$1:$ZZ$1, 0))</f>
        <v/>
      </c>
    </row>
    <row r="944">
      <c r="A944">
        <f>INDEX(resultados!$A$2:$ZZ$2386, 938, MATCH($B$1, resultados!$A$1:$ZZ$1, 0))</f>
        <v/>
      </c>
      <c r="B944">
        <f>INDEX(resultados!$A$2:$ZZ$2386, 938, MATCH($B$2, resultados!$A$1:$ZZ$1, 0))</f>
        <v/>
      </c>
      <c r="C944">
        <f>INDEX(resultados!$A$2:$ZZ$2386, 938, MATCH($B$3, resultados!$A$1:$ZZ$1, 0))</f>
        <v/>
      </c>
    </row>
    <row r="945">
      <c r="A945">
        <f>INDEX(resultados!$A$2:$ZZ$2386, 939, MATCH($B$1, resultados!$A$1:$ZZ$1, 0))</f>
        <v/>
      </c>
      <c r="B945">
        <f>INDEX(resultados!$A$2:$ZZ$2386, 939, MATCH($B$2, resultados!$A$1:$ZZ$1, 0))</f>
        <v/>
      </c>
      <c r="C945">
        <f>INDEX(resultados!$A$2:$ZZ$2386, 939, MATCH($B$3, resultados!$A$1:$ZZ$1, 0))</f>
        <v/>
      </c>
    </row>
    <row r="946">
      <c r="A946">
        <f>INDEX(resultados!$A$2:$ZZ$2386, 940, MATCH($B$1, resultados!$A$1:$ZZ$1, 0))</f>
        <v/>
      </c>
      <c r="B946">
        <f>INDEX(resultados!$A$2:$ZZ$2386, 940, MATCH($B$2, resultados!$A$1:$ZZ$1, 0))</f>
        <v/>
      </c>
      <c r="C946">
        <f>INDEX(resultados!$A$2:$ZZ$2386, 940, MATCH($B$3, resultados!$A$1:$ZZ$1, 0))</f>
        <v/>
      </c>
    </row>
    <row r="947">
      <c r="A947">
        <f>INDEX(resultados!$A$2:$ZZ$2386, 941, MATCH($B$1, resultados!$A$1:$ZZ$1, 0))</f>
        <v/>
      </c>
      <c r="B947">
        <f>INDEX(resultados!$A$2:$ZZ$2386, 941, MATCH($B$2, resultados!$A$1:$ZZ$1, 0))</f>
        <v/>
      </c>
      <c r="C947">
        <f>INDEX(resultados!$A$2:$ZZ$2386, 941, MATCH($B$3, resultados!$A$1:$ZZ$1, 0))</f>
        <v/>
      </c>
    </row>
    <row r="948">
      <c r="A948">
        <f>INDEX(resultados!$A$2:$ZZ$2386, 942, MATCH($B$1, resultados!$A$1:$ZZ$1, 0))</f>
        <v/>
      </c>
      <c r="B948">
        <f>INDEX(resultados!$A$2:$ZZ$2386, 942, MATCH($B$2, resultados!$A$1:$ZZ$1, 0))</f>
        <v/>
      </c>
      <c r="C948">
        <f>INDEX(resultados!$A$2:$ZZ$2386, 942, MATCH($B$3, resultados!$A$1:$ZZ$1, 0))</f>
        <v/>
      </c>
    </row>
    <row r="949">
      <c r="A949">
        <f>INDEX(resultados!$A$2:$ZZ$2386, 943, MATCH($B$1, resultados!$A$1:$ZZ$1, 0))</f>
        <v/>
      </c>
      <c r="B949">
        <f>INDEX(resultados!$A$2:$ZZ$2386, 943, MATCH($B$2, resultados!$A$1:$ZZ$1, 0))</f>
        <v/>
      </c>
      <c r="C949">
        <f>INDEX(resultados!$A$2:$ZZ$2386, 943, MATCH($B$3, resultados!$A$1:$ZZ$1, 0))</f>
        <v/>
      </c>
    </row>
    <row r="950">
      <c r="A950">
        <f>INDEX(resultados!$A$2:$ZZ$2386, 944, MATCH($B$1, resultados!$A$1:$ZZ$1, 0))</f>
        <v/>
      </c>
      <c r="B950">
        <f>INDEX(resultados!$A$2:$ZZ$2386, 944, MATCH($B$2, resultados!$A$1:$ZZ$1, 0))</f>
        <v/>
      </c>
      <c r="C950">
        <f>INDEX(resultados!$A$2:$ZZ$2386, 944, MATCH($B$3, resultados!$A$1:$ZZ$1, 0))</f>
        <v/>
      </c>
    </row>
    <row r="951">
      <c r="A951">
        <f>INDEX(resultados!$A$2:$ZZ$2386, 945, MATCH($B$1, resultados!$A$1:$ZZ$1, 0))</f>
        <v/>
      </c>
      <c r="B951">
        <f>INDEX(resultados!$A$2:$ZZ$2386, 945, MATCH($B$2, resultados!$A$1:$ZZ$1, 0))</f>
        <v/>
      </c>
      <c r="C951">
        <f>INDEX(resultados!$A$2:$ZZ$2386, 945, MATCH($B$3, resultados!$A$1:$ZZ$1, 0))</f>
        <v/>
      </c>
    </row>
    <row r="952">
      <c r="A952">
        <f>INDEX(resultados!$A$2:$ZZ$2386, 946, MATCH($B$1, resultados!$A$1:$ZZ$1, 0))</f>
        <v/>
      </c>
      <c r="B952">
        <f>INDEX(resultados!$A$2:$ZZ$2386, 946, MATCH($B$2, resultados!$A$1:$ZZ$1, 0))</f>
        <v/>
      </c>
      <c r="C952">
        <f>INDEX(resultados!$A$2:$ZZ$2386, 946, MATCH($B$3, resultados!$A$1:$ZZ$1, 0))</f>
        <v/>
      </c>
    </row>
    <row r="953">
      <c r="A953">
        <f>INDEX(resultados!$A$2:$ZZ$2386, 947, MATCH($B$1, resultados!$A$1:$ZZ$1, 0))</f>
        <v/>
      </c>
      <c r="B953">
        <f>INDEX(resultados!$A$2:$ZZ$2386, 947, MATCH($B$2, resultados!$A$1:$ZZ$1, 0))</f>
        <v/>
      </c>
      <c r="C953">
        <f>INDEX(resultados!$A$2:$ZZ$2386, 947, MATCH($B$3, resultados!$A$1:$ZZ$1, 0))</f>
        <v/>
      </c>
    </row>
    <row r="954">
      <c r="A954">
        <f>INDEX(resultados!$A$2:$ZZ$2386, 948, MATCH($B$1, resultados!$A$1:$ZZ$1, 0))</f>
        <v/>
      </c>
      <c r="B954">
        <f>INDEX(resultados!$A$2:$ZZ$2386, 948, MATCH($B$2, resultados!$A$1:$ZZ$1, 0))</f>
        <v/>
      </c>
      <c r="C954">
        <f>INDEX(resultados!$A$2:$ZZ$2386, 948, MATCH($B$3, resultados!$A$1:$ZZ$1, 0))</f>
        <v/>
      </c>
    </row>
    <row r="955">
      <c r="A955">
        <f>INDEX(resultados!$A$2:$ZZ$2386, 949, MATCH($B$1, resultados!$A$1:$ZZ$1, 0))</f>
        <v/>
      </c>
      <c r="B955">
        <f>INDEX(resultados!$A$2:$ZZ$2386, 949, MATCH($B$2, resultados!$A$1:$ZZ$1, 0))</f>
        <v/>
      </c>
      <c r="C955">
        <f>INDEX(resultados!$A$2:$ZZ$2386, 949, MATCH($B$3, resultados!$A$1:$ZZ$1, 0))</f>
        <v/>
      </c>
    </row>
    <row r="956">
      <c r="A956">
        <f>INDEX(resultados!$A$2:$ZZ$2386, 950, MATCH($B$1, resultados!$A$1:$ZZ$1, 0))</f>
        <v/>
      </c>
      <c r="B956">
        <f>INDEX(resultados!$A$2:$ZZ$2386, 950, MATCH($B$2, resultados!$A$1:$ZZ$1, 0))</f>
        <v/>
      </c>
      <c r="C956">
        <f>INDEX(resultados!$A$2:$ZZ$2386, 950, MATCH($B$3, resultados!$A$1:$ZZ$1, 0))</f>
        <v/>
      </c>
    </row>
    <row r="957">
      <c r="A957">
        <f>INDEX(resultados!$A$2:$ZZ$2386, 951, MATCH($B$1, resultados!$A$1:$ZZ$1, 0))</f>
        <v/>
      </c>
      <c r="B957">
        <f>INDEX(resultados!$A$2:$ZZ$2386, 951, MATCH($B$2, resultados!$A$1:$ZZ$1, 0))</f>
        <v/>
      </c>
      <c r="C957">
        <f>INDEX(resultados!$A$2:$ZZ$2386, 951, MATCH($B$3, resultados!$A$1:$ZZ$1, 0))</f>
        <v/>
      </c>
    </row>
    <row r="958">
      <c r="A958">
        <f>INDEX(resultados!$A$2:$ZZ$2386, 952, MATCH($B$1, resultados!$A$1:$ZZ$1, 0))</f>
        <v/>
      </c>
      <c r="B958">
        <f>INDEX(resultados!$A$2:$ZZ$2386, 952, MATCH($B$2, resultados!$A$1:$ZZ$1, 0))</f>
        <v/>
      </c>
      <c r="C958">
        <f>INDEX(resultados!$A$2:$ZZ$2386, 952, MATCH($B$3, resultados!$A$1:$ZZ$1, 0))</f>
        <v/>
      </c>
    </row>
    <row r="959">
      <c r="A959">
        <f>INDEX(resultados!$A$2:$ZZ$2386, 953, MATCH($B$1, resultados!$A$1:$ZZ$1, 0))</f>
        <v/>
      </c>
      <c r="B959">
        <f>INDEX(resultados!$A$2:$ZZ$2386, 953, MATCH($B$2, resultados!$A$1:$ZZ$1, 0))</f>
        <v/>
      </c>
      <c r="C959">
        <f>INDEX(resultados!$A$2:$ZZ$2386, 953, MATCH($B$3, resultados!$A$1:$ZZ$1, 0))</f>
        <v/>
      </c>
    </row>
    <row r="960">
      <c r="A960">
        <f>INDEX(resultados!$A$2:$ZZ$2386, 954, MATCH($B$1, resultados!$A$1:$ZZ$1, 0))</f>
        <v/>
      </c>
      <c r="B960">
        <f>INDEX(resultados!$A$2:$ZZ$2386, 954, MATCH($B$2, resultados!$A$1:$ZZ$1, 0))</f>
        <v/>
      </c>
      <c r="C960">
        <f>INDEX(resultados!$A$2:$ZZ$2386, 954, MATCH($B$3, resultados!$A$1:$ZZ$1, 0))</f>
        <v/>
      </c>
    </row>
    <row r="961">
      <c r="A961">
        <f>INDEX(resultados!$A$2:$ZZ$2386, 955, MATCH($B$1, resultados!$A$1:$ZZ$1, 0))</f>
        <v/>
      </c>
      <c r="B961">
        <f>INDEX(resultados!$A$2:$ZZ$2386, 955, MATCH($B$2, resultados!$A$1:$ZZ$1, 0))</f>
        <v/>
      </c>
      <c r="C961">
        <f>INDEX(resultados!$A$2:$ZZ$2386, 955, MATCH($B$3, resultados!$A$1:$ZZ$1, 0))</f>
        <v/>
      </c>
    </row>
    <row r="962">
      <c r="A962">
        <f>INDEX(resultados!$A$2:$ZZ$2386, 956, MATCH($B$1, resultados!$A$1:$ZZ$1, 0))</f>
        <v/>
      </c>
      <c r="B962">
        <f>INDEX(resultados!$A$2:$ZZ$2386, 956, MATCH($B$2, resultados!$A$1:$ZZ$1, 0))</f>
        <v/>
      </c>
      <c r="C962">
        <f>INDEX(resultados!$A$2:$ZZ$2386, 956, MATCH($B$3, resultados!$A$1:$ZZ$1, 0))</f>
        <v/>
      </c>
    </row>
    <row r="963">
      <c r="A963">
        <f>INDEX(resultados!$A$2:$ZZ$2386, 957, MATCH($B$1, resultados!$A$1:$ZZ$1, 0))</f>
        <v/>
      </c>
      <c r="B963">
        <f>INDEX(resultados!$A$2:$ZZ$2386, 957, MATCH($B$2, resultados!$A$1:$ZZ$1, 0))</f>
        <v/>
      </c>
      <c r="C963">
        <f>INDEX(resultados!$A$2:$ZZ$2386, 957, MATCH($B$3, resultados!$A$1:$ZZ$1, 0))</f>
        <v/>
      </c>
    </row>
    <row r="964">
      <c r="A964">
        <f>INDEX(resultados!$A$2:$ZZ$2386, 958, MATCH($B$1, resultados!$A$1:$ZZ$1, 0))</f>
        <v/>
      </c>
      <c r="B964">
        <f>INDEX(resultados!$A$2:$ZZ$2386, 958, MATCH($B$2, resultados!$A$1:$ZZ$1, 0))</f>
        <v/>
      </c>
      <c r="C964">
        <f>INDEX(resultados!$A$2:$ZZ$2386, 958, MATCH($B$3, resultados!$A$1:$ZZ$1, 0))</f>
        <v/>
      </c>
    </row>
    <row r="965">
      <c r="A965">
        <f>INDEX(resultados!$A$2:$ZZ$2386, 959, MATCH($B$1, resultados!$A$1:$ZZ$1, 0))</f>
        <v/>
      </c>
      <c r="B965">
        <f>INDEX(resultados!$A$2:$ZZ$2386, 959, MATCH($B$2, resultados!$A$1:$ZZ$1, 0))</f>
        <v/>
      </c>
      <c r="C965">
        <f>INDEX(resultados!$A$2:$ZZ$2386, 959, MATCH($B$3, resultados!$A$1:$ZZ$1, 0))</f>
        <v/>
      </c>
    </row>
    <row r="966">
      <c r="A966">
        <f>INDEX(resultados!$A$2:$ZZ$2386, 960, MATCH($B$1, resultados!$A$1:$ZZ$1, 0))</f>
        <v/>
      </c>
      <c r="B966">
        <f>INDEX(resultados!$A$2:$ZZ$2386, 960, MATCH($B$2, resultados!$A$1:$ZZ$1, 0))</f>
        <v/>
      </c>
      <c r="C966">
        <f>INDEX(resultados!$A$2:$ZZ$2386, 960, MATCH($B$3, resultados!$A$1:$ZZ$1, 0))</f>
        <v/>
      </c>
    </row>
    <row r="967">
      <c r="A967">
        <f>INDEX(resultados!$A$2:$ZZ$2386, 961, MATCH($B$1, resultados!$A$1:$ZZ$1, 0))</f>
        <v/>
      </c>
      <c r="B967">
        <f>INDEX(resultados!$A$2:$ZZ$2386, 961, MATCH($B$2, resultados!$A$1:$ZZ$1, 0))</f>
        <v/>
      </c>
      <c r="C967">
        <f>INDEX(resultados!$A$2:$ZZ$2386, 961, MATCH($B$3, resultados!$A$1:$ZZ$1, 0))</f>
        <v/>
      </c>
    </row>
    <row r="968">
      <c r="A968">
        <f>INDEX(resultados!$A$2:$ZZ$2386, 962, MATCH($B$1, resultados!$A$1:$ZZ$1, 0))</f>
        <v/>
      </c>
      <c r="B968">
        <f>INDEX(resultados!$A$2:$ZZ$2386, 962, MATCH($B$2, resultados!$A$1:$ZZ$1, 0))</f>
        <v/>
      </c>
      <c r="C968">
        <f>INDEX(resultados!$A$2:$ZZ$2386, 962, MATCH($B$3, resultados!$A$1:$ZZ$1, 0))</f>
        <v/>
      </c>
    </row>
    <row r="969">
      <c r="A969">
        <f>INDEX(resultados!$A$2:$ZZ$2386, 963, MATCH($B$1, resultados!$A$1:$ZZ$1, 0))</f>
        <v/>
      </c>
      <c r="B969">
        <f>INDEX(resultados!$A$2:$ZZ$2386, 963, MATCH($B$2, resultados!$A$1:$ZZ$1, 0))</f>
        <v/>
      </c>
      <c r="C969">
        <f>INDEX(resultados!$A$2:$ZZ$2386, 963, MATCH($B$3, resultados!$A$1:$ZZ$1, 0))</f>
        <v/>
      </c>
    </row>
    <row r="970">
      <c r="A970">
        <f>INDEX(resultados!$A$2:$ZZ$2386, 964, MATCH($B$1, resultados!$A$1:$ZZ$1, 0))</f>
        <v/>
      </c>
      <c r="B970">
        <f>INDEX(resultados!$A$2:$ZZ$2386, 964, MATCH($B$2, resultados!$A$1:$ZZ$1, 0))</f>
        <v/>
      </c>
      <c r="C970">
        <f>INDEX(resultados!$A$2:$ZZ$2386, 964, MATCH($B$3, resultados!$A$1:$ZZ$1, 0))</f>
        <v/>
      </c>
    </row>
    <row r="971">
      <c r="A971">
        <f>INDEX(resultados!$A$2:$ZZ$2386, 965, MATCH($B$1, resultados!$A$1:$ZZ$1, 0))</f>
        <v/>
      </c>
      <c r="B971">
        <f>INDEX(resultados!$A$2:$ZZ$2386, 965, MATCH($B$2, resultados!$A$1:$ZZ$1, 0))</f>
        <v/>
      </c>
      <c r="C971">
        <f>INDEX(resultados!$A$2:$ZZ$2386, 965, MATCH($B$3, resultados!$A$1:$ZZ$1, 0))</f>
        <v/>
      </c>
    </row>
    <row r="972">
      <c r="A972">
        <f>INDEX(resultados!$A$2:$ZZ$2386, 966, MATCH($B$1, resultados!$A$1:$ZZ$1, 0))</f>
        <v/>
      </c>
      <c r="B972">
        <f>INDEX(resultados!$A$2:$ZZ$2386, 966, MATCH($B$2, resultados!$A$1:$ZZ$1, 0))</f>
        <v/>
      </c>
      <c r="C972">
        <f>INDEX(resultados!$A$2:$ZZ$2386, 966, MATCH($B$3, resultados!$A$1:$ZZ$1, 0))</f>
        <v/>
      </c>
    </row>
    <row r="973">
      <c r="A973">
        <f>INDEX(resultados!$A$2:$ZZ$2386, 967, MATCH($B$1, resultados!$A$1:$ZZ$1, 0))</f>
        <v/>
      </c>
      <c r="B973">
        <f>INDEX(resultados!$A$2:$ZZ$2386, 967, MATCH($B$2, resultados!$A$1:$ZZ$1, 0))</f>
        <v/>
      </c>
      <c r="C973">
        <f>INDEX(resultados!$A$2:$ZZ$2386, 967, MATCH($B$3, resultados!$A$1:$ZZ$1, 0))</f>
        <v/>
      </c>
    </row>
    <row r="974">
      <c r="A974">
        <f>INDEX(resultados!$A$2:$ZZ$2386, 968, MATCH($B$1, resultados!$A$1:$ZZ$1, 0))</f>
        <v/>
      </c>
      <c r="B974">
        <f>INDEX(resultados!$A$2:$ZZ$2386, 968, MATCH($B$2, resultados!$A$1:$ZZ$1, 0))</f>
        <v/>
      </c>
      <c r="C974">
        <f>INDEX(resultados!$A$2:$ZZ$2386, 968, MATCH($B$3, resultados!$A$1:$ZZ$1, 0))</f>
        <v/>
      </c>
    </row>
    <row r="975">
      <c r="A975">
        <f>INDEX(resultados!$A$2:$ZZ$2386, 969, MATCH($B$1, resultados!$A$1:$ZZ$1, 0))</f>
        <v/>
      </c>
      <c r="B975">
        <f>INDEX(resultados!$A$2:$ZZ$2386, 969, MATCH($B$2, resultados!$A$1:$ZZ$1, 0))</f>
        <v/>
      </c>
      <c r="C975">
        <f>INDEX(resultados!$A$2:$ZZ$2386, 969, MATCH($B$3, resultados!$A$1:$ZZ$1, 0))</f>
        <v/>
      </c>
    </row>
    <row r="976">
      <c r="A976">
        <f>INDEX(resultados!$A$2:$ZZ$2386, 970, MATCH($B$1, resultados!$A$1:$ZZ$1, 0))</f>
        <v/>
      </c>
      <c r="B976">
        <f>INDEX(resultados!$A$2:$ZZ$2386, 970, MATCH($B$2, resultados!$A$1:$ZZ$1, 0))</f>
        <v/>
      </c>
      <c r="C976">
        <f>INDEX(resultados!$A$2:$ZZ$2386, 970, MATCH($B$3, resultados!$A$1:$ZZ$1, 0))</f>
        <v/>
      </c>
    </row>
    <row r="977">
      <c r="A977">
        <f>INDEX(resultados!$A$2:$ZZ$2386, 971, MATCH($B$1, resultados!$A$1:$ZZ$1, 0))</f>
        <v/>
      </c>
      <c r="B977">
        <f>INDEX(resultados!$A$2:$ZZ$2386, 971, MATCH($B$2, resultados!$A$1:$ZZ$1, 0))</f>
        <v/>
      </c>
      <c r="C977">
        <f>INDEX(resultados!$A$2:$ZZ$2386, 971, MATCH($B$3, resultados!$A$1:$ZZ$1, 0))</f>
        <v/>
      </c>
    </row>
    <row r="978">
      <c r="A978">
        <f>INDEX(resultados!$A$2:$ZZ$2386, 972, MATCH($B$1, resultados!$A$1:$ZZ$1, 0))</f>
        <v/>
      </c>
      <c r="B978">
        <f>INDEX(resultados!$A$2:$ZZ$2386, 972, MATCH($B$2, resultados!$A$1:$ZZ$1, 0))</f>
        <v/>
      </c>
      <c r="C978">
        <f>INDEX(resultados!$A$2:$ZZ$2386, 972, MATCH($B$3, resultados!$A$1:$ZZ$1, 0))</f>
        <v/>
      </c>
    </row>
    <row r="979">
      <c r="A979">
        <f>INDEX(resultados!$A$2:$ZZ$2386, 973, MATCH($B$1, resultados!$A$1:$ZZ$1, 0))</f>
        <v/>
      </c>
      <c r="B979">
        <f>INDEX(resultados!$A$2:$ZZ$2386, 973, MATCH($B$2, resultados!$A$1:$ZZ$1, 0))</f>
        <v/>
      </c>
      <c r="C979">
        <f>INDEX(resultados!$A$2:$ZZ$2386, 973, MATCH($B$3, resultados!$A$1:$ZZ$1, 0))</f>
        <v/>
      </c>
    </row>
    <row r="980">
      <c r="A980">
        <f>INDEX(resultados!$A$2:$ZZ$2386, 974, MATCH($B$1, resultados!$A$1:$ZZ$1, 0))</f>
        <v/>
      </c>
      <c r="B980">
        <f>INDEX(resultados!$A$2:$ZZ$2386, 974, MATCH($B$2, resultados!$A$1:$ZZ$1, 0))</f>
        <v/>
      </c>
      <c r="C980">
        <f>INDEX(resultados!$A$2:$ZZ$2386, 974, MATCH($B$3, resultados!$A$1:$ZZ$1, 0))</f>
        <v/>
      </c>
    </row>
    <row r="981">
      <c r="A981">
        <f>INDEX(resultados!$A$2:$ZZ$2386, 975, MATCH($B$1, resultados!$A$1:$ZZ$1, 0))</f>
        <v/>
      </c>
      <c r="B981">
        <f>INDEX(resultados!$A$2:$ZZ$2386, 975, MATCH($B$2, resultados!$A$1:$ZZ$1, 0))</f>
        <v/>
      </c>
      <c r="C981">
        <f>INDEX(resultados!$A$2:$ZZ$2386, 975, MATCH($B$3, resultados!$A$1:$ZZ$1, 0))</f>
        <v/>
      </c>
    </row>
    <row r="982">
      <c r="A982">
        <f>INDEX(resultados!$A$2:$ZZ$2386, 976, MATCH($B$1, resultados!$A$1:$ZZ$1, 0))</f>
        <v/>
      </c>
      <c r="B982">
        <f>INDEX(resultados!$A$2:$ZZ$2386, 976, MATCH($B$2, resultados!$A$1:$ZZ$1, 0))</f>
        <v/>
      </c>
      <c r="C982">
        <f>INDEX(resultados!$A$2:$ZZ$2386, 976, MATCH($B$3, resultados!$A$1:$ZZ$1, 0))</f>
        <v/>
      </c>
    </row>
    <row r="983">
      <c r="A983">
        <f>INDEX(resultados!$A$2:$ZZ$2386, 977, MATCH($B$1, resultados!$A$1:$ZZ$1, 0))</f>
        <v/>
      </c>
      <c r="B983">
        <f>INDEX(resultados!$A$2:$ZZ$2386, 977, MATCH($B$2, resultados!$A$1:$ZZ$1, 0))</f>
        <v/>
      </c>
      <c r="C983">
        <f>INDEX(resultados!$A$2:$ZZ$2386, 977, MATCH($B$3, resultados!$A$1:$ZZ$1, 0))</f>
        <v/>
      </c>
    </row>
    <row r="984">
      <c r="A984">
        <f>INDEX(resultados!$A$2:$ZZ$2386, 978, MATCH($B$1, resultados!$A$1:$ZZ$1, 0))</f>
        <v/>
      </c>
      <c r="B984">
        <f>INDEX(resultados!$A$2:$ZZ$2386, 978, MATCH($B$2, resultados!$A$1:$ZZ$1, 0))</f>
        <v/>
      </c>
      <c r="C984">
        <f>INDEX(resultados!$A$2:$ZZ$2386, 978, MATCH($B$3, resultados!$A$1:$ZZ$1, 0))</f>
        <v/>
      </c>
    </row>
    <row r="985">
      <c r="A985">
        <f>INDEX(resultados!$A$2:$ZZ$2386, 979, MATCH($B$1, resultados!$A$1:$ZZ$1, 0))</f>
        <v/>
      </c>
      <c r="B985">
        <f>INDEX(resultados!$A$2:$ZZ$2386, 979, MATCH($B$2, resultados!$A$1:$ZZ$1, 0))</f>
        <v/>
      </c>
      <c r="C985">
        <f>INDEX(resultados!$A$2:$ZZ$2386, 979, MATCH($B$3, resultados!$A$1:$ZZ$1, 0))</f>
        <v/>
      </c>
    </row>
    <row r="986">
      <c r="A986">
        <f>INDEX(resultados!$A$2:$ZZ$2386, 980, MATCH($B$1, resultados!$A$1:$ZZ$1, 0))</f>
        <v/>
      </c>
      <c r="B986">
        <f>INDEX(resultados!$A$2:$ZZ$2386, 980, MATCH($B$2, resultados!$A$1:$ZZ$1, 0))</f>
        <v/>
      </c>
      <c r="C986">
        <f>INDEX(resultados!$A$2:$ZZ$2386, 980, MATCH($B$3, resultados!$A$1:$ZZ$1, 0))</f>
        <v/>
      </c>
    </row>
    <row r="987">
      <c r="A987">
        <f>INDEX(resultados!$A$2:$ZZ$2386, 981, MATCH($B$1, resultados!$A$1:$ZZ$1, 0))</f>
        <v/>
      </c>
      <c r="B987">
        <f>INDEX(resultados!$A$2:$ZZ$2386, 981, MATCH($B$2, resultados!$A$1:$ZZ$1, 0))</f>
        <v/>
      </c>
      <c r="C987">
        <f>INDEX(resultados!$A$2:$ZZ$2386, 981, MATCH($B$3, resultados!$A$1:$ZZ$1, 0))</f>
        <v/>
      </c>
    </row>
    <row r="988">
      <c r="A988">
        <f>INDEX(resultados!$A$2:$ZZ$2386, 982, MATCH($B$1, resultados!$A$1:$ZZ$1, 0))</f>
        <v/>
      </c>
      <c r="B988">
        <f>INDEX(resultados!$A$2:$ZZ$2386, 982, MATCH($B$2, resultados!$A$1:$ZZ$1, 0))</f>
        <v/>
      </c>
      <c r="C988">
        <f>INDEX(resultados!$A$2:$ZZ$2386, 982, MATCH($B$3, resultados!$A$1:$ZZ$1, 0))</f>
        <v/>
      </c>
    </row>
    <row r="989">
      <c r="A989">
        <f>INDEX(resultados!$A$2:$ZZ$2386, 983, MATCH($B$1, resultados!$A$1:$ZZ$1, 0))</f>
        <v/>
      </c>
      <c r="B989">
        <f>INDEX(resultados!$A$2:$ZZ$2386, 983, MATCH($B$2, resultados!$A$1:$ZZ$1, 0))</f>
        <v/>
      </c>
      <c r="C989">
        <f>INDEX(resultados!$A$2:$ZZ$2386, 983, MATCH($B$3, resultados!$A$1:$ZZ$1, 0))</f>
        <v/>
      </c>
    </row>
    <row r="990">
      <c r="A990">
        <f>INDEX(resultados!$A$2:$ZZ$2386, 984, MATCH($B$1, resultados!$A$1:$ZZ$1, 0))</f>
        <v/>
      </c>
      <c r="B990">
        <f>INDEX(resultados!$A$2:$ZZ$2386, 984, MATCH($B$2, resultados!$A$1:$ZZ$1, 0))</f>
        <v/>
      </c>
      <c r="C990">
        <f>INDEX(resultados!$A$2:$ZZ$2386, 984, MATCH($B$3, resultados!$A$1:$ZZ$1, 0))</f>
        <v/>
      </c>
    </row>
    <row r="991">
      <c r="A991">
        <f>INDEX(resultados!$A$2:$ZZ$2386, 985, MATCH($B$1, resultados!$A$1:$ZZ$1, 0))</f>
        <v/>
      </c>
      <c r="B991">
        <f>INDEX(resultados!$A$2:$ZZ$2386, 985, MATCH($B$2, resultados!$A$1:$ZZ$1, 0))</f>
        <v/>
      </c>
      <c r="C991">
        <f>INDEX(resultados!$A$2:$ZZ$2386, 985, MATCH($B$3, resultados!$A$1:$ZZ$1, 0))</f>
        <v/>
      </c>
    </row>
    <row r="992">
      <c r="A992">
        <f>INDEX(resultados!$A$2:$ZZ$2386, 986, MATCH($B$1, resultados!$A$1:$ZZ$1, 0))</f>
        <v/>
      </c>
      <c r="B992">
        <f>INDEX(resultados!$A$2:$ZZ$2386, 986, MATCH($B$2, resultados!$A$1:$ZZ$1, 0))</f>
        <v/>
      </c>
      <c r="C992">
        <f>INDEX(resultados!$A$2:$ZZ$2386, 986, MATCH($B$3, resultados!$A$1:$ZZ$1, 0))</f>
        <v/>
      </c>
    </row>
    <row r="993">
      <c r="A993">
        <f>INDEX(resultados!$A$2:$ZZ$2386, 987, MATCH($B$1, resultados!$A$1:$ZZ$1, 0))</f>
        <v/>
      </c>
      <c r="B993">
        <f>INDEX(resultados!$A$2:$ZZ$2386, 987, MATCH($B$2, resultados!$A$1:$ZZ$1, 0))</f>
        <v/>
      </c>
      <c r="C993">
        <f>INDEX(resultados!$A$2:$ZZ$2386, 987, MATCH($B$3, resultados!$A$1:$ZZ$1, 0))</f>
        <v/>
      </c>
    </row>
    <row r="994">
      <c r="A994">
        <f>INDEX(resultados!$A$2:$ZZ$2386, 988, MATCH($B$1, resultados!$A$1:$ZZ$1, 0))</f>
        <v/>
      </c>
      <c r="B994">
        <f>INDEX(resultados!$A$2:$ZZ$2386, 988, MATCH($B$2, resultados!$A$1:$ZZ$1, 0))</f>
        <v/>
      </c>
      <c r="C994">
        <f>INDEX(resultados!$A$2:$ZZ$2386, 988, MATCH($B$3, resultados!$A$1:$ZZ$1, 0))</f>
        <v/>
      </c>
    </row>
    <row r="995">
      <c r="A995">
        <f>INDEX(resultados!$A$2:$ZZ$2386, 989, MATCH($B$1, resultados!$A$1:$ZZ$1, 0))</f>
        <v/>
      </c>
      <c r="B995">
        <f>INDEX(resultados!$A$2:$ZZ$2386, 989, MATCH($B$2, resultados!$A$1:$ZZ$1, 0))</f>
        <v/>
      </c>
      <c r="C995">
        <f>INDEX(resultados!$A$2:$ZZ$2386, 989, MATCH($B$3, resultados!$A$1:$ZZ$1, 0))</f>
        <v/>
      </c>
    </row>
    <row r="996">
      <c r="A996">
        <f>INDEX(resultados!$A$2:$ZZ$2386, 990, MATCH($B$1, resultados!$A$1:$ZZ$1, 0))</f>
        <v/>
      </c>
      <c r="B996">
        <f>INDEX(resultados!$A$2:$ZZ$2386, 990, MATCH($B$2, resultados!$A$1:$ZZ$1, 0))</f>
        <v/>
      </c>
      <c r="C996">
        <f>INDEX(resultados!$A$2:$ZZ$2386, 990, MATCH($B$3, resultados!$A$1:$ZZ$1, 0))</f>
        <v/>
      </c>
    </row>
    <row r="997">
      <c r="A997">
        <f>INDEX(resultados!$A$2:$ZZ$2386, 991, MATCH($B$1, resultados!$A$1:$ZZ$1, 0))</f>
        <v/>
      </c>
      <c r="B997">
        <f>INDEX(resultados!$A$2:$ZZ$2386, 991, MATCH($B$2, resultados!$A$1:$ZZ$1, 0))</f>
        <v/>
      </c>
      <c r="C997">
        <f>INDEX(resultados!$A$2:$ZZ$2386, 991, MATCH($B$3, resultados!$A$1:$ZZ$1, 0))</f>
        <v/>
      </c>
    </row>
    <row r="998">
      <c r="A998">
        <f>INDEX(resultados!$A$2:$ZZ$2386, 992, MATCH($B$1, resultados!$A$1:$ZZ$1, 0))</f>
        <v/>
      </c>
      <c r="B998">
        <f>INDEX(resultados!$A$2:$ZZ$2386, 992, MATCH($B$2, resultados!$A$1:$ZZ$1, 0))</f>
        <v/>
      </c>
      <c r="C998">
        <f>INDEX(resultados!$A$2:$ZZ$2386, 992, MATCH($B$3, resultados!$A$1:$ZZ$1, 0))</f>
        <v/>
      </c>
    </row>
    <row r="999">
      <c r="A999">
        <f>INDEX(resultados!$A$2:$ZZ$2386, 993, MATCH($B$1, resultados!$A$1:$ZZ$1, 0))</f>
        <v/>
      </c>
      <c r="B999">
        <f>INDEX(resultados!$A$2:$ZZ$2386, 993, MATCH($B$2, resultados!$A$1:$ZZ$1, 0))</f>
        <v/>
      </c>
      <c r="C999">
        <f>INDEX(resultados!$A$2:$ZZ$2386, 993, MATCH($B$3, resultados!$A$1:$ZZ$1, 0))</f>
        <v/>
      </c>
    </row>
    <row r="1000">
      <c r="A1000">
        <f>INDEX(resultados!$A$2:$ZZ$2386, 994, MATCH($B$1, resultados!$A$1:$ZZ$1, 0))</f>
        <v/>
      </c>
      <c r="B1000">
        <f>INDEX(resultados!$A$2:$ZZ$2386, 994, MATCH($B$2, resultados!$A$1:$ZZ$1, 0))</f>
        <v/>
      </c>
      <c r="C1000">
        <f>INDEX(resultados!$A$2:$ZZ$2386, 994, MATCH($B$3, resultados!$A$1:$ZZ$1, 0))</f>
        <v/>
      </c>
    </row>
    <row r="1001">
      <c r="A1001">
        <f>INDEX(resultados!$A$2:$ZZ$2386, 995, MATCH($B$1, resultados!$A$1:$ZZ$1, 0))</f>
        <v/>
      </c>
      <c r="B1001">
        <f>INDEX(resultados!$A$2:$ZZ$2386, 995, MATCH($B$2, resultados!$A$1:$ZZ$1, 0))</f>
        <v/>
      </c>
      <c r="C1001">
        <f>INDEX(resultados!$A$2:$ZZ$2386, 995, MATCH($B$3, resultados!$A$1:$ZZ$1, 0))</f>
        <v/>
      </c>
    </row>
    <row r="1002">
      <c r="A1002">
        <f>INDEX(resultados!$A$2:$ZZ$2386, 996, MATCH($B$1, resultados!$A$1:$ZZ$1, 0))</f>
        <v/>
      </c>
      <c r="B1002">
        <f>INDEX(resultados!$A$2:$ZZ$2386, 996, MATCH($B$2, resultados!$A$1:$ZZ$1, 0))</f>
        <v/>
      </c>
      <c r="C1002">
        <f>INDEX(resultados!$A$2:$ZZ$2386, 996, MATCH($B$3, resultados!$A$1:$ZZ$1, 0))</f>
        <v/>
      </c>
    </row>
    <row r="1003">
      <c r="A1003">
        <f>INDEX(resultados!$A$2:$ZZ$2386, 997, MATCH($B$1, resultados!$A$1:$ZZ$1, 0))</f>
        <v/>
      </c>
      <c r="B1003">
        <f>INDEX(resultados!$A$2:$ZZ$2386, 997, MATCH($B$2, resultados!$A$1:$ZZ$1, 0))</f>
        <v/>
      </c>
      <c r="C1003">
        <f>INDEX(resultados!$A$2:$ZZ$2386, 997, MATCH($B$3, resultados!$A$1:$ZZ$1, 0))</f>
        <v/>
      </c>
    </row>
    <row r="1004">
      <c r="A1004">
        <f>INDEX(resultados!$A$2:$ZZ$2386, 998, MATCH($B$1, resultados!$A$1:$ZZ$1, 0))</f>
        <v/>
      </c>
      <c r="B1004">
        <f>INDEX(resultados!$A$2:$ZZ$2386, 998, MATCH($B$2, resultados!$A$1:$ZZ$1, 0))</f>
        <v/>
      </c>
      <c r="C1004">
        <f>INDEX(resultados!$A$2:$ZZ$2386, 998, MATCH($B$3, resultados!$A$1:$ZZ$1, 0))</f>
        <v/>
      </c>
    </row>
    <row r="1005">
      <c r="A1005">
        <f>INDEX(resultados!$A$2:$ZZ$2386, 999, MATCH($B$1, resultados!$A$1:$ZZ$1, 0))</f>
        <v/>
      </c>
      <c r="B1005">
        <f>INDEX(resultados!$A$2:$ZZ$2386, 999, MATCH($B$2, resultados!$A$1:$ZZ$1, 0))</f>
        <v/>
      </c>
      <c r="C1005">
        <f>INDEX(resultados!$A$2:$ZZ$2386, 999, MATCH($B$3, resultados!$A$1:$ZZ$1, 0))</f>
        <v/>
      </c>
    </row>
    <row r="1006">
      <c r="A1006">
        <f>INDEX(resultados!$A$2:$ZZ$2386, 1000, MATCH($B$1, resultados!$A$1:$ZZ$1, 0))</f>
        <v/>
      </c>
      <c r="B1006">
        <f>INDEX(resultados!$A$2:$ZZ$2386, 1000, MATCH($B$2, resultados!$A$1:$ZZ$1, 0))</f>
        <v/>
      </c>
      <c r="C1006">
        <f>INDEX(resultados!$A$2:$ZZ$2386, 1000, MATCH($B$3, resultados!$A$1:$ZZ$1, 0))</f>
        <v/>
      </c>
    </row>
    <row r="1007">
      <c r="A1007">
        <f>INDEX(resultados!$A$2:$ZZ$2386, 1001, MATCH($B$1, resultados!$A$1:$ZZ$1, 0))</f>
        <v/>
      </c>
      <c r="B1007">
        <f>INDEX(resultados!$A$2:$ZZ$2386, 1001, MATCH($B$2, resultados!$A$1:$ZZ$1, 0))</f>
        <v/>
      </c>
      <c r="C1007">
        <f>INDEX(resultados!$A$2:$ZZ$2386, 1001, MATCH($B$3, resultados!$A$1:$ZZ$1, 0))</f>
        <v/>
      </c>
    </row>
    <row r="1008">
      <c r="A1008">
        <f>INDEX(resultados!$A$2:$ZZ$2386, 1002, MATCH($B$1, resultados!$A$1:$ZZ$1, 0))</f>
        <v/>
      </c>
      <c r="B1008">
        <f>INDEX(resultados!$A$2:$ZZ$2386, 1002, MATCH($B$2, resultados!$A$1:$ZZ$1, 0))</f>
        <v/>
      </c>
      <c r="C1008">
        <f>INDEX(resultados!$A$2:$ZZ$2386, 1002, MATCH($B$3, resultados!$A$1:$ZZ$1, 0))</f>
        <v/>
      </c>
    </row>
    <row r="1009">
      <c r="A1009">
        <f>INDEX(resultados!$A$2:$ZZ$2386, 1003, MATCH($B$1, resultados!$A$1:$ZZ$1, 0))</f>
        <v/>
      </c>
      <c r="B1009">
        <f>INDEX(resultados!$A$2:$ZZ$2386, 1003, MATCH($B$2, resultados!$A$1:$ZZ$1, 0))</f>
        <v/>
      </c>
      <c r="C1009">
        <f>INDEX(resultados!$A$2:$ZZ$2386, 1003, MATCH($B$3, resultados!$A$1:$ZZ$1, 0))</f>
        <v/>
      </c>
    </row>
    <row r="1010">
      <c r="A1010">
        <f>INDEX(resultados!$A$2:$ZZ$2386, 1004, MATCH($B$1, resultados!$A$1:$ZZ$1, 0))</f>
        <v/>
      </c>
      <c r="B1010">
        <f>INDEX(resultados!$A$2:$ZZ$2386, 1004, MATCH($B$2, resultados!$A$1:$ZZ$1, 0))</f>
        <v/>
      </c>
      <c r="C1010">
        <f>INDEX(resultados!$A$2:$ZZ$2386, 1004, MATCH($B$3, resultados!$A$1:$ZZ$1, 0))</f>
        <v/>
      </c>
    </row>
    <row r="1011">
      <c r="A1011">
        <f>INDEX(resultados!$A$2:$ZZ$2386, 1005, MATCH($B$1, resultados!$A$1:$ZZ$1, 0))</f>
        <v/>
      </c>
      <c r="B1011">
        <f>INDEX(resultados!$A$2:$ZZ$2386, 1005, MATCH($B$2, resultados!$A$1:$ZZ$1, 0))</f>
        <v/>
      </c>
      <c r="C1011">
        <f>INDEX(resultados!$A$2:$ZZ$2386, 1005, MATCH($B$3, resultados!$A$1:$ZZ$1, 0))</f>
        <v/>
      </c>
    </row>
    <row r="1012">
      <c r="A1012">
        <f>INDEX(resultados!$A$2:$ZZ$2386, 1006, MATCH($B$1, resultados!$A$1:$ZZ$1, 0))</f>
        <v/>
      </c>
      <c r="B1012">
        <f>INDEX(resultados!$A$2:$ZZ$2386, 1006, MATCH($B$2, resultados!$A$1:$ZZ$1, 0))</f>
        <v/>
      </c>
      <c r="C1012">
        <f>INDEX(resultados!$A$2:$ZZ$2386, 1006, MATCH($B$3, resultados!$A$1:$ZZ$1, 0))</f>
        <v/>
      </c>
    </row>
    <row r="1013">
      <c r="A1013">
        <f>INDEX(resultados!$A$2:$ZZ$2386, 1007, MATCH($B$1, resultados!$A$1:$ZZ$1, 0))</f>
        <v/>
      </c>
      <c r="B1013">
        <f>INDEX(resultados!$A$2:$ZZ$2386, 1007, MATCH($B$2, resultados!$A$1:$ZZ$1, 0))</f>
        <v/>
      </c>
      <c r="C1013">
        <f>INDEX(resultados!$A$2:$ZZ$2386, 1007, MATCH($B$3, resultados!$A$1:$ZZ$1, 0))</f>
        <v/>
      </c>
    </row>
    <row r="1014">
      <c r="A1014">
        <f>INDEX(resultados!$A$2:$ZZ$2386, 1008, MATCH($B$1, resultados!$A$1:$ZZ$1, 0))</f>
        <v/>
      </c>
      <c r="B1014">
        <f>INDEX(resultados!$A$2:$ZZ$2386, 1008, MATCH($B$2, resultados!$A$1:$ZZ$1, 0))</f>
        <v/>
      </c>
      <c r="C1014">
        <f>INDEX(resultados!$A$2:$ZZ$2386, 1008, MATCH($B$3, resultados!$A$1:$ZZ$1, 0))</f>
        <v/>
      </c>
    </row>
    <row r="1015">
      <c r="A1015">
        <f>INDEX(resultados!$A$2:$ZZ$2386, 1009, MATCH($B$1, resultados!$A$1:$ZZ$1, 0))</f>
        <v/>
      </c>
      <c r="B1015">
        <f>INDEX(resultados!$A$2:$ZZ$2386, 1009, MATCH($B$2, resultados!$A$1:$ZZ$1, 0))</f>
        <v/>
      </c>
      <c r="C1015">
        <f>INDEX(resultados!$A$2:$ZZ$2386, 1009, MATCH($B$3, resultados!$A$1:$ZZ$1, 0))</f>
        <v/>
      </c>
    </row>
    <row r="1016">
      <c r="A1016">
        <f>INDEX(resultados!$A$2:$ZZ$2386, 1010, MATCH($B$1, resultados!$A$1:$ZZ$1, 0))</f>
        <v/>
      </c>
      <c r="B1016">
        <f>INDEX(resultados!$A$2:$ZZ$2386, 1010, MATCH($B$2, resultados!$A$1:$ZZ$1, 0))</f>
        <v/>
      </c>
      <c r="C1016">
        <f>INDEX(resultados!$A$2:$ZZ$2386, 1010, MATCH($B$3, resultados!$A$1:$ZZ$1, 0))</f>
        <v/>
      </c>
    </row>
    <row r="1017">
      <c r="A1017">
        <f>INDEX(resultados!$A$2:$ZZ$2386, 1011, MATCH($B$1, resultados!$A$1:$ZZ$1, 0))</f>
        <v/>
      </c>
      <c r="B1017">
        <f>INDEX(resultados!$A$2:$ZZ$2386, 1011, MATCH($B$2, resultados!$A$1:$ZZ$1, 0))</f>
        <v/>
      </c>
      <c r="C1017">
        <f>INDEX(resultados!$A$2:$ZZ$2386, 1011, MATCH($B$3, resultados!$A$1:$ZZ$1, 0))</f>
        <v/>
      </c>
    </row>
    <row r="1018">
      <c r="A1018">
        <f>INDEX(resultados!$A$2:$ZZ$2386, 1012, MATCH($B$1, resultados!$A$1:$ZZ$1, 0))</f>
        <v/>
      </c>
      <c r="B1018">
        <f>INDEX(resultados!$A$2:$ZZ$2386, 1012, MATCH($B$2, resultados!$A$1:$ZZ$1, 0))</f>
        <v/>
      </c>
      <c r="C1018">
        <f>INDEX(resultados!$A$2:$ZZ$2386, 1012, MATCH($B$3, resultados!$A$1:$ZZ$1, 0))</f>
        <v/>
      </c>
    </row>
    <row r="1019">
      <c r="A1019">
        <f>INDEX(resultados!$A$2:$ZZ$2386, 1013, MATCH($B$1, resultados!$A$1:$ZZ$1, 0))</f>
        <v/>
      </c>
      <c r="B1019">
        <f>INDEX(resultados!$A$2:$ZZ$2386, 1013, MATCH($B$2, resultados!$A$1:$ZZ$1, 0))</f>
        <v/>
      </c>
      <c r="C1019">
        <f>INDEX(resultados!$A$2:$ZZ$2386, 1013, MATCH($B$3, resultados!$A$1:$ZZ$1, 0))</f>
        <v/>
      </c>
    </row>
    <row r="1020">
      <c r="A1020">
        <f>INDEX(resultados!$A$2:$ZZ$2386, 1014, MATCH($B$1, resultados!$A$1:$ZZ$1, 0))</f>
        <v/>
      </c>
      <c r="B1020">
        <f>INDEX(resultados!$A$2:$ZZ$2386, 1014, MATCH($B$2, resultados!$A$1:$ZZ$1, 0))</f>
        <v/>
      </c>
      <c r="C1020">
        <f>INDEX(resultados!$A$2:$ZZ$2386, 1014, MATCH($B$3, resultados!$A$1:$ZZ$1, 0))</f>
        <v/>
      </c>
    </row>
    <row r="1021">
      <c r="A1021">
        <f>INDEX(resultados!$A$2:$ZZ$2386, 1015, MATCH($B$1, resultados!$A$1:$ZZ$1, 0))</f>
        <v/>
      </c>
      <c r="B1021">
        <f>INDEX(resultados!$A$2:$ZZ$2386, 1015, MATCH($B$2, resultados!$A$1:$ZZ$1, 0))</f>
        <v/>
      </c>
      <c r="C1021">
        <f>INDEX(resultados!$A$2:$ZZ$2386, 1015, MATCH($B$3, resultados!$A$1:$ZZ$1, 0))</f>
        <v/>
      </c>
    </row>
    <row r="1022">
      <c r="A1022">
        <f>INDEX(resultados!$A$2:$ZZ$2386, 1016, MATCH($B$1, resultados!$A$1:$ZZ$1, 0))</f>
        <v/>
      </c>
      <c r="B1022">
        <f>INDEX(resultados!$A$2:$ZZ$2386, 1016, MATCH($B$2, resultados!$A$1:$ZZ$1, 0))</f>
        <v/>
      </c>
      <c r="C1022">
        <f>INDEX(resultados!$A$2:$ZZ$2386, 1016, MATCH($B$3, resultados!$A$1:$ZZ$1, 0))</f>
        <v/>
      </c>
    </row>
    <row r="1023">
      <c r="A1023">
        <f>INDEX(resultados!$A$2:$ZZ$2386, 1017, MATCH($B$1, resultados!$A$1:$ZZ$1, 0))</f>
        <v/>
      </c>
      <c r="B1023">
        <f>INDEX(resultados!$A$2:$ZZ$2386, 1017, MATCH($B$2, resultados!$A$1:$ZZ$1, 0))</f>
        <v/>
      </c>
      <c r="C1023">
        <f>INDEX(resultados!$A$2:$ZZ$2386, 1017, MATCH($B$3, resultados!$A$1:$ZZ$1, 0))</f>
        <v/>
      </c>
    </row>
    <row r="1024">
      <c r="A1024">
        <f>INDEX(resultados!$A$2:$ZZ$2386, 1018, MATCH($B$1, resultados!$A$1:$ZZ$1, 0))</f>
        <v/>
      </c>
      <c r="B1024">
        <f>INDEX(resultados!$A$2:$ZZ$2386, 1018, MATCH($B$2, resultados!$A$1:$ZZ$1, 0))</f>
        <v/>
      </c>
      <c r="C1024">
        <f>INDEX(resultados!$A$2:$ZZ$2386, 1018, MATCH($B$3, resultados!$A$1:$ZZ$1, 0))</f>
        <v/>
      </c>
    </row>
    <row r="1025">
      <c r="A1025">
        <f>INDEX(resultados!$A$2:$ZZ$2386, 1019, MATCH($B$1, resultados!$A$1:$ZZ$1, 0))</f>
        <v/>
      </c>
      <c r="B1025">
        <f>INDEX(resultados!$A$2:$ZZ$2386, 1019, MATCH($B$2, resultados!$A$1:$ZZ$1, 0))</f>
        <v/>
      </c>
      <c r="C1025">
        <f>INDEX(resultados!$A$2:$ZZ$2386, 1019, MATCH($B$3, resultados!$A$1:$ZZ$1, 0))</f>
        <v/>
      </c>
    </row>
    <row r="1026">
      <c r="A1026">
        <f>INDEX(resultados!$A$2:$ZZ$2386, 1020, MATCH($B$1, resultados!$A$1:$ZZ$1, 0))</f>
        <v/>
      </c>
      <c r="B1026">
        <f>INDEX(resultados!$A$2:$ZZ$2386, 1020, MATCH($B$2, resultados!$A$1:$ZZ$1, 0))</f>
        <v/>
      </c>
      <c r="C1026">
        <f>INDEX(resultados!$A$2:$ZZ$2386, 1020, MATCH($B$3, resultados!$A$1:$ZZ$1, 0))</f>
        <v/>
      </c>
    </row>
    <row r="1027">
      <c r="A1027">
        <f>INDEX(resultados!$A$2:$ZZ$2386, 1021, MATCH($B$1, resultados!$A$1:$ZZ$1, 0))</f>
        <v/>
      </c>
      <c r="B1027">
        <f>INDEX(resultados!$A$2:$ZZ$2386, 1021, MATCH($B$2, resultados!$A$1:$ZZ$1, 0))</f>
        <v/>
      </c>
      <c r="C1027">
        <f>INDEX(resultados!$A$2:$ZZ$2386, 1021, MATCH($B$3, resultados!$A$1:$ZZ$1, 0))</f>
        <v/>
      </c>
    </row>
    <row r="1028">
      <c r="A1028">
        <f>INDEX(resultados!$A$2:$ZZ$2386, 1022, MATCH($B$1, resultados!$A$1:$ZZ$1, 0))</f>
        <v/>
      </c>
      <c r="B1028">
        <f>INDEX(resultados!$A$2:$ZZ$2386, 1022, MATCH($B$2, resultados!$A$1:$ZZ$1, 0))</f>
        <v/>
      </c>
      <c r="C1028">
        <f>INDEX(resultados!$A$2:$ZZ$2386, 1022, MATCH($B$3, resultados!$A$1:$ZZ$1, 0))</f>
        <v/>
      </c>
    </row>
    <row r="1029">
      <c r="A1029">
        <f>INDEX(resultados!$A$2:$ZZ$2386, 1023, MATCH($B$1, resultados!$A$1:$ZZ$1, 0))</f>
        <v/>
      </c>
      <c r="B1029">
        <f>INDEX(resultados!$A$2:$ZZ$2386, 1023, MATCH($B$2, resultados!$A$1:$ZZ$1, 0))</f>
        <v/>
      </c>
      <c r="C1029">
        <f>INDEX(resultados!$A$2:$ZZ$2386, 1023, MATCH($B$3, resultados!$A$1:$ZZ$1, 0))</f>
        <v/>
      </c>
    </row>
    <row r="1030">
      <c r="A1030">
        <f>INDEX(resultados!$A$2:$ZZ$2386, 1024, MATCH($B$1, resultados!$A$1:$ZZ$1, 0))</f>
        <v/>
      </c>
      <c r="B1030">
        <f>INDEX(resultados!$A$2:$ZZ$2386, 1024, MATCH($B$2, resultados!$A$1:$ZZ$1, 0))</f>
        <v/>
      </c>
      <c r="C1030">
        <f>INDEX(resultados!$A$2:$ZZ$2386, 1024, MATCH($B$3, resultados!$A$1:$ZZ$1, 0))</f>
        <v/>
      </c>
    </row>
    <row r="1031">
      <c r="A1031">
        <f>INDEX(resultados!$A$2:$ZZ$2386, 1025, MATCH($B$1, resultados!$A$1:$ZZ$1, 0))</f>
        <v/>
      </c>
      <c r="B1031">
        <f>INDEX(resultados!$A$2:$ZZ$2386, 1025, MATCH($B$2, resultados!$A$1:$ZZ$1, 0))</f>
        <v/>
      </c>
      <c r="C1031">
        <f>INDEX(resultados!$A$2:$ZZ$2386, 1025, MATCH($B$3, resultados!$A$1:$ZZ$1, 0))</f>
        <v/>
      </c>
    </row>
    <row r="1032">
      <c r="A1032">
        <f>INDEX(resultados!$A$2:$ZZ$2386, 1026, MATCH($B$1, resultados!$A$1:$ZZ$1, 0))</f>
        <v/>
      </c>
      <c r="B1032">
        <f>INDEX(resultados!$A$2:$ZZ$2386, 1026, MATCH($B$2, resultados!$A$1:$ZZ$1, 0))</f>
        <v/>
      </c>
      <c r="C1032">
        <f>INDEX(resultados!$A$2:$ZZ$2386, 1026, MATCH($B$3, resultados!$A$1:$ZZ$1, 0))</f>
        <v/>
      </c>
    </row>
    <row r="1033">
      <c r="A1033">
        <f>INDEX(resultados!$A$2:$ZZ$2386, 1027, MATCH($B$1, resultados!$A$1:$ZZ$1, 0))</f>
        <v/>
      </c>
      <c r="B1033">
        <f>INDEX(resultados!$A$2:$ZZ$2386, 1027, MATCH($B$2, resultados!$A$1:$ZZ$1, 0))</f>
        <v/>
      </c>
      <c r="C1033">
        <f>INDEX(resultados!$A$2:$ZZ$2386, 1027, MATCH($B$3, resultados!$A$1:$ZZ$1, 0))</f>
        <v/>
      </c>
    </row>
    <row r="1034">
      <c r="A1034">
        <f>INDEX(resultados!$A$2:$ZZ$2386, 1028, MATCH($B$1, resultados!$A$1:$ZZ$1, 0))</f>
        <v/>
      </c>
      <c r="B1034">
        <f>INDEX(resultados!$A$2:$ZZ$2386, 1028, MATCH($B$2, resultados!$A$1:$ZZ$1, 0))</f>
        <v/>
      </c>
      <c r="C1034">
        <f>INDEX(resultados!$A$2:$ZZ$2386, 1028, MATCH($B$3, resultados!$A$1:$ZZ$1, 0))</f>
        <v/>
      </c>
    </row>
    <row r="1035">
      <c r="A1035">
        <f>INDEX(resultados!$A$2:$ZZ$2386, 1029, MATCH($B$1, resultados!$A$1:$ZZ$1, 0))</f>
        <v/>
      </c>
      <c r="B1035">
        <f>INDEX(resultados!$A$2:$ZZ$2386, 1029, MATCH($B$2, resultados!$A$1:$ZZ$1, 0))</f>
        <v/>
      </c>
      <c r="C1035">
        <f>INDEX(resultados!$A$2:$ZZ$2386, 1029, MATCH($B$3, resultados!$A$1:$ZZ$1, 0))</f>
        <v/>
      </c>
    </row>
    <row r="1036">
      <c r="A1036">
        <f>INDEX(resultados!$A$2:$ZZ$2386, 1030, MATCH($B$1, resultados!$A$1:$ZZ$1, 0))</f>
        <v/>
      </c>
      <c r="B1036">
        <f>INDEX(resultados!$A$2:$ZZ$2386, 1030, MATCH($B$2, resultados!$A$1:$ZZ$1, 0))</f>
        <v/>
      </c>
      <c r="C1036">
        <f>INDEX(resultados!$A$2:$ZZ$2386, 1030, MATCH($B$3, resultados!$A$1:$ZZ$1, 0))</f>
        <v/>
      </c>
    </row>
    <row r="1037">
      <c r="A1037">
        <f>INDEX(resultados!$A$2:$ZZ$2386, 1031, MATCH($B$1, resultados!$A$1:$ZZ$1, 0))</f>
        <v/>
      </c>
      <c r="B1037">
        <f>INDEX(resultados!$A$2:$ZZ$2386, 1031, MATCH($B$2, resultados!$A$1:$ZZ$1, 0))</f>
        <v/>
      </c>
      <c r="C1037">
        <f>INDEX(resultados!$A$2:$ZZ$2386, 1031, MATCH($B$3, resultados!$A$1:$ZZ$1, 0))</f>
        <v/>
      </c>
    </row>
    <row r="1038">
      <c r="A1038">
        <f>INDEX(resultados!$A$2:$ZZ$2386, 1032, MATCH($B$1, resultados!$A$1:$ZZ$1, 0))</f>
        <v/>
      </c>
      <c r="B1038">
        <f>INDEX(resultados!$A$2:$ZZ$2386, 1032, MATCH($B$2, resultados!$A$1:$ZZ$1, 0))</f>
        <v/>
      </c>
      <c r="C1038">
        <f>INDEX(resultados!$A$2:$ZZ$2386, 1032, MATCH($B$3, resultados!$A$1:$ZZ$1, 0))</f>
        <v/>
      </c>
    </row>
    <row r="1039">
      <c r="A1039">
        <f>INDEX(resultados!$A$2:$ZZ$2386, 1033, MATCH($B$1, resultados!$A$1:$ZZ$1, 0))</f>
        <v/>
      </c>
      <c r="B1039">
        <f>INDEX(resultados!$A$2:$ZZ$2386, 1033, MATCH($B$2, resultados!$A$1:$ZZ$1, 0))</f>
        <v/>
      </c>
      <c r="C1039">
        <f>INDEX(resultados!$A$2:$ZZ$2386, 1033, MATCH($B$3, resultados!$A$1:$ZZ$1, 0))</f>
        <v/>
      </c>
    </row>
    <row r="1040">
      <c r="A1040">
        <f>INDEX(resultados!$A$2:$ZZ$2386, 1034, MATCH($B$1, resultados!$A$1:$ZZ$1, 0))</f>
        <v/>
      </c>
      <c r="B1040">
        <f>INDEX(resultados!$A$2:$ZZ$2386, 1034, MATCH($B$2, resultados!$A$1:$ZZ$1, 0))</f>
        <v/>
      </c>
      <c r="C1040">
        <f>INDEX(resultados!$A$2:$ZZ$2386, 1034, MATCH($B$3, resultados!$A$1:$ZZ$1, 0))</f>
        <v/>
      </c>
    </row>
    <row r="1041">
      <c r="A1041">
        <f>INDEX(resultados!$A$2:$ZZ$2386, 1035, MATCH($B$1, resultados!$A$1:$ZZ$1, 0))</f>
        <v/>
      </c>
      <c r="B1041">
        <f>INDEX(resultados!$A$2:$ZZ$2386, 1035, MATCH($B$2, resultados!$A$1:$ZZ$1, 0))</f>
        <v/>
      </c>
      <c r="C1041">
        <f>INDEX(resultados!$A$2:$ZZ$2386, 1035, MATCH($B$3, resultados!$A$1:$ZZ$1, 0))</f>
        <v/>
      </c>
    </row>
    <row r="1042">
      <c r="A1042">
        <f>INDEX(resultados!$A$2:$ZZ$2386, 1036, MATCH($B$1, resultados!$A$1:$ZZ$1, 0))</f>
        <v/>
      </c>
      <c r="B1042">
        <f>INDEX(resultados!$A$2:$ZZ$2386, 1036, MATCH($B$2, resultados!$A$1:$ZZ$1, 0))</f>
        <v/>
      </c>
      <c r="C1042">
        <f>INDEX(resultados!$A$2:$ZZ$2386, 1036, MATCH($B$3, resultados!$A$1:$ZZ$1, 0))</f>
        <v/>
      </c>
    </row>
    <row r="1043">
      <c r="A1043">
        <f>INDEX(resultados!$A$2:$ZZ$2386, 1037, MATCH($B$1, resultados!$A$1:$ZZ$1, 0))</f>
        <v/>
      </c>
      <c r="B1043">
        <f>INDEX(resultados!$A$2:$ZZ$2386, 1037, MATCH($B$2, resultados!$A$1:$ZZ$1, 0))</f>
        <v/>
      </c>
      <c r="C1043">
        <f>INDEX(resultados!$A$2:$ZZ$2386, 1037, MATCH($B$3, resultados!$A$1:$ZZ$1, 0))</f>
        <v/>
      </c>
    </row>
    <row r="1044">
      <c r="A1044">
        <f>INDEX(resultados!$A$2:$ZZ$2386, 1038, MATCH($B$1, resultados!$A$1:$ZZ$1, 0))</f>
        <v/>
      </c>
      <c r="B1044">
        <f>INDEX(resultados!$A$2:$ZZ$2386, 1038, MATCH($B$2, resultados!$A$1:$ZZ$1, 0))</f>
        <v/>
      </c>
      <c r="C1044">
        <f>INDEX(resultados!$A$2:$ZZ$2386, 1038, MATCH($B$3, resultados!$A$1:$ZZ$1, 0))</f>
        <v/>
      </c>
    </row>
    <row r="1045">
      <c r="A1045">
        <f>INDEX(resultados!$A$2:$ZZ$2386, 1039, MATCH($B$1, resultados!$A$1:$ZZ$1, 0))</f>
        <v/>
      </c>
      <c r="B1045">
        <f>INDEX(resultados!$A$2:$ZZ$2386, 1039, MATCH($B$2, resultados!$A$1:$ZZ$1, 0))</f>
        <v/>
      </c>
      <c r="C1045">
        <f>INDEX(resultados!$A$2:$ZZ$2386, 1039, MATCH($B$3, resultados!$A$1:$ZZ$1, 0))</f>
        <v/>
      </c>
    </row>
    <row r="1046">
      <c r="A1046">
        <f>INDEX(resultados!$A$2:$ZZ$2386, 1040, MATCH($B$1, resultados!$A$1:$ZZ$1, 0))</f>
        <v/>
      </c>
      <c r="B1046">
        <f>INDEX(resultados!$A$2:$ZZ$2386, 1040, MATCH($B$2, resultados!$A$1:$ZZ$1, 0))</f>
        <v/>
      </c>
      <c r="C1046">
        <f>INDEX(resultados!$A$2:$ZZ$2386, 1040, MATCH($B$3, resultados!$A$1:$ZZ$1, 0))</f>
        <v/>
      </c>
    </row>
    <row r="1047">
      <c r="A1047">
        <f>INDEX(resultados!$A$2:$ZZ$2386, 1041, MATCH($B$1, resultados!$A$1:$ZZ$1, 0))</f>
        <v/>
      </c>
      <c r="B1047">
        <f>INDEX(resultados!$A$2:$ZZ$2386, 1041, MATCH($B$2, resultados!$A$1:$ZZ$1, 0))</f>
        <v/>
      </c>
      <c r="C1047">
        <f>INDEX(resultados!$A$2:$ZZ$2386, 1041, MATCH($B$3, resultados!$A$1:$ZZ$1, 0))</f>
        <v/>
      </c>
    </row>
    <row r="1048">
      <c r="A1048">
        <f>INDEX(resultados!$A$2:$ZZ$2386, 1042, MATCH($B$1, resultados!$A$1:$ZZ$1, 0))</f>
        <v/>
      </c>
      <c r="B1048">
        <f>INDEX(resultados!$A$2:$ZZ$2386, 1042, MATCH($B$2, resultados!$A$1:$ZZ$1, 0))</f>
        <v/>
      </c>
      <c r="C1048">
        <f>INDEX(resultados!$A$2:$ZZ$2386, 1042, MATCH($B$3, resultados!$A$1:$ZZ$1, 0))</f>
        <v/>
      </c>
    </row>
    <row r="1049">
      <c r="A1049">
        <f>INDEX(resultados!$A$2:$ZZ$2386, 1043, MATCH($B$1, resultados!$A$1:$ZZ$1, 0))</f>
        <v/>
      </c>
      <c r="B1049">
        <f>INDEX(resultados!$A$2:$ZZ$2386, 1043, MATCH($B$2, resultados!$A$1:$ZZ$1, 0))</f>
        <v/>
      </c>
      <c r="C1049">
        <f>INDEX(resultados!$A$2:$ZZ$2386, 1043, MATCH($B$3, resultados!$A$1:$ZZ$1, 0))</f>
        <v/>
      </c>
    </row>
    <row r="1050">
      <c r="A1050">
        <f>INDEX(resultados!$A$2:$ZZ$2386, 1044, MATCH($B$1, resultados!$A$1:$ZZ$1, 0))</f>
        <v/>
      </c>
      <c r="B1050">
        <f>INDEX(resultados!$A$2:$ZZ$2386, 1044, MATCH($B$2, resultados!$A$1:$ZZ$1, 0))</f>
        <v/>
      </c>
      <c r="C1050">
        <f>INDEX(resultados!$A$2:$ZZ$2386, 1044, MATCH($B$3, resultados!$A$1:$ZZ$1, 0))</f>
        <v/>
      </c>
    </row>
    <row r="1051">
      <c r="A1051">
        <f>INDEX(resultados!$A$2:$ZZ$2386, 1045, MATCH($B$1, resultados!$A$1:$ZZ$1, 0))</f>
        <v/>
      </c>
      <c r="B1051">
        <f>INDEX(resultados!$A$2:$ZZ$2386, 1045, MATCH($B$2, resultados!$A$1:$ZZ$1, 0))</f>
        <v/>
      </c>
      <c r="C1051">
        <f>INDEX(resultados!$A$2:$ZZ$2386, 1045, MATCH($B$3, resultados!$A$1:$ZZ$1, 0))</f>
        <v/>
      </c>
    </row>
    <row r="1052">
      <c r="A1052">
        <f>INDEX(resultados!$A$2:$ZZ$2386, 1046, MATCH($B$1, resultados!$A$1:$ZZ$1, 0))</f>
        <v/>
      </c>
      <c r="B1052">
        <f>INDEX(resultados!$A$2:$ZZ$2386, 1046, MATCH($B$2, resultados!$A$1:$ZZ$1, 0))</f>
        <v/>
      </c>
      <c r="C1052">
        <f>INDEX(resultados!$A$2:$ZZ$2386, 1046, MATCH($B$3, resultados!$A$1:$ZZ$1, 0))</f>
        <v/>
      </c>
    </row>
    <row r="1053">
      <c r="A1053">
        <f>INDEX(resultados!$A$2:$ZZ$2386, 1047, MATCH($B$1, resultados!$A$1:$ZZ$1, 0))</f>
        <v/>
      </c>
      <c r="B1053">
        <f>INDEX(resultados!$A$2:$ZZ$2386, 1047, MATCH($B$2, resultados!$A$1:$ZZ$1, 0))</f>
        <v/>
      </c>
      <c r="C1053">
        <f>INDEX(resultados!$A$2:$ZZ$2386, 1047, MATCH($B$3, resultados!$A$1:$ZZ$1, 0))</f>
        <v/>
      </c>
    </row>
    <row r="1054">
      <c r="A1054">
        <f>INDEX(resultados!$A$2:$ZZ$2386, 1048, MATCH($B$1, resultados!$A$1:$ZZ$1, 0))</f>
        <v/>
      </c>
      <c r="B1054">
        <f>INDEX(resultados!$A$2:$ZZ$2386, 1048, MATCH($B$2, resultados!$A$1:$ZZ$1, 0))</f>
        <v/>
      </c>
      <c r="C1054">
        <f>INDEX(resultados!$A$2:$ZZ$2386, 1048, MATCH($B$3, resultados!$A$1:$ZZ$1, 0))</f>
        <v/>
      </c>
    </row>
    <row r="1055">
      <c r="A1055">
        <f>INDEX(resultados!$A$2:$ZZ$2386, 1049, MATCH($B$1, resultados!$A$1:$ZZ$1, 0))</f>
        <v/>
      </c>
      <c r="B1055">
        <f>INDEX(resultados!$A$2:$ZZ$2386, 1049, MATCH($B$2, resultados!$A$1:$ZZ$1, 0))</f>
        <v/>
      </c>
      <c r="C1055">
        <f>INDEX(resultados!$A$2:$ZZ$2386, 1049, MATCH($B$3, resultados!$A$1:$ZZ$1, 0))</f>
        <v/>
      </c>
    </row>
    <row r="1056">
      <c r="A1056">
        <f>INDEX(resultados!$A$2:$ZZ$2386, 1050, MATCH($B$1, resultados!$A$1:$ZZ$1, 0))</f>
        <v/>
      </c>
      <c r="B1056">
        <f>INDEX(resultados!$A$2:$ZZ$2386, 1050, MATCH($B$2, resultados!$A$1:$ZZ$1, 0))</f>
        <v/>
      </c>
      <c r="C1056">
        <f>INDEX(resultados!$A$2:$ZZ$2386, 1050, MATCH($B$3, resultados!$A$1:$ZZ$1, 0))</f>
        <v/>
      </c>
    </row>
    <row r="1057">
      <c r="A1057">
        <f>INDEX(resultados!$A$2:$ZZ$2386, 1051, MATCH($B$1, resultados!$A$1:$ZZ$1, 0))</f>
        <v/>
      </c>
      <c r="B1057">
        <f>INDEX(resultados!$A$2:$ZZ$2386, 1051, MATCH($B$2, resultados!$A$1:$ZZ$1, 0))</f>
        <v/>
      </c>
      <c r="C1057">
        <f>INDEX(resultados!$A$2:$ZZ$2386, 1051, MATCH($B$3, resultados!$A$1:$ZZ$1, 0))</f>
        <v/>
      </c>
    </row>
    <row r="1058">
      <c r="A1058">
        <f>INDEX(resultados!$A$2:$ZZ$2386, 1052, MATCH($B$1, resultados!$A$1:$ZZ$1, 0))</f>
        <v/>
      </c>
      <c r="B1058">
        <f>INDEX(resultados!$A$2:$ZZ$2386, 1052, MATCH($B$2, resultados!$A$1:$ZZ$1, 0))</f>
        <v/>
      </c>
      <c r="C1058">
        <f>INDEX(resultados!$A$2:$ZZ$2386, 1052, MATCH($B$3, resultados!$A$1:$ZZ$1, 0))</f>
        <v/>
      </c>
    </row>
    <row r="1059">
      <c r="A1059">
        <f>INDEX(resultados!$A$2:$ZZ$2386, 1053, MATCH($B$1, resultados!$A$1:$ZZ$1, 0))</f>
        <v/>
      </c>
      <c r="B1059">
        <f>INDEX(resultados!$A$2:$ZZ$2386, 1053, MATCH($B$2, resultados!$A$1:$ZZ$1, 0))</f>
        <v/>
      </c>
      <c r="C1059">
        <f>INDEX(resultados!$A$2:$ZZ$2386, 1053, MATCH($B$3, resultados!$A$1:$ZZ$1, 0))</f>
        <v/>
      </c>
    </row>
    <row r="1060">
      <c r="A1060">
        <f>INDEX(resultados!$A$2:$ZZ$2386, 1054, MATCH($B$1, resultados!$A$1:$ZZ$1, 0))</f>
        <v/>
      </c>
      <c r="B1060">
        <f>INDEX(resultados!$A$2:$ZZ$2386, 1054, MATCH($B$2, resultados!$A$1:$ZZ$1, 0))</f>
        <v/>
      </c>
      <c r="C1060">
        <f>INDEX(resultados!$A$2:$ZZ$2386, 1054, MATCH($B$3, resultados!$A$1:$ZZ$1, 0))</f>
        <v/>
      </c>
    </row>
    <row r="1061">
      <c r="A1061">
        <f>INDEX(resultados!$A$2:$ZZ$2386, 1055, MATCH($B$1, resultados!$A$1:$ZZ$1, 0))</f>
        <v/>
      </c>
      <c r="B1061">
        <f>INDEX(resultados!$A$2:$ZZ$2386, 1055, MATCH($B$2, resultados!$A$1:$ZZ$1, 0))</f>
        <v/>
      </c>
      <c r="C1061">
        <f>INDEX(resultados!$A$2:$ZZ$2386, 1055, MATCH($B$3, resultados!$A$1:$ZZ$1, 0))</f>
        <v/>
      </c>
    </row>
    <row r="1062">
      <c r="A1062">
        <f>INDEX(resultados!$A$2:$ZZ$2386, 1056, MATCH($B$1, resultados!$A$1:$ZZ$1, 0))</f>
        <v/>
      </c>
      <c r="B1062">
        <f>INDEX(resultados!$A$2:$ZZ$2386, 1056, MATCH($B$2, resultados!$A$1:$ZZ$1, 0))</f>
        <v/>
      </c>
      <c r="C1062">
        <f>INDEX(resultados!$A$2:$ZZ$2386, 1056, MATCH($B$3, resultados!$A$1:$ZZ$1, 0))</f>
        <v/>
      </c>
    </row>
    <row r="1063">
      <c r="A1063">
        <f>INDEX(resultados!$A$2:$ZZ$2386, 1057, MATCH($B$1, resultados!$A$1:$ZZ$1, 0))</f>
        <v/>
      </c>
      <c r="B1063">
        <f>INDEX(resultados!$A$2:$ZZ$2386, 1057, MATCH($B$2, resultados!$A$1:$ZZ$1, 0))</f>
        <v/>
      </c>
      <c r="C1063">
        <f>INDEX(resultados!$A$2:$ZZ$2386, 1057, MATCH($B$3, resultados!$A$1:$ZZ$1, 0))</f>
        <v/>
      </c>
    </row>
    <row r="1064">
      <c r="A1064">
        <f>INDEX(resultados!$A$2:$ZZ$2386, 1058, MATCH($B$1, resultados!$A$1:$ZZ$1, 0))</f>
        <v/>
      </c>
      <c r="B1064">
        <f>INDEX(resultados!$A$2:$ZZ$2386, 1058, MATCH($B$2, resultados!$A$1:$ZZ$1, 0))</f>
        <v/>
      </c>
      <c r="C1064">
        <f>INDEX(resultados!$A$2:$ZZ$2386, 1058, MATCH($B$3, resultados!$A$1:$ZZ$1, 0))</f>
        <v/>
      </c>
    </row>
    <row r="1065">
      <c r="A1065">
        <f>INDEX(resultados!$A$2:$ZZ$2386, 1059, MATCH($B$1, resultados!$A$1:$ZZ$1, 0))</f>
        <v/>
      </c>
      <c r="B1065">
        <f>INDEX(resultados!$A$2:$ZZ$2386, 1059, MATCH($B$2, resultados!$A$1:$ZZ$1, 0))</f>
        <v/>
      </c>
      <c r="C1065">
        <f>INDEX(resultados!$A$2:$ZZ$2386, 1059, MATCH($B$3, resultados!$A$1:$ZZ$1, 0))</f>
        <v/>
      </c>
    </row>
    <row r="1066">
      <c r="A1066">
        <f>INDEX(resultados!$A$2:$ZZ$2386, 1060, MATCH($B$1, resultados!$A$1:$ZZ$1, 0))</f>
        <v/>
      </c>
      <c r="B1066">
        <f>INDEX(resultados!$A$2:$ZZ$2386, 1060, MATCH($B$2, resultados!$A$1:$ZZ$1, 0))</f>
        <v/>
      </c>
      <c r="C1066">
        <f>INDEX(resultados!$A$2:$ZZ$2386, 1060, MATCH($B$3, resultados!$A$1:$ZZ$1, 0))</f>
        <v/>
      </c>
    </row>
    <row r="1067">
      <c r="A1067">
        <f>INDEX(resultados!$A$2:$ZZ$2386, 1061, MATCH($B$1, resultados!$A$1:$ZZ$1, 0))</f>
        <v/>
      </c>
      <c r="B1067">
        <f>INDEX(resultados!$A$2:$ZZ$2386, 1061, MATCH($B$2, resultados!$A$1:$ZZ$1, 0))</f>
        <v/>
      </c>
      <c r="C1067">
        <f>INDEX(resultados!$A$2:$ZZ$2386, 1061, MATCH($B$3, resultados!$A$1:$ZZ$1, 0))</f>
        <v/>
      </c>
    </row>
    <row r="1068">
      <c r="A1068">
        <f>INDEX(resultados!$A$2:$ZZ$2386, 1062, MATCH($B$1, resultados!$A$1:$ZZ$1, 0))</f>
        <v/>
      </c>
      <c r="B1068">
        <f>INDEX(resultados!$A$2:$ZZ$2386, 1062, MATCH($B$2, resultados!$A$1:$ZZ$1, 0))</f>
        <v/>
      </c>
      <c r="C1068">
        <f>INDEX(resultados!$A$2:$ZZ$2386, 1062, MATCH($B$3, resultados!$A$1:$ZZ$1, 0))</f>
        <v/>
      </c>
    </row>
    <row r="1069">
      <c r="A1069">
        <f>INDEX(resultados!$A$2:$ZZ$2386, 1063, MATCH($B$1, resultados!$A$1:$ZZ$1, 0))</f>
        <v/>
      </c>
      <c r="B1069">
        <f>INDEX(resultados!$A$2:$ZZ$2386, 1063, MATCH($B$2, resultados!$A$1:$ZZ$1, 0))</f>
        <v/>
      </c>
      <c r="C1069">
        <f>INDEX(resultados!$A$2:$ZZ$2386, 1063, MATCH($B$3, resultados!$A$1:$ZZ$1, 0))</f>
        <v/>
      </c>
    </row>
    <row r="1070">
      <c r="A1070">
        <f>INDEX(resultados!$A$2:$ZZ$2386, 1064, MATCH($B$1, resultados!$A$1:$ZZ$1, 0))</f>
        <v/>
      </c>
      <c r="B1070">
        <f>INDEX(resultados!$A$2:$ZZ$2386, 1064, MATCH($B$2, resultados!$A$1:$ZZ$1, 0))</f>
        <v/>
      </c>
      <c r="C1070">
        <f>INDEX(resultados!$A$2:$ZZ$2386, 1064, MATCH($B$3, resultados!$A$1:$ZZ$1, 0))</f>
        <v/>
      </c>
    </row>
    <row r="1071">
      <c r="A1071">
        <f>INDEX(resultados!$A$2:$ZZ$2386, 1065, MATCH($B$1, resultados!$A$1:$ZZ$1, 0))</f>
        <v/>
      </c>
      <c r="B1071">
        <f>INDEX(resultados!$A$2:$ZZ$2386, 1065, MATCH($B$2, resultados!$A$1:$ZZ$1, 0))</f>
        <v/>
      </c>
      <c r="C1071">
        <f>INDEX(resultados!$A$2:$ZZ$2386, 1065, MATCH($B$3, resultados!$A$1:$ZZ$1, 0))</f>
        <v/>
      </c>
    </row>
    <row r="1072">
      <c r="A1072">
        <f>INDEX(resultados!$A$2:$ZZ$2386, 1066, MATCH($B$1, resultados!$A$1:$ZZ$1, 0))</f>
        <v/>
      </c>
      <c r="B1072">
        <f>INDEX(resultados!$A$2:$ZZ$2386, 1066, MATCH($B$2, resultados!$A$1:$ZZ$1, 0))</f>
        <v/>
      </c>
      <c r="C1072">
        <f>INDEX(resultados!$A$2:$ZZ$2386, 1066, MATCH($B$3, resultados!$A$1:$ZZ$1, 0))</f>
        <v/>
      </c>
    </row>
    <row r="1073">
      <c r="A1073">
        <f>INDEX(resultados!$A$2:$ZZ$2386, 1067, MATCH($B$1, resultados!$A$1:$ZZ$1, 0))</f>
        <v/>
      </c>
      <c r="B1073">
        <f>INDEX(resultados!$A$2:$ZZ$2386, 1067, MATCH($B$2, resultados!$A$1:$ZZ$1, 0))</f>
        <v/>
      </c>
      <c r="C1073">
        <f>INDEX(resultados!$A$2:$ZZ$2386, 1067, MATCH($B$3, resultados!$A$1:$ZZ$1, 0))</f>
        <v/>
      </c>
    </row>
    <row r="1074">
      <c r="A1074">
        <f>INDEX(resultados!$A$2:$ZZ$2386, 1068, MATCH($B$1, resultados!$A$1:$ZZ$1, 0))</f>
        <v/>
      </c>
      <c r="B1074">
        <f>INDEX(resultados!$A$2:$ZZ$2386, 1068, MATCH($B$2, resultados!$A$1:$ZZ$1, 0))</f>
        <v/>
      </c>
      <c r="C1074">
        <f>INDEX(resultados!$A$2:$ZZ$2386, 1068, MATCH($B$3, resultados!$A$1:$ZZ$1, 0))</f>
        <v/>
      </c>
    </row>
    <row r="1075">
      <c r="A1075">
        <f>INDEX(resultados!$A$2:$ZZ$2386, 1069, MATCH($B$1, resultados!$A$1:$ZZ$1, 0))</f>
        <v/>
      </c>
      <c r="B1075">
        <f>INDEX(resultados!$A$2:$ZZ$2386, 1069, MATCH($B$2, resultados!$A$1:$ZZ$1, 0))</f>
        <v/>
      </c>
      <c r="C1075">
        <f>INDEX(resultados!$A$2:$ZZ$2386, 1069, MATCH($B$3, resultados!$A$1:$ZZ$1, 0))</f>
        <v/>
      </c>
    </row>
    <row r="1076">
      <c r="A1076">
        <f>INDEX(resultados!$A$2:$ZZ$2386, 1070, MATCH($B$1, resultados!$A$1:$ZZ$1, 0))</f>
        <v/>
      </c>
      <c r="B1076">
        <f>INDEX(resultados!$A$2:$ZZ$2386, 1070, MATCH($B$2, resultados!$A$1:$ZZ$1, 0))</f>
        <v/>
      </c>
      <c r="C1076">
        <f>INDEX(resultados!$A$2:$ZZ$2386, 1070, MATCH($B$3, resultados!$A$1:$ZZ$1, 0))</f>
        <v/>
      </c>
    </row>
    <row r="1077">
      <c r="A1077">
        <f>INDEX(resultados!$A$2:$ZZ$2386, 1071, MATCH($B$1, resultados!$A$1:$ZZ$1, 0))</f>
        <v/>
      </c>
      <c r="B1077">
        <f>INDEX(resultados!$A$2:$ZZ$2386, 1071, MATCH($B$2, resultados!$A$1:$ZZ$1, 0))</f>
        <v/>
      </c>
      <c r="C1077">
        <f>INDEX(resultados!$A$2:$ZZ$2386, 1071, MATCH($B$3, resultados!$A$1:$ZZ$1, 0))</f>
        <v/>
      </c>
    </row>
    <row r="1078">
      <c r="A1078">
        <f>INDEX(resultados!$A$2:$ZZ$2386, 1072, MATCH($B$1, resultados!$A$1:$ZZ$1, 0))</f>
        <v/>
      </c>
      <c r="B1078">
        <f>INDEX(resultados!$A$2:$ZZ$2386, 1072, MATCH($B$2, resultados!$A$1:$ZZ$1, 0))</f>
        <v/>
      </c>
      <c r="C1078">
        <f>INDEX(resultados!$A$2:$ZZ$2386, 1072, MATCH($B$3, resultados!$A$1:$ZZ$1, 0))</f>
        <v/>
      </c>
    </row>
    <row r="1079">
      <c r="A1079">
        <f>INDEX(resultados!$A$2:$ZZ$2386, 1073, MATCH($B$1, resultados!$A$1:$ZZ$1, 0))</f>
        <v/>
      </c>
      <c r="B1079">
        <f>INDEX(resultados!$A$2:$ZZ$2386, 1073, MATCH($B$2, resultados!$A$1:$ZZ$1, 0))</f>
        <v/>
      </c>
      <c r="C1079">
        <f>INDEX(resultados!$A$2:$ZZ$2386, 1073, MATCH($B$3, resultados!$A$1:$ZZ$1, 0))</f>
        <v/>
      </c>
    </row>
    <row r="1080">
      <c r="A1080">
        <f>INDEX(resultados!$A$2:$ZZ$2386, 1074, MATCH($B$1, resultados!$A$1:$ZZ$1, 0))</f>
        <v/>
      </c>
      <c r="B1080">
        <f>INDEX(resultados!$A$2:$ZZ$2386, 1074, MATCH($B$2, resultados!$A$1:$ZZ$1, 0))</f>
        <v/>
      </c>
      <c r="C1080">
        <f>INDEX(resultados!$A$2:$ZZ$2386, 1074, MATCH($B$3, resultados!$A$1:$ZZ$1, 0))</f>
        <v/>
      </c>
    </row>
    <row r="1081">
      <c r="A1081">
        <f>INDEX(resultados!$A$2:$ZZ$2386, 1075, MATCH($B$1, resultados!$A$1:$ZZ$1, 0))</f>
        <v/>
      </c>
      <c r="B1081">
        <f>INDEX(resultados!$A$2:$ZZ$2386, 1075, MATCH($B$2, resultados!$A$1:$ZZ$1, 0))</f>
        <v/>
      </c>
      <c r="C1081">
        <f>INDEX(resultados!$A$2:$ZZ$2386, 1075, MATCH($B$3, resultados!$A$1:$ZZ$1, 0))</f>
        <v/>
      </c>
    </row>
    <row r="1082">
      <c r="A1082">
        <f>INDEX(resultados!$A$2:$ZZ$2386, 1076, MATCH($B$1, resultados!$A$1:$ZZ$1, 0))</f>
        <v/>
      </c>
      <c r="B1082">
        <f>INDEX(resultados!$A$2:$ZZ$2386, 1076, MATCH($B$2, resultados!$A$1:$ZZ$1, 0))</f>
        <v/>
      </c>
      <c r="C1082">
        <f>INDEX(resultados!$A$2:$ZZ$2386, 1076, MATCH($B$3, resultados!$A$1:$ZZ$1, 0))</f>
        <v/>
      </c>
    </row>
    <row r="1083">
      <c r="A1083">
        <f>INDEX(resultados!$A$2:$ZZ$2386, 1077, MATCH($B$1, resultados!$A$1:$ZZ$1, 0))</f>
        <v/>
      </c>
      <c r="B1083">
        <f>INDEX(resultados!$A$2:$ZZ$2386, 1077, MATCH($B$2, resultados!$A$1:$ZZ$1, 0))</f>
        <v/>
      </c>
      <c r="C1083">
        <f>INDEX(resultados!$A$2:$ZZ$2386, 1077, MATCH($B$3, resultados!$A$1:$ZZ$1, 0))</f>
        <v/>
      </c>
    </row>
    <row r="1084">
      <c r="A1084">
        <f>INDEX(resultados!$A$2:$ZZ$2386, 1078, MATCH($B$1, resultados!$A$1:$ZZ$1, 0))</f>
        <v/>
      </c>
      <c r="B1084">
        <f>INDEX(resultados!$A$2:$ZZ$2386, 1078, MATCH($B$2, resultados!$A$1:$ZZ$1, 0))</f>
        <v/>
      </c>
      <c r="C1084">
        <f>INDEX(resultados!$A$2:$ZZ$2386, 1078, MATCH($B$3, resultados!$A$1:$ZZ$1, 0))</f>
        <v/>
      </c>
    </row>
    <row r="1085">
      <c r="A1085">
        <f>INDEX(resultados!$A$2:$ZZ$2386, 1079, MATCH($B$1, resultados!$A$1:$ZZ$1, 0))</f>
        <v/>
      </c>
      <c r="B1085">
        <f>INDEX(resultados!$A$2:$ZZ$2386, 1079, MATCH($B$2, resultados!$A$1:$ZZ$1, 0))</f>
        <v/>
      </c>
      <c r="C1085">
        <f>INDEX(resultados!$A$2:$ZZ$2386, 1079, MATCH($B$3, resultados!$A$1:$ZZ$1, 0))</f>
        <v/>
      </c>
    </row>
    <row r="1086">
      <c r="A1086">
        <f>INDEX(resultados!$A$2:$ZZ$2386, 1080, MATCH($B$1, resultados!$A$1:$ZZ$1, 0))</f>
        <v/>
      </c>
      <c r="B1086">
        <f>INDEX(resultados!$A$2:$ZZ$2386, 1080, MATCH($B$2, resultados!$A$1:$ZZ$1, 0))</f>
        <v/>
      </c>
      <c r="C1086">
        <f>INDEX(resultados!$A$2:$ZZ$2386, 1080, MATCH($B$3, resultados!$A$1:$ZZ$1, 0))</f>
        <v/>
      </c>
    </row>
    <row r="1087">
      <c r="A1087">
        <f>INDEX(resultados!$A$2:$ZZ$2386, 1081, MATCH($B$1, resultados!$A$1:$ZZ$1, 0))</f>
        <v/>
      </c>
      <c r="B1087">
        <f>INDEX(resultados!$A$2:$ZZ$2386, 1081, MATCH($B$2, resultados!$A$1:$ZZ$1, 0))</f>
        <v/>
      </c>
      <c r="C1087">
        <f>INDEX(resultados!$A$2:$ZZ$2386, 1081, MATCH($B$3, resultados!$A$1:$ZZ$1, 0))</f>
        <v/>
      </c>
    </row>
    <row r="1088">
      <c r="A1088">
        <f>INDEX(resultados!$A$2:$ZZ$2386, 1082, MATCH($B$1, resultados!$A$1:$ZZ$1, 0))</f>
        <v/>
      </c>
      <c r="B1088">
        <f>INDEX(resultados!$A$2:$ZZ$2386, 1082, MATCH($B$2, resultados!$A$1:$ZZ$1, 0))</f>
        <v/>
      </c>
      <c r="C1088">
        <f>INDEX(resultados!$A$2:$ZZ$2386, 1082, MATCH($B$3, resultados!$A$1:$ZZ$1, 0))</f>
        <v/>
      </c>
    </row>
    <row r="1089">
      <c r="A1089">
        <f>INDEX(resultados!$A$2:$ZZ$2386, 1083, MATCH($B$1, resultados!$A$1:$ZZ$1, 0))</f>
        <v/>
      </c>
      <c r="B1089">
        <f>INDEX(resultados!$A$2:$ZZ$2386, 1083, MATCH($B$2, resultados!$A$1:$ZZ$1, 0))</f>
        <v/>
      </c>
      <c r="C1089">
        <f>INDEX(resultados!$A$2:$ZZ$2386, 1083, MATCH($B$3, resultados!$A$1:$ZZ$1, 0))</f>
        <v/>
      </c>
    </row>
    <row r="1090">
      <c r="A1090">
        <f>INDEX(resultados!$A$2:$ZZ$2386, 1084, MATCH($B$1, resultados!$A$1:$ZZ$1, 0))</f>
        <v/>
      </c>
      <c r="B1090">
        <f>INDEX(resultados!$A$2:$ZZ$2386, 1084, MATCH($B$2, resultados!$A$1:$ZZ$1, 0))</f>
        <v/>
      </c>
      <c r="C1090">
        <f>INDEX(resultados!$A$2:$ZZ$2386, 1084, MATCH($B$3, resultados!$A$1:$ZZ$1, 0))</f>
        <v/>
      </c>
    </row>
    <row r="1091">
      <c r="A1091">
        <f>INDEX(resultados!$A$2:$ZZ$2386, 1085, MATCH($B$1, resultados!$A$1:$ZZ$1, 0))</f>
        <v/>
      </c>
      <c r="B1091">
        <f>INDEX(resultados!$A$2:$ZZ$2386, 1085, MATCH($B$2, resultados!$A$1:$ZZ$1, 0))</f>
        <v/>
      </c>
      <c r="C1091">
        <f>INDEX(resultados!$A$2:$ZZ$2386, 1085, MATCH($B$3, resultados!$A$1:$ZZ$1, 0))</f>
        <v/>
      </c>
    </row>
    <row r="1092">
      <c r="A1092">
        <f>INDEX(resultados!$A$2:$ZZ$2386, 1086, MATCH($B$1, resultados!$A$1:$ZZ$1, 0))</f>
        <v/>
      </c>
      <c r="B1092">
        <f>INDEX(resultados!$A$2:$ZZ$2386, 1086, MATCH($B$2, resultados!$A$1:$ZZ$1, 0))</f>
        <v/>
      </c>
      <c r="C1092">
        <f>INDEX(resultados!$A$2:$ZZ$2386, 1086, MATCH($B$3, resultados!$A$1:$ZZ$1, 0))</f>
        <v/>
      </c>
    </row>
    <row r="1093">
      <c r="A1093">
        <f>INDEX(resultados!$A$2:$ZZ$2386, 1087, MATCH($B$1, resultados!$A$1:$ZZ$1, 0))</f>
        <v/>
      </c>
      <c r="B1093">
        <f>INDEX(resultados!$A$2:$ZZ$2386, 1087, MATCH($B$2, resultados!$A$1:$ZZ$1, 0))</f>
        <v/>
      </c>
      <c r="C1093">
        <f>INDEX(resultados!$A$2:$ZZ$2386, 1087, MATCH($B$3, resultados!$A$1:$ZZ$1, 0))</f>
        <v/>
      </c>
    </row>
    <row r="1094">
      <c r="A1094">
        <f>INDEX(resultados!$A$2:$ZZ$2386, 1088, MATCH($B$1, resultados!$A$1:$ZZ$1, 0))</f>
        <v/>
      </c>
      <c r="B1094">
        <f>INDEX(resultados!$A$2:$ZZ$2386, 1088, MATCH($B$2, resultados!$A$1:$ZZ$1, 0))</f>
        <v/>
      </c>
      <c r="C1094">
        <f>INDEX(resultados!$A$2:$ZZ$2386, 1088, MATCH($B$3, resultados!$A$1:$ZZ$1, 0))</f>
        <v/>
      </c>
    </row>
    <row r="1095">
      <c r="A1095">
        <f>INDEX(resultados!$A$2:$ZZ$2386, 1089, MATCH($B$1, resultados!$A$1:$ZZ$1, 0))</f>
        <v/>
      </c>
      <c r="B1095">
        <f>INDEX(resultados!$A$2:$ZZ$2386, 1089, MATCH($B$2, resultados!$A$1:$ZZ$1, 0))</f>
        <v/>
      </c>
      <c r="C1095">
        <f>INDEX(resultados!$A$2:$ZZ$2386, 1089, MATCH($B$3, resultados!$A$1:$ZZ$1, 0))</f>
        <v/>
      </c>
    </row>
    <row r="1096">
      <c r="A1096">
        <f>INDEX(resultados!$A$2:$ZZ$2386, 1090, MATCH($B$1, resultados!$A$1:$ZZ$1, 0))</f>
        <v/>
      </c>
      <c r="B1096">
        <f>INDEX(resultados!$A$2:$ZZ$2386, 1090, MATCH($B$2, resultados!$A$1:$ZZ$1, 0))</f>
        <v/>
      </c>
      <c r="C1096">
        <f>INDEX(resultados!$A$2:$ZZ$2386, 1090, MATCH($B$3, resultados!$A$1:$ZZ$1, 0))</f>
        <v/>
      </c>
    </row>
    <row r="1097">
      <c r="A1097">
        <f>INDEX(resultados!$A$2:$ZZ$2386, 1091, MATCH($B$1, resultados!$A$1:$ZZ$1, 0))</f>
        <v/>
      </c>
      <c r="B1097">
        <f>INDEX(resultados!$A$2:$ZZ$2386, 1091, MATCH($B$2, resultados!$A$1:$ZZ$1, 0))</f>
        <v/>
      </c>
      <c r="C1097">
        <f>INDEX(resultados!$A$2:$ZZ$2386, 1091, MATCH($B$3, resultados!$A$1:$ZZ$1, 0))</f>
        <v/>
      </c>
    </row>
    <row r="1098">
      <c r="A1098">
        <f>INDEX(resultados!$A$2:$ZZ$2386, 1092, MATCH($B$1, resultados!$A$1:$ZZ$1, 0))</f>
        <v/>
      </c>
      <c r="B1098">
        <f>INDEX(resultados!$A$2:$ZZ$2386, 1092, MATCH($B$2, resultados!$A$1:$ZZ$1, 0))</f>
        <v/>
      </c>
      <c r="C1098">
        <f>INDEX(resultados!$A$2:$ZZ$2386, 1092, MATCH($B$3, resultados!$A$1:$ZZ$1, 0))</f>
        <v/>
      </c>
    </row>
    <row r="1099">
      <c r="A1099">
        <f>INDEX(resultados!$A$2:$ZZ$2386, 1093, MATCH($B$1, resultados!$A$1:$ZZ$1, 0))</f>
        <v/>
      </c>
      <c r="B1099">
        <f>INDEX(resultados!$A$2:$ZZ$2386, 1093, MATCH($B$2, resultados!$A$1:$ZZ$1, 0))</f>
        <v/>
      </c>
      <c r="C1099">
        <f>INDEX(resultados!$A$2:$ZZ$2386, 1093, MATCH($B$3, resultados!$A$1:$ZZ$1, 0))</f>
        <v/>
      </c>
    </row>
    <row r="1100">
      <c r="A1100">
        <f>INDEX(resultados!$A$2:$ZZ$2386, 1094, MATCH($B$1, resultados!$A$1:$ZZ$1, 0))</f>
        <v/>
      </c>
      <c r="B1100">
        <f>INDEX(resultados!$A$2:$ZZ$2386, 1094, MATCH($B$2, resultados!$A$1:$ZZ$1, 0))</f>
        <v/>
      </c>
      <c r="C1100">
        <f>INDEX(resultados!$A$2:$ZZ$2386, 1094, MATCH($B$3, resultados!$A$1:$ZZ$1, 0))</f>
        <v/>
      </c>
    </row>
    <row r="1101">
      <c r="A1101">
        <f>INDEX(resultados!$A$2:$ZZ$2386, 1095, MATCH($B$1, resultados!$A$1:$ZZ$1, 0))</f>
        <v/>
      </c>
      <c r="B1101">
        <f>INDEX(resultados!$A$2:$ZZ$2386, 1095, MATCH($B$2, resultados!$A$1:$ZZ$1, 0))</f>
        <v/>
      </c>
      <c r="C1101">
        <f>INDEX(resultados!$A$2:$ZZ$2386, 1095, MATCH($B$3, resultados!$A$1:$ZZ$1, 0))</f>
        <v/>
      </c>
    </row>
    <row r="1102">
      <c r="A1102">
        <f>INDEX(resultados!$A$2:$ZZ$2386, 1096, MATCH($B$1, resultados!$A$1:$ZZ$1, 0))</f>
        <v/>
      </c>
      <c r="B1102">
        <f>INDEX(resultados!$A$2:$ZZ$2386, 1096, MATCH($B$2, resultados!$A$1:$ZZ$1, 0))</f>
        <v/>
      </c>
      <c r="C1102">
        <f>INDEX(resultados!$A$2:$ZZ$2386, 1096, MATCH($B$3, resultados!$A$1:$ZZ$1, 0))</f>
        <v/>
      </c>
    </row>
    <row r="1103">
      <c r="A1103">
        <f>INDEX(resultados!$A$2:$ZZ$2386, 1097, MATCH($B$1, resultados!$A$1:$ZZ$1, 0))</f>
        <v/>
      </c>
      <c r="B1103">
        <f>INDEX(resultados!$A$2:$ZZ$2386, 1097, MATCH($B$2, resultados!$A$1:$ZZ$1, 0))</f>
        <v/>
      </c>
      <c r="C1103">
        <f>INDEX(resultados!$A$2:$ZZ$2386, 1097, MATCH($B$3, resultados!$A$1:$ZZ$1, 0))</f>
        <v/>
      </c>
    </row>
    <row r="1104">
      <c r="A1104">
        <f>INDEX(resultados!$A$2:$ZZ$2386, 1098, MATCH($B$1, resultados!$A$1:$ZZ$1, 0))</f>
        <v/>
      </c>
      <c r="B1104">
        <f>INDEX(resultados!$A$2:$ZZ$2386, 1098, MATCH($B$2, resultados!$A$1:$ZZ$1, 0))</f>
        <v/>
      </c>
      <c r="C1104">
        <f>INDEX(resultados!$A$2:$ZZ$2386, 1098, MATCH($B$3, resultados!$A$1:$ZZ$1, 0))</f>
        <v/>
      </c>
    </row>
    <row r="1105">
      <c r="A1105">
        <f>INDEX(resultados!$A$2:$ZZ$2386, 1099, MATCH($B$1, resultados!$A$1:$ZZ$1, 0))</f>
        <v/>
      </c>
      <c r="B1105">
        <f>INDEX(resultados!$A$2:$ZZ$2386, 1099, MATCH($B$2, resultados!$A$1:$ZZ$1, 0))</f>
        <v/>
      </c>
      <c r="C1105">
        <f>INDEX(resultados!$A$2:$ZZ$2386, 1099, MATCH($B$3, resultados!$A$1:$ZZ$1, 0))</f>
        <v/>
      </c>
    </row>
    <row r="1106">
      <c r="A1106">
        <f>INDEX(resultados!$A$2:$ZZ$2386, 1100, MATCH($B$1, resultados!$A$1:$ZZ$1, 0))</f>
        <v/>
      </c>
      <c r="B1106">
        <f>INDEX(resultados!$A$2:$ZZ$2386, 1100, MATCH($B$2, resultados!$A$1:$ZZ$1, 0))</f>
        <v/>
      </c>
      <c r="C1106">
        <f>INDEX(resultados!$A$2:$ZZ$2386, 1100, MATCH($B$3, resultados!$A$1:$ZZ$1, 0))</f>
        <v/>
      </c>
    </row>
    <row r="1107">
      <c r="A1107">
        <f>INDEX(resultados!$A$2:$ZZ$2386, 1101, MATCH($B$1, resultados!$A$1:$ZZ$1, 0))</f>
        <v/>
      </c>
      <c r="B1107">
        <f>INDEX(resultados!$A$2:$ZZ$2386, 1101, MATCH($B$2, resultados!$A$1:$ZZ$1, 0))</f>
        <v/>
      </c>
      <c r="C1107">
        <f>INDEX(resultados!$A$2:$ZZ$2386, 1101, MATCH($B$3, resultados!$A$1:$ZZ$1, 0))</f>
        <v/>
      </c>
    </row>
    <row r="1108">
      <c r="A1108">
        <f>INDEX(resultados!$A$2:$ZZ$2386, 1102, MATCH($B$1, resultados!$A$1:$ZZ$1, 0))</f>
        <v/>
      </c>
      <c r="B1108">
        <f>INDEX(resultados!$A$2:$ZZ$2386, 1102, MATCH($B$2, resultados!$A$1:$ZZ$1, 0))</f>
        <v/>
      </c>
      <c r="C1108">
        <f>INDEX(resultados!$A$2:$ZZ$2386, 1102, MATCH($B$3, resultados!$A$1:$ZZ$1, 0))</f>
        <v/>
      </c>
    </row>
    <row r="1109">
      <c r="A1109">
        <f>INDEX(resultados!$A$2:$ZZ$2386, 1103, MATCH($B$1, resultados!$A$1:$ZZ$1, 0))</f>
        <v/>
      </c>
      <c r="B1109">
        <f>INDEX(resultados!$A$2:$ZZ$2386, 1103, MATCH($B$2, resultados!$A$1:$ZZ$1, 0))</f>
        <v/>
      </c>
      <c r="C1109">
        <f>INDEX(resultados!$A$2:$ZZ$2386, 1103, MATCH($B$3, resultados!$A$1:$ZZ$1, 0))</f>
        <v/>
      </c>
    </row>
    <row r="1110">
      <c r="A1110">
        <f>INDEX(resultados!$A$2:$ZZ$2386, 1104, MATCH($B$1, resultados!$A$1:$ZZ$1, 0))</f>
        <v/>
      </c>
      <c r="B1110">
        <f>INDEX(resultados!$A$2:$ZZ$2386, 1104, MATCH($B$2, resultados!$A$1:$ZZ$1, 0))</f>
        <v/>
      </c>
      <c r="C1110">
        <f>INDEX(resultados!$A$2:$ZZ$2386, 1104, MATCH($B$3, resultados!$A$1:$ZZ$1, 0))</f>
        <v/>
      </c>
    </row>
    <row r="1111">
      <c r="A1111">
        <f>INDEX(resultados!$A$2:$ZZ$2386, 1105, MATCH($B$1, resultados!$A$1:$ZZ$1, 0))</f>
        <v/>
      </c>
      <c r="B1111">
        <f>INDEX(resultados!$A$2:$ZZ$2386, 1105, MATCH($B$2, resultados!$A$1:$ZZ$1, 0))</f>
        <v/>
      </c>
      <c r="C1111">
        <f>INDEX(resultados!$A$2:$ZZ$2386, 1105, MATCH($B$3, resultados!$A$1:$ZZ$1, 0))</f>
        <v/>
      </c>
    </row>
    <row r="1112">
      <c r="A1112">
        <f>INDEX(resultados!$A$2:$ZZ$2386, 1106, MATCH($B$1, resultados!$A$1:$ZZ$1, 0))</f>
        <v/>
      </c>
      <c r="B1112">
        <f>INDEX(resultados!$A$2:$ZZ$2386, 1106, MATCH($B$2, resultados!$A$1:$ZZ$1, 0))</f>
        <v/>
      </c>
      <c r="C1112">
        <f>INDEX(resultados!$A$2:$ZZ$2386, 1106, MATCH($B$3, resultados!$A$1:$ZZ$1, 0))</f>
        <v/>
      </c>
    </row>
    <row r="1113">
      <c r="A1113">
        <f>INDEX(resultados!$A$2:$ZZ$2386, 1107, MATCH($B$1, resultados!$A$1:$ZZ$1, 0))</f>
        <v/>
      </c>
      <c r="B1113">
        <f>INDEX(resultados!$A$2:$ZZ$2386, 1107, MATCH($B$2, resultados!$A$1:$ZZ$1, 0))</f>
        <v/>
      </c>
      <c r="C1113">
        <f>INDEX(resultados!$A$2:$ZZ$2386, 1107, MATCH($B$3, resultados!$A$1:$ZZ$1, 0))</f>
        <v/>
      </c>
    </row>
    <row r="1114">
      <c r="A1114">
        <f>INDEX(resultados!$A$2:$ZZ$2386, 1108, MATCH($B$1, resultados!$A$1:$ZZ$1, 0))</f>
        <v/>
      </c>
      <c r="B1114">
        <f>INDEX(resultados!$A$2:$ZZ$2386, 1108, MATCH($B$2, resultados!$A$1:$ZZ$1, 0))</f>
        <v/>
      </c>
      <c r="C1114">
        <f>INDEX(resultados!$A$2:$ZZ$2386, 1108, MATCH($B$3, resultados!$A$1:$ZZ$1, 0))</f>
        <v/>
      </c>
    </row>
    <row r="1115">
      <c r="A1115">
        <f>INDEX(resultados!$A$2:$ZZ$2386, 1109, MATCH($B$1, resultados!$A$1:$ZZ$1, 0))</f>
        <v/>
      </c>
      <c r="B1115">
        <f>INDEX(resultados!$A$2:$ZZ$2386, 1109, MATCH($B$2, resultados!$A$1:$ZZ$1, 0))</f>
        <v/>
      </c>
      <c r="C1115">
        <f>INDEX(resultados!$A$2:$ZZ$2386, 1109, MATCH($B$3, resultados!$A$1:$ZZ$1, 0))</f>
        <v/>
      </c>
    </row>
    <row r="1116">
      <c r="A1116">
        <f>INDEX(resultados!$A$2:$ZZ$2386, 1110, MATCH($B$1, resultados!$A$1:$ZZ$1, 0))</f>
        <v/>
      </c>
      <c r="B1116">
        <f>INDEX(resultados!$A$2:$ZZ$2386, 1110, MATCH($B$2, resultados!$A$1:$ZZ$1, 0))</f>
        <v/>
      </c>
      <c r="C1116">
        <f>INDEX(resultados!$A$2:$ZZ$2386, 1110, MATCH($B$3, resultados!$A$1:$ZZ$1, 0))</f>
        <v/>
      </c>
    </row>
    <row r="1117">
      <c r="A1117">
        <f>INDEX(resultados!$A$2:$ZZ$2386, 1111, MATCH($B$1, resultados!$A$1:$ZZ$1, 0))</f>
        <v/>
      </c>
      <c r="B1117">
        <f>INDEX(resultados!$A$2:$ZZ$2386, 1111, MATCH($B$2, resultados!$A$1:$ZZ$1, 0))</f>
        <v/>
      </c>
      <c r="C1117">
        <f>INDEX(resultados!$A$2:$ZZ$2386, 1111, MATCH($B$3, resultados!$A$1:$ZZ$1, 0))</f>
        <v/>
      </c>
    </row>
    <row r="1118">
      <c r="A1118">
        <f>INDEX(resultados!$A$2:$ZZ$2386, 1112, MATCH($B$1, resultados!$A$1:$ZZ$1, 0))</f>
        <v/>
      </c>
      <c r="B1118">
        <f>INDEX(resultados!$A$2:$ZZ$2386, 1112, MATCH($B$2, resultados!$A$1:$ZZ$1, 0))</f>
        <v/>
      </c>
      <c r="C1118">
        <f>INDEX(resultados!$A$2:$ZZ$2386, 1112, MATCH($B$3, resultados!$A$1:$ZZ$1, 0))</f>
        <v/>
      </c>
    </row>
    <row r="1119">
      <c r="A1119">
        <f>INDEX(resultados!$A$2:$ZZ$2386, 1113, MATCH($B$1, resultados!$A$1:$ZZ$1, 0))</f>
        <v/>
      </c>
      <c r="B1119">
        <f>INDEX(resultados!$A$2:$ZZ$2386, 1113, MATCH($B$2, resultados!$A$1:$ZZ$1, 0))</f>
        <v/>
      </c>
      <c r="C1119">
        <f>INDEX(resultados!$A$2:$ZZ$2386, 1113, MATCH($B$3, resultados!$A$1:$ZZ$1, 0))</f>
        <v/>
      </c>
    </row>
    <row r="1120">
      <c r="A1120">
        <f>INDEX(resultados!$A$2:$ZZ$2386, 1114, MATCH($B$1, resultados!$A$1:$ZZ$1, 0))</f>
        <v/>
      </c>
      <c r="B1120">
        <f>INDEX(resultados!$A$2:$ZZ$2386, 1114, MATCH($B$2, resultados!$A$1:$ZZ$1, 0))</f>
        <v/>
      </c>
      <c r="C1120">
        <f>INDEX(resultados!$A$2:$ZZ$2386, 1114, MATCH($B$3, resultados!$A$1:$ZZ$1, 0))</f>
        <v/>
      </c>
    </row>
    <row r="1121">
      <c r="A1121">
        <f>INDEX(resultados!$A$2:$ZZ$2386, 1115, MATCH($B$1, resultados!$A$1:$ZZ$1, 0))</f>
        <v/>
      </c>
      <c r="B1121">
        <f>INDEX(resultados!$A$2:$ZZ$2386, 1115, MATCH($B$2, resultados!$A$1:$ZZ$1, 0))</f>
        <v/>
      </c>
      <c r="C1121">
        <f>INDEX(resultados!$A$2:$ZZ$2386, 1115, MATCH($B$3, resultados!$A$1:$ZZ$1, 0))</f>
        <v/>
      </c>
    </row>
    <row r="1122">
      <c r="A1122">
        <f>INDEX(resultados!$A$2:$ZZ$2386, 1116, MATCH($B$1, resultados!$A$1:$ZZ$1, 0))</f>
        <v/>
      </c>
      <c r="B1122">
        <f>INDEX(resultados!$A$2:$ZZ$2386, 1116, MATCH($B$2, resultados!$A$1:$ZZ$1, 0))</f>
        <v/>
      </c>
      <c r="C1122">
        <f>INDEX(resultados!$A$2:$ZZ$2386, 1116, MATCH($B$3, resultados!$A$1:$ZZ$1, 0))</f>
        <v/>
      </c>
    </row>
    <row r="1123">
      <c r="A1123">
        <f>INDEX(resultados!$A$2:$ZZ$2386, 1117, MATCH($B$1, resultados!$A$1:$ZZ$1, 0))</f>
        <v/>
      </c>
      <c r="B1123">
        <f>INDEX(resultados!$A$2:$ZZ$2386, 1117, MATCH($B$2, resultados!$A$1:$ZZ$1, 0))</f>
        <v/>
      </c>
      <c r="C1123">
        <f>INDEX(resultados!$A$2:$ZZ$2386, 1117, MATCH($B$3, resultados!$A$1:$ZZ$1, 0))</f>
        <v/>
      </c>
    </row>
    <row r="1124">
      <c r="A1124">
        <f>INDEX(resultados!$A$2:$ZZ$2386, 1118, MATCH($B$1, resultados!$A$1:$ZZ$1, 0))</f>
        <v/>
      </c>
      <c r="B1124">
        <f>INDEX(resultados!$A$2:$ZZ$2386, 1118, MATCH($B$2, resultados!$A$1:$ZZ$1, 0))</f>
        <v/>
      </c>
      <c r="C1124">
        <f>INDEX(resultados!$A$2:$ZZ$2386, 1118, MATCH($B$3, resultados!$A$1:$ZZ$1, 0))</f>
        <v/>
      </c>
    </row>
    <row r="1125">
      <c r="A1125">
        <f>INDEX(resultados!$A$2:$ZZ$2386, 1119, MATCH($B$1, resultados!$A$1:$ZZ$1, 0))</f>
        <v/>
      </c>
      <c r="B1125">
        <f>INDEX(resultados!$A$2:$ZZ$2386, 1119, MATCH($B$2, resultados!$A$1:$ZZ$1, 0))</f>
        <v/>
      </c>
      <c r="C1125">
        <f>INDEX(resultados!$A$2:$ZZ$2386, 1119, MATCH($B$3, resultados!$A$1:$ZZ$1, 0))</f>
        <v/>
      </c>
    </row>
    <row r="1126">
      <c r="A1126">
        <f>INDEX(resultados!$A$2:$ZZ$2386, 1120, MATCH($B$1, resultados!$A$1:$ZZ$1, 0))</f>
        <v/>
      </c>
      <c r="B1126">
        <f>INDEX(resultados!$A$2:$ZZ$2386, 1120, MATCH($B$2, resultados!$A$1:$ZZ$1, 0))</f>
        <v/>
      </c>
      <c r="C1126">
        <f>INDEX(resultados!$A$2:$ZZ$2386, 1120, MATCH($B$3, resultados!$A$1:$ZZ$1, 0))</f>
        <v/>
      </c>
    </row>
    <row r="1127">
      <c r="A1127">
        <f>INDEX(resultados!$A$2:$ZZ$2386, 1121, MATCH($B$1, resultados!$A$1:$ZZ$1, 0))</f>
        <v/>
      </c>
      <c r="B1127">
        <f>INDEX(resultados!$A$2:$ZZ$2386, 1121, MATCH($B$2, resultados!$A$1:$ZZ$1, 0))</f>
        <v/>
      </c>
      <c r="C1127">
        <f>INDEX(resultados!$A$2:$ZZ$2386, 1121, MATCH($B$3, resultados!$A$1:$ZZ$1, 0))</f>
        <v/>
      </c>
    </row>
    <row r="1128">
      <c r="A1128">
        <f>INDEX(resultados!$A$2:$ZZ$2386, 1122, MATCH($B$1, resultados!$A$1:$ZZ$1, 0))</f>
        <v/>
      </c>
      <c r="B1128">
        <f>INDEX(resultados!$A$2:$ZZ$2386, 1122, MATCH($B$2, resultados!$A$1:$ZZ$1, 0))</f>
        <v/>
      </c>
      <c r="C1128">
        <f>INDEX(resultados!$A$2:$ZZ$2386, 1122, MATCH($B$3, resultados!$A$1:$ZZ$1, 0))</f>
        <v/>
      </c>
    </row>
    <row r="1129">
      <c r="A1129">
        <f>INDEX(resultados!$A$2:$ZZ$2386, 1123, MATCH($B$1, resultados!$A$1:$ZZ$1, 0))</f>
        <v/>
      </c>
      <c r="B1129">
        <f>INDEX(resultados!$A$2:$ZZ$2386, 1123, MATCH($B$2, resultados!$A$1:$ZZ$1, 0))</f>
        <v/>
      </c>
      <c r="C1129">
        <f>INDEX(resultados!$A$2:$ZZ$2386, 1123, MATCH($B$3, resultados!$A$1:$ZZ$1, 0))</f>
        <v/>
      </c>
    </row>
    <row r="1130">
      <c r="A1130">
        <f>INDEX(resultados!$A$2:$ZZ$2386, 1124, MATCH($B$1, resultados!$A$1:$ZZ$1, 0))</f>
        <v/>
      </c>
      <c r="B1130">
        <f>INDEX(resultados!$A$2:$ZZ$2386, 1124, MATCH($B$2, resultados!$A$1:$ZZ$1, 0))</f>
        <v/>
      </c>
      <c r="C1130">
        <f>INDEX(resultados!$A$2:$ZZ$2386, 1124, MATCH($B$3, resultados!$A$1:$ZZ$1, 0))</f>
        <v/>
      </c>
    </row>
    <row r="1131">
      <c r="A1131">
        <f>INDEX(resultados!$A$2:$ZZ$2386, 1125, MATCH($B$1, resultados!$A$1:$ZZ$1, 0))</f>
        <v/>
      </c>
      <c r="B1131">
        <f>INDEX(resultados!$A$2:$ZZ$2386, 1125, MATCH($B$2, resultados!$A$1:$ZZ$1, 0))</f>
        <v/>
      </c>
      <c r="C1131">
        <f>INDEX(resultados!$A$2:$ZZ$2386, 1125, MATCH($B$3, resultados!$A$1:$ZZ$1, 0))</f>
        <v/>
      </c>
    </row>
    <row r="1132">
      <c r="A1132">
        <f>INDEX(resultados!$A$2:$ZZ$2386, 1126, MATCH($B$1, resultados!$A$1:$ZZ$1, 0))</f>
        <v/>
      </c>
      <c r="B1132">
        <f>INDEX(resultados!$A$2:$ZZ$2386, 1126, MATCH($B$2, resultados!$A$1:$ZZ$1, 0))</f>
        <v/>
      </c>
      <c r="C1132">
        <f>INDEX(resultados!$A$2:$ZZ$2386, 1126, MATCH($B$3, resultados!$A$1:$ZZ$1, 0))</f>
        <v/>
      </c>
    </row>
    <row r="1133">
      <c r="A1133">
        <f>INDEX(resultados!$A$2:$ZZ$2386, 1127, MATCH($B$1, resultados!$A$1:$ZZ$1, 0))</f>
        <v/>
      </c>
      <c r="B1133">
        <f>INDEX(resultados!$A$2:$ZZ$2386, 1127, MATCH($B$2, resultados!$A$1:$ZZ$1, 0))</f>
        <v/>
      </c>
      <c r="C1133">
        <f>INDEX(resultados!$A$2:$ZZ$2386, 1127, MATCH($B$3, resultados!$A$1:$ZZ$1, 0))</f>
        <v/>
      </c>
    </row>
    <row r="1134">
      <c r="A1134">
        <f>INDEX(resultados!$A$2:$ZZ$2386, 1128, MATCH($B$1, resultados!$A$1:$ZZ$1, 0))</f>
        <v/>
      </c>
      <c r="B1134">
        <f>INDEX(resultados!$A$2:$ZZ$2386, 1128, MATCH($B$2, resultados!$A$1:$ZZ$1, 0))</f>
        <v/>
      </c>
      <c r="C1134">
        <f>INDEX(resultados!$A$2:$ZZ$2386, 1128, MATCH($B$3, resultados!$A$1:$ZZ$1, 0))</f>
        <v/>
      </c>
    </row>
    <row r="1135">
      <c r="A1135">
        <f>INDEX(resultados!$A$2:$ZZ$2386, 1129, MATCH($B$1, resultados!$A$1:$ZZ$1, 0))</f>
        <v/>
      </c>
      <c r="B1135">
        <f>INDEX(resultados!$A$2:$ZZ$2386, 1129, MATCH($B$2, resultados!$A$1:$ZZ$1, 0))</f>
        <v/>
      </c>
      <c r="C1135">
        <f>INDEX(resultados!$A$2:$ZZ$2386, 1129, MATCH($B$3, resultados!$A$1:$ZZ$1, 0))</f>
        <v/>
      </c>
    </row>
    <row r="1136">
      <c r="A1136">
        <f>INDEX(resultados!$A$2:$ZZ$2386, 1130, MATCH($B$1, resultados!$A$1:$ZZ$1, 0))</f>
        <v/>
      </c>
      <c r="B1136">
        <f>INDEX(resultados!$A$2:$ZZ$2386, 1130, MATCH($B$2, resultados!$A$1:$ZZ$1, 0))</f>
        <v/>
      </c>
      <c r="C1136">
        <f>INDEX(resultados!$A$2:$ZZ$2386, 1130, MATCH($B$3, resultados!$A$1:$ZZ$1, 0))</f>
        <v/>
      </c>
    </row>
    <row r="1137">
      <c r="A1137">
        <f>INDEX(resultados!$A$2:$ZZ$2386, 1131, MATCH($B$1, resultados!$A$1:$ZZ$1, 0))</f>
        <v/>
      </c>
      <c r="B1137">
        <f>INDEX(resultados!$A$2:$ZZ$2386, 1131, MATCH($B$2, resultados!$A$1:$ZZ$1, 0))</f>
        <v/>
      </c>
      <c r="C1137">
        <f>INDEX(resultados!$A$2:$ZZ$2386, 1131, MATCH($B$3, resultados!$A$1:$ZZ$1, 0))</f>
        <v/>
      </c>
    </row>
    <row r="1138">
      <c r="A1138">
        <f>INDEX(resultados!$A$2:$ZZ$2386, 1132, MATCH($B$1, resultados!$A$1:$ZZ$1, 0))</f>
        <v/>
      </c>
      <c r="B1138">
        <f>INDEX(resultados!$A$2:$ZZ$2386, 1132, MATCH($B$2, resultados!$A$1:$ZZ$1, 0))</f>
        <v/>
      </c>
      <c r="C1138">
        <f>INDEX(resultados!$A$2:$ZZ$2386, 1132, MATCH($B$3, resultados!$A$1:$ZZ$1, 0))</f>
        <v/>
      </c>
    </row>
    <row r="1139">
      <c r="A1139">
        <f>INDEX(resultados!$A$2:$ZZ$2386, 1133, MATCH($B$1, resultados!$A$1:$ZZ$1, 0))</f>
        <v/>
      </c>
      <c r="B1139">
        <f>INDEX(resultados!$A$2:$ZZ$2386, 1133, MATCH($B$2, resultados!$A$1:$ZZ$1, 0))</f>
        <v/>
      </c>
      <c r="C1139">
        <f>INDEX(resultados!$A$2:$ZZ$2386, 1133, MATCH($B$3, resultados!$A$1:$ZZ$1, 0))</f>
        <v/>
      </c>
    </row>
    <row r="1140">
      <c r="A1140">
        <f>INDEX(resultados!$A$2:$ZZ$2386, 1134, MATCH($B$1, resultados!$A$1:$ZZ$1, 0))</f>
        <v/>
      </c>
      <c r="B1140">
        <f>INDEX(resultados!$A$2:$ZZ$2386, 1134, MATCH($B$2, resultados!$A$1:$ZZ$1, 0))</f>
        <v/>
      </c>
      <c r="C1140">
        <f>INDEX(resultados!$A$2:$ZZ$2386, 1134, MATCH($B$3, resultados!$A$1:$ZZ$1, 0))</f>
        <v/>
      </c>
    </row>
    <row r="1141">
      <c r="A1141">
        <f>INDEX(resultados!$A$2:$ZZ$2386, 1135, MATCH($B$1, resultados!$A$1:$ZZ$1, 0))</f>
        <v/>
      </c>
      <c r="B1141">
        <f>INDEX(resultados!$A$2:$ZZ$2386, 1135, MATCH($B$2, resultados!$A$1:$ZZ$1, 0))</f>
        <v/>
      </c>
      <c r="C1141">
        <f>INDEX(resultados!$A$2:$ZZ$2386, 1135, MATCH($B$3, resultados!$A$1:$ZZ$1, 0))</f>
        <v/>
      </c>
    </row>
    <row r="1142">
      <c r="A1142">
        <f>INDEX(resultados!$A$2:$ZZ$2386, 1136, MATCH($B$1, resultados!$A$1:$ZZ$1, 0))</f>
        <v/>
      </c>
      <c r="B1142">
        <f>INDEX(resultados!$A$2:$ZZ$2386, 1136, MATCH($B$2, resultados!$A$1:$ZZ$1, 0))</f>
        <v/>
      </c>
      <c r="C1142">
        <f>INDEX(resultados!$A$2:$ZZ$2386, 1136, MATCH($B$3, resultados!$A$1:$ZZ$1, 0))</f>
        <v/>
      </c>
    </row>
    <row r="1143">
      <c r="A1143">
        <f>INDEX(resultados!$A$2:$ZZ$2386, 1137, MATCH($B$1, resultados!$A$1:$ZZ$1, 0))</f>
        <v/>
      </c>
      <c r="B1143">
        <f>INDEX(resultados!$A$2:$ZZ$2386, 1137, MATCH($B$2, resultados!$A$1:$ZZ$1, 0))</f>
        <v/>
      </c>
      <c r="C1143">
        <f>INDEX(resultados!$A$2:$ZZ$2386, 1137, MATCH($B$3, resultados!$A$1:$ZZ$1, 0))</f>
        <v/>
      </c>
    </row>
    <row r="1144">
      <c r="A1144">
        <f>INDEX(resultados!$A$2:$ZZ$2386, 1138, MATCH($B$1, resultados!$A$1:$ZZ$1, 0))</f>
        <v/>
      </c>
      <c r="B1144">
        <f>INDEX(resultados!$A$2:$ZZ$2386, 1138, MATCH($B$2, resultados!$A$1:$ZZ$1, 0))</f>
        <v/>
      </c>
      <c r="C1144">
        <f>INDEX(resultados!$A$2:$ZZ$2386, 1138, MATCH($B$3, resultados!$A$1:$ZZ$1, 0))</f>
        <v/>
      </c>
    </row>
    <row r="1145">
      <c r="A1145">
        <f>INDEX(resultados!$A$2:$ZZ$2386, 1139, MATCH($B$1, resultados!$A$1:$ZZ$1, 0))</f>
        <v/>
      </c>
      <c r="B1145">
        <f>INDEX(resultados!$A$2:$ZZ$2386, 1139, MATCH($B$2, resultados!$A$1:$ZZ$1, 0))</f>
        <v/>
      </c>
      <c r="C1145">
        <f>INDEX(resultados!$A$2:$ZZ$2386, 1139, MATCH($B$3, resultados!$A$1:$ZZ$1, 0))</f>
        <v/>
      </c>
    </row>
    <row r="1146">
      <c r="A1146">
        <f>INDEX(resultados!$A$2:$ZZ$2386, 1140, MATCH($B$1, resultados!$A$1:$ZZ$1, 0))</f>
        <v/>
      </c>
      <c r="B1146">
        <f>INDEX(resultados!$A$2:$ZZ$2386, 1140, MATCH($B$2, resultados!$A$1:$ZZ$1, 0))</f>
        <v/>
      </c>
      <c r="C1146">
        <f>INDEX(resultados!$A$2:$ZZ$2386, 1140, MATCH($B$3, resultados!$A$1:$ZZ$1, 0))</f>
        <v/>
      </c>
    </row>
    <row r="1147">
      <c r="A1147">
        <f>INDEX(resultados!$A$2:$ZZ$2386, 1141, MATCH($B$1, resultados!$A$1:$ZZ$1, 0))</f>
        <v/>
      </c>
      <c r="B1147">
        <f>INDEX(resultados!$A$2:$ZZ$2386, 1141, MATCH($B$2, resultados!$A$1:$ZZ$1, 0))</f>
        <v/>
      </c>
      <c r="C1147">
        <f>INDEX(resultados!$A$2:$ZZ$2386, 1141, MATCH($B$3, resultados!$A$1:$ZZ$1, 0))</f>
        <v/>
      </c>
    </row>
    <row r="1148">
      <c r="A1148">
        <f>INDEX(resultados!$A$2:$ZZ$2386, 1142, MATCH($B$1, resultados!$A$1:$ZZ$1, 0))</f>
        <v/>
      </c>
      <c r="B1148">
        <f>INDEX(resultados!$A$2:$ZZ$2386, 1142, MATCH($B$2, resultados!$A$1:$ZZ$1, 0))</f>
        <v/>
      </c>
      <c r="C1148">
        <f>INDEX(resultados!$A$2:$ZZ$2386, 1142, MATCH($B$3, resultados!$A$1:$ZZ$1, 0))</f>
        <v/>
      </c>
    </row>
    <row r="1149">
      <c r="A1149">
        <f>INDEX(resultados!$A$2:$ZZ$2386, 1143, MATCH($B$1, resultados!$A$1:$ZZ$1, 0))</f>
        <v/>
      </c>
      <c r="B1149">
        <f>INDEX(resultados!$A$2:$ZZ$2386, 1143, MATCH($B$2, resultados!$A$1:$ZZ$1, 0))</f>
        <v/>
      </c>
      <c r="C1149">
        <f>INDEX(resultados!$A$2:$ZZ$2386, 1143, MATCH($B$3, resultados!$A$1:$ZZ$1, 0))</f>
        <v/>
      </c>
    </row>
    <row r="1150">
      <c r="A1150">
        <f>INDEX(resultados!$A$2:$ZZ$2386, 1144, MATCH($B$1, resultados!$A$1:$ZZ$1, 0))</f>
        <v/>
      </c>
      <c r="B1150">
        <f>INDEX(resultados!$A$2:$ZZ$2386, 1144, MATCH($B$2, resultados!$A$1:$ZZ$1, 0))</f>
        <v/>
      </c>
      <c r="C1150">
        <f>INDEX(resultados!$A$2:$ZZ$2386, 1144, MATCH($B$3, resultados!$A$1:$ZZ$1, 0))</f>
        <v/>
      </c>
    </row>
    <row r="1151">
      <c r="A1151">
        <f>INDEX(resultados!$A$2:$ZZ$2386, 1145, MATCH($B$1, resultados!$A$1:$ZZ$1, 0))</f>
        <v/>
      </c>
      <c r="B1151">
        <f>INDEX(resultados!$A$2:$ZZ$2386, 1145, MATCH($B$2, resultados!$A$1:$ZZ$1, 0))</f>
        <v/>
      </c>
      <c r="C1151">
        <f>INDEX(resultados!$A$2:$ZZ$2386, 1145, MATCH($B$3, resultados!$A$1:$ZZ$1, 0))</f>
        <v/>
      </c>
    </row>
    <row r="1152">
      <c r="A1152">
        <f>INDEX(resultados!$A$2:$ZZ$2386, 1146, MATCH($B$1, resultados!$A$1:$ZZ$1, 0))</f>
        <v/>
      </c>
      <c r="B1152">
        <f>INDEX(resultados!$A$2:$ZZ$2386, 1146, MATCH($B$2, resultados!$A$1:$ZZ$1, 0))</f>
        <v/>
      </c>
      <c r="C1152">
        <f>INDEX(resultados!$A$2:$ZZ$2386, 1146, MATCH($B$3, resultados!$A$1:$ZZ$1, 0))</f>
        <v/>
      </c>
    </row>
    <row r="1153">
      <c r="A1153">
        <f>INDEX(resultados!$A$2:$ZZ$2386, 1147, MATCH($B$1, resultados!$A$1:$ZZ$1, 0))</f>
        <v/>
      </c>
      <c r="B1153">
        <f>INDEX(resultados!$A$2:$ZZ$2386, 1147, MATCH($B$2, resultados!$A$1:$ZZ$1, 0))</f>
        <v/>
      </c>
      <c r="C1153">
        <f>INDEX(resultados!$A$2:$ZZ$2386, 1147, MATCH($B$3, resultados!$A$1:$ZZ$1, 0))</f>
        <v/>
      </c>
    </row>
    <row r="1154">
      <c r="A1154">
        <f>INDEX(resultados!$A$2:$ZZ$2386, 1148, MATCH($B$1, resultados!$A$1:$ZZ$1, 0))</f>
        <v/>
      </c>
      <c r="B1154">
        <f>INDEX(resultados!$A$2:$ZZ$2386, 1148, MATCH($B$2, resultados!$A$1:$ZZ$1, 0))</f>
        <v/>
      </c>
      <c r="C1154">
        <f>INDEX(resultados!$A$2:$ZZ$2386, 1148, MATCH($B$3, resultados!$A$1:$ZZ$1, 0))</f>
        <v/>
      </c>
    </row>
    <row r="1155">
      <c r="A1155">
        <f>INDEX(resultados!$A$2:$ZZ$2386, 1149, MATCH($B$1, resultados!$A$1:$ZZ$1, 0))</f>
        <v/>
      </c>
      <c r="B1155">
        <f>INDEX(resultados!$A$2:$ZZ$2386, 1149, MATCH($B$2, resultados!$A$1:$ZZ$1, 0))</f>
        <v/>
      </c>
      <c r="C1155">
        <f>INDEX(resultados!$A$2:$ZZ$2386, 1149, MATCH($B$3, resultados!$A$1:$ZZ$1, 0))</f>
        <v/>
      </c>
    </row>
    <row r="1156">
      <c r="A1156">
        <f>INDEX(resultados!$A$2:$ZZ$2386, 1150, MATCH($B$1, resultados!$A$1:$ZZ$1, 0))</f>
        <v/>
      </c>
      <c r="B1156">
        <f>INDEX(resultados!$A$2:$ZZ$2386, 1150, MATCH($B$2, resultados!$A$1:$ZZ$1, 0))</f>
        <v/>
      </c>
      <c r="C1156">
        <f>INDEX(resultados!$A$2:$ZZ$2386, 1150, MATCH($B$3, resultados!$A$1:$ZZ$1, 0))</f>
        <v/>
      </c>
    </row>
    <row r="1157">
      <c r="A1157">
        <f>INDEX(resultados!$A$2:$ZZ$2386, 1151, MATCH($B$1, resultados!$A$1:$ZZ$1, 0))</f>
        <v/>
      </c>
      <c r="B1157">
        <f>INDEX(resultados!$A$2:$ZZ$2386, 1151, MATCH($B$2, resultados!$A$1:$ZZ$1, 0))</f>
        <v/>
      </c>
      <c r="C1157">
        <f>INDEX(resultados!$A$2:$ZZ$2386, 1151, MATCH($B$3, resultados!$A$1:$ZZ$1, 0))</f>
        <v/>
      </c>
    </row>
    <row r="1158">
      <c r="A1158">
        <f>INDEX(resultados!$A$2:$ZZ$2386, 1152, MATCH($B$1, resultados!$A$1:$ZZ$1, 0))</f>
        <v/>
      </c>
      <c r="B1158">
        <f>INDEX(resultados!$A$2:$ZZ$2386, 1152, MATCH($B$2, resultados!$A$1:$ZZ$1, 0))</f>
        <v/>
      </c>
      <c r="C1158">
        <f>INDEX(resultados!$A$2:$ZZ$2386, 1152, MATCH($B$3, resultados!$A$1:$ZZ$1, 0))</f>
        <v/>
      </c>
    </row>
    <row r="1159">
      <c r="A1159">
        <f>INDEX(resultados!$A$2:$ZZ$2386, 1153, MATCH($B$1, resultados!$A$1:$ZZ$1, 0))</f>
        <v/>
      </c>
      <c r="B1159">
        <f>INDEX(resultados!$A$2:$ZZ$2386, 1153, MATCH($B$2, resultados!$A$1:$ZZ$1, 0))</f>
        <v/>
      </c>
      <c r="C1159">
        <f>INDEX(resultados!$A$2:$ZZ$2386, 1153, MATCH($B$3, resultados!$A$1:$ZZ$1, 0))</f>
        <v/>
      </c>
    </row>
    <row r="1160">
      <c r="A1160">
        <f>INDEX(resultados!$A$2:$ZZ$2386, 1154, MATCH($B$1, resultados!$A$1:$ZZ$1, 0))</f>
        <v/>
      </c>
      <c r="B1160">
        <f>INDEX(resultados!$A$2:$ZZ$2386, 1154, MATCH($B$2, resultados!$A$1:$ZZ$1, 0))</f>
        <v/>
      </c>
      <c r="C1160">
        <f>INDEX(resultados!$A$2:$ZZ$2386, 1154, MATCH($B$3, resultados!$A$1:$ZZ$1, 0))</f>
        <v/>
      </c>
    </row>
    <row r="1161">
      <c r="A1161">
        <f>INDEX(resultados!$A$2:$ZZ$2386, 1155, MATCH($B$1, resultados!$A$1:$ZZ$1, 0))</f>
        <v/>
      </c>
      <c r="B1161">
        <f>INDEX(resultados!$A$2:$ZZ$2386, 1155, MATCH($B$2, resultados!$A$1:$ZZ$1, 0))</f>
        <v/>
      </c>
      <c r="C1161">
        <f>INDEX(resultados!$A$2:$ZZ$2386, 1155, MATCH($B$3, resultados!$A$1:$ZZ$1, 0))</f>
        <v/>
      </c>
    </row>
    <row r="1162">
      <c r="A1162">
        <f>INDEX(resultados!$A$2:$ZZ$2386, 1156, MATCH($B$1, resultados!$A$1:$ZZ$1, 0))</f>
        <v/>
      </c>
      <c r="B1162">
        <f>INDEX(resultados!$A$2:$ZZ$2386, 1156, MATCH($B$2, resultados!$A$1:$ZZ$1, 0))</f>
        <v/>
      </c>
      <c r="C1162">
        <f>INDEX(resultados!$A$2:$ZZ$2386, 1156, MATCH($B$3, resultados!$A$1:$ZZ$1, 0))</f>
        <v/>
      </c>
    </row>
    <row r="1163">
      <c r="A1163">
        <f>INDEX(resultados!$A$2:$ZZ$2386, 1157, MATCH($B$1, resultados!$A$1:$ZZ$1, 0))</f>
        <v/>
      </c>
      <c r="B1163">
        <f>INDEX(resultados!$A$2:$ZZ$2386, 1157, MATCH($B$2, resultados!$A$1:$ZZ$1, 0))</f>
        <v/>
      </c>
      <c r="C1163">
        <f>INDEX(resultados!$A$2:$ZZ$2386, 1157, MATCH($B$3, resultados!$A$1:$ZZ$1, 0))</f>
        <v/>
      </c>
    </row>
    <row r="1164">
      <c r="A1164">
        <f>INDEX(resultados!$A$2:$ZZ$2386, 1158, MATCH($B$1, resultados!$A$1:$ZZ$1, 0))</f>
        <v/>
      </c>
      <c r="B1164">
        <f>INDEX(resultados!$A$2:$ZZ$2386, 1158, MATCH($B$2, resultados!$A$1:$ZZ$1, 0))</f>
        <v/>
      </c>
      <c r="C1164">
        <f>INDEX(resultados!$A$2:$ZZ$2386, 1158, MATCH($B$3, resultados!$A$1:$ZZ$1, 0))</f>
        <v/>
      </c>
    </row>
    <row r="1165">
      <c r="A1165">
        <f>INDEX(resultados!$A$2:$ZZ$2386, 1159, MATCH($B$1, resultados!$A$1:$ZZ$1, 0))</f>
        <v/>
      </c>
      <c r="B1165">
        <f>INDEX(resultados!$A$2:$ZZ$2386, 1159, MATCH($B$2, resultados!$A$1:$ZZ$1, 0))</f>
        <v/>
      </c>
      <c r="C1165">
        <f>INDEX(resultados!$A$2:$ZZ$2386, 1159, MATCH($B$3, resultados!$A$1:$ZZ$1, 0))</f>
        <v/>
      </c>
    </row>
    <row r="1166">
      <c r="A1166">
        <f>INDEX(resultados!$A$2:$ZZ$2386, 1160, MATCH($B$1, resultados!$A$1:$ZZ$1, 0))</f>
        <v/>
      </c>
      <c r="B1166">
        <f>INDEX(resultados!$A$2:$ZZ$2386, 1160, MATCH($B$2, resultados!$A$1:$ZZ$1, 0))</f>
        <v/>
      </c>
      <c r="C1166">
        <f>INDEX(resultados!$A$2:$ZZ$2386, 1160, MATCH($B$3, resultados!$A$1:$ZZ$1, 0))</f>
        <v/>
      </c>
    </row>
    <row r="1167">
      <c r="A1167">
        <f>INDEX(resultados!$A$2:$ZZ$2386, 1161, MATCH($B$1, resultados!$A$1:$ZZ$1, 0))</f>
        <v/>
      </c>
      <c r="B1167">
        <f>INDEX(resultados!$A$2:$ZZ$2386, 1161, MATCH($B$2, resultados!$A$1:$ZZ$1, 0))</f>
        <v/>
      </c>
      <c r="C1167">
        <f>INDEX(resultados!$A$2:$ZZ$2386, 1161, MATCH($B$3, resultados!$A$1:$ZZ$1, 0))</f>
        <v/>
      </c>
    </row>
    <row r="1168">
      <c r="A1168">
        <f>INDEX(resultados!$A$2:$ZZ$2386, 1162, MATCH($B$1, resultados!$A$1:$ZZ$1, 0))</f>
        <v/>
      </c>
      <c r="B1168">
        <f>INDEX(resultados!$A$2:$ZZ$2386, 1162, MATCH($B$2, resultados!$A$1:$ZZ$1, 0))</f>
        <v/>
      </c>
      <c r="C1168">
        <f>INDEX(resultados!$A$2:$ZZ$2386, 1162, MATCH($B$3, resultados!$A$1:$ZZ$1, 0))</f>
        <v/>
      </c>
    </row>
    <row r="1169">
      <c r="A1169">
        <f>INDEX(resultados!$A$2:$ZZ$2386, 1163, MATCH($B$1, resultados!$A$1:$ZZ$1, 0))</f>
        <v/>
      </c>
      <c r="B1169">
        <f>INDEX(resultados!$A$2:$ZZ$2386, 1163, MATCH($B$2, resultados!$A$1:$ZZ$1, 0))</f>
        <v/>
      </c>
      <c r="C1169">
        <f>INDEX(resultados!$A$2:$ZZ$2386, 1163, MATCH($B$3, resultados!$A$1:$ZZ$1, 0))</f>
        <v/>
      </c>
    </row>
    <row r="1170">
      <c r="A1170">
        <f>INDEX(resultados!$A$2:$ZZ$2386, 1164, MATCH($B$1, resultados!$A$1:$ZZ$1, 0))</f>
        <v/>
      </c>
      <c r="B1170">
        <f>INDEX(resultados!$A$2:$ZZ$2386, 1164, MATCH($B$2, resultados!$A$1:$ZZ$1, 0))</f>
        <v/>
      </c>
      <c r="C1170">
        <f>INDEX(resultados!$A$2:$ZZ$2386, 1164, MATCH($B$3, resultados!$A$1:$ZZ$1, 0))</f>
        <v/>
      </c>
    </row>
    <row r="1171">
      <c r="A1171">
        <f>INDEX(resultados!$A$2:$ZZ$2386, 1165, MATCH($B$1, resultados!$A$1:$ZZ$1, 0))</f>
        <v/>
      </c>
      <c r="B1171">
        <f>INDEX(resultados!$A$2:$ZZ$2386, 1165, MATCH($B$2, resultados!$A$1:$ZZ$1, 0))</f>
        <v/>
      </c>
      <c r="C1171">
        <f>INDEX(resultados!$A$2:$ZZ$2386, 1165, MATCH($B$3, resultados!$A$1:$ZZ$1, 0))</f>
        <v/>
      </c>
    </row>
    <row r="1172">
      <c r="A1172">
        <f>INDEX(resultados!$A$2:$ZZ$2386, 1166, MATCH($B$1, resultados!$A$1:$ZZ$1, 0))</f>
        <v/>
      </c>
      <c r="B1172">
        <f>INDEX(resultados!$A$2:$ZZ$2386, 1166, MATCH($B$2, resultados!$A$1:$ZZ$1, 0))</f>
        <v/>
      </c>
      <c r="C1172">
        <f>INDEX(resultados!$A$2:$ZZ$2386, 1166, MATCH($B$3, resultados!$A$1:$ZZ$1, 0))</f>
        <v/>
      </c>
    </row>
    <row r="1173">
      <c r="A1173">
        <f>INDEX(resultados!$A$2:$ZZ$2386, 1167, MATCH($B$1, resultados!$A$1:$ZZ$1, 0))</f>
        <v/>
      </c>
      <c r="B1173">
        <f>INDEX(resultados!$A$2:$ZZ$2386, 1167, MATCH($B$2, resultados!$A$1:$ZZ$1, 0))</f>
        <v/>
      </c>
      <c r="C1173">
        <f>INDEX(resultados!$A$2:$ZZ$2386, 1167, MATCH($B$3, resultados!$A$1:$ZZ$1, 0))</f>
        <v/>
      </c>
    </row>
    <row r="1174">
      <c r="A1174">
        <f>INDEX(resultados!$A$2:$ZZ$2386, 1168, MATCH($B$1, resultados!$A$1:$ZZ$1, 0))</f>
        <v/>
      </c>
      <c r="B1174">
        <f>INDEX(resultados!$A$2:$ZZ$2386, 1168, MATCH($B$2, resultados!$A$1:$ZZ$1, 0))</f>
        <v/>
      </c>
      <c r="C1174">
        <f>INDEX(resultados!$A$2:$ZZ$2386, 1168, MATCH($B$3, resultados!$A$1:$ZZ$1, 0))</f>
        <v/>
      </c>
    </row>
    <row r="1175">
      <c r="A1175">
        <f>INDEX(resultados!$A$2:$ZZ$2386, 1169, MATCH($B$1, resultados!$A$1:$ZZ$1, 0))</f>
        <v/>
      </c>
      <c r="B1175">
        <f>INDEX(resultados!$A$2:$ZZ$2386, 1169, MATCH($B$2, resultados!$A$1:$ZZ$1, 0))</f>
        <v/>
      </c>
      <c r="C1175">
        <f>INDEX(resultados!$A$2:$ZZ$2386, 1169, MATCH($B$3, resultados!$A$1:$ZZ$1, 0))</f>
        <v/>
      </c>
    </row>
    <row r="1176">
      <c r="A1176">
        <f>INDEX(resultados!$A$2:$ZZ$2386, 1170, MATCH($B$1, resultados!$A$1:$ZZ$1, 0))</f>
        <v/>
      </c>
      <c r="B1176">
        <f>INDEX(resultados!$A$2:$ZZ$2386, 1170, MATCH($B$2, resultados!$A$1:$ZZ$1, 0))</f>
        <v/>
      </c>
      <c r="C1176">
        <f>INDEX(resultados!$A$2:$ZZ$2386, 1170, MATCH($B$3, resultados!$A$1:$ZZ$1, 0))</f>
        <v/>
      </c>
    </row>
    <row r="1177">
      <c r="A1177">
        <f>INDEX(resultados!$A$2:$ZZ$2386, 1171, MATCH($B$1, resultados!$A$1:$ZZ$1, 0))</f>
        <v/>
      </c>
      <c r="B1177">
        <f>INDEX(resultados!$A$2:$ZZ$2386, 1171, MATCH($B$2, resultados!$A$1:$ZZ$1, 0))</f>
        <v/>
      </c>
      <c r="C1177">
        <f>INDEX(resultados!$A$2:$ZZ$2386, 1171, MATCH($B$3, resultados!$A$1:$ZZ$1, 0))</f>
        <v/>
      </c>
    </row>
    <row r="1178">
      <c r="A1178">
        <f>INDEX(resultados!$A$2:$ZZ$2386, 1172, MATCH($B$1, resultados!$A$1:$ZZ$1, 0))</f>
        <v/>
      </c>
      <c r="B1178">
        <f>INDEX(resultados!$A$2:$ZZ$2386, 1172, MATCH($B$2, resultados!$A$1:$ZZ$1, 0))</f>
        <v/>
      </c>
      <c r="C1178">
        <f>INDEX(resultados!$A$2:$ZZ$2386, 1172, MATCH($B$3, resultados!$A$1:$ZZ$1, 0))</f>
        <v/>
      </c>
    </row>
    <row r="1179">
      <c r="A1179">
        <f>INDEX(resultados!$A$2:$ZZ$2386, 1173, MATCH($B$1, resultados!$A$1:$ZZ$1, 0))</f>
        <v/>
      </c>
      <c r="B1179">
        <f>INDEX(resultados!$A$2:$ZZ$2386, 1173, MATCH($B$2, resultados!$A$1:$ZZ$1, 0))</f>
        <v/>
      </c>
      <c r="C1179">
        <f>INDEX(resultados!$A$2:$ZZ$2386, 1173, MATCH($B$3, resultados!$A$1:$ZZ$1, 0))</f>
        <v/>
      </c>
    </row>
    <row r="1180">
      <c r="A1180">
        <f>INDEX(resultados!$A$2:$ZZ$2386, 1174, MATCH($B$1, resultados!$A$1:$ZZ$1, 0))</f>
        <v/>
      </c>
      <c r="B1180">
        <f>INDEX(resultados!$A$2:$ZZ$2386, 1174, MATCH($B$2, resultados!$A$1:$ZZ$1, 0))</f>
        <v/>
      </c>
      <c r="C1180">
        <f>INDEX(resultados!$A$2:$ZZ$2386, 1174, MATCH($B$3, resultados!$A$1:$ZZ$1, 0))</f>
        <v/>
      </c>
    </row>
    <row r="1181">
      <c r="A1181">
        <f>INDEX(resultados!$A$2:$ZZ$2386, 1175, MATCH($B$1, resultados!$A$1:$ZZ$1, 0))</f>
        <v/>
      </c>
      <c r="B1181">
        <f>INDEX(resultados!$A$2:$ZZ$2386, 1175, MATCH($B$2, resultados!$A$1:$ZZ$1, 0))</f>
        <v/>
      </c>
      <c r="C1181">
        <f>INDEX(resultados!$A$2:$ZZ$2386, 1175, MATCH($B$3, resultados!$A$1:$ZZ$1, 0))</f>
        <v/>
      </c>
    </row>
    <row r="1182">
      <c r="A1182">
        <f>INDEX(resultados!$A$2:$ZZ$2386, 1176, MATCH($B$1, resultados!$A$1:$ZZ$1, 0))</f>
        <v/>
      </c>
      <c r="B1182">
        <f>INDEX(resultados!$A$2:$ZZ$2386, 1176, MATCH($B$2, resultados!$A$1:$ZZ$1, 0))</f>
        <v/>
      </c>
      <c r="C1182">
        <f>INDEX(resultados!$A$2:$ZZ$2386, 1176, MATCH($B$3, resultados!$A$1:$ZZ$1, 0))</f>
        <v/>
      </c>
    </row>
    <row r="1183">
      <c r="A1183">
        <f>INDEX(resultados!$A$2:$ZZ$2386, 1177, MATCH($B$1, resultados!$A$1:$ZZ$1, 0))</f>
        <v/>
      </c>
      <c r="B1183">
        <f>INDEX(resultados!$A$2:$ZZ$2386, 1177, MATCH($B$2, resultados!$A$1:$ZZ$1, 0))</f>
        <v/>
      </c>
      <c r="C1183">
        <f>INDEX(resultados!$A$2:$ZZ$2386, 1177, MATCH($B$3, resultados!$A$1:$ZZ$1, 0))</f>
        <v/>
      </c>
    </row>
    <row r="1184">
      <c r="A1184">
        <f>INDEX(resultados!$A$2:$ZZ$2386, 1178, MATCH($B$1, resultados!$A$1:$ZZ$1, 0))</f>
        <v/>
      </c>
      <c r="B1184">
        <f>INDEX(resultados!$A$2:$ZZ$2386, 1178, MATCH($B$2, resultados!$A$1:$ZZ$1, 0))</f>
        <v/>
      </c>
      <c r="C1184">
        <f>INDEX(resultados!$A$2:$ZZ$2386, 1178, MATCH($B$3, resultados!$A$1:$ZZ$1, 0))</f>
        <v/>
      </c>
    </row>
    <row r="1185">
      <c r="A1185">
        <f>INDEX(resultados!$A$2:$ZZ$2386, 1179, MATCH($B$1, resultados!$A$1:$ZZ$1, 0))</f>
        <v/>
      </c>
      <c r="B1185">
        <f>INDEX(resultados!$A$2:$ZZ$2386, 1179, MATCH($B$2, resultados!$A$1:$ZZ$1, 0))</f>
        <v/>
      </c>
      <c r="C1185">
        <f>INDEX(resultados!$A$2:$ZZ$2386, 1179, MATCH($B$3, resultados!$A$1:$ZZ$1, 0))</f>
        <v/>
      </c>
    </row>
    <row r="1186">
      <c r="A1186">
        <f>INDEX(resultados!$A$2:$ZZ$2386, 1180, MATCH($B$1, resultados!$A$1:$ZZ$1, 0))</f>
        <v/>
      </c>
      <c r="B1186">
        <f>INDEX(resultados!$A$2:$ZZ$2386, 1180, MATCH($B$2, resultados!$A$1:$ZZ$1, 0))</f>
        <v/>
      </c>
      <c r="C1186">
        <f>INDEX(resultados!$A$2:$ZZ$2386, 1180, MATCH($B$3, resultados!$A$1:$ZZ$1, 0))</f>
        <v/>
      </c>
    </row>
    <row r="1187">
      <c r="A1187">
        <f>INDEX(resultados!$A$2:$ZZ$2386, 1181, MATCH($B$1, resultados!$A$1:$ZZ$1, 0))</f>
        <v/>
      </c>
      <c r="B1187">
        <f>INDEX(resultados!$A$2:$ZZ$2386, 1181, MATCH($B$2, resultados!$A$1:$ZZ$1, 0))</f>
        <v/>
      </c>
      <c r="C1187">
        <f>INDEX(resultados!$A$2:$ZZ$2386, 1181, MATCH($B$3, resultados!$A$1:$ZZ$1, 0))</f>
        <v/>
      </c>
    </row>
    <row r="1188">
      <c r="A1188">
        <f>INDEX(resultados!$A$2:$ZZ$2386, 1182, MATCH($B$1, resultados!$A$1:$ZZ$1, 0))</f>
        <v/>
      </c>
      <c r="B1188">
        <f>INDEX(resultados!$A$2:$ZZ$2386, 1182, MATCH($B$2, resultados!$A$1:$ZZ$1, 0))</f>
        <v/>
      </c>
      <c r="C1188">
        <f>INDEX(resultados!$A$2:$ZZ$2386, 1182, MATCH($B$3, resultados!$A$1:$ZZ$1, 0))</f>
        <v/>
      </c>
    </row>
    <row r="1189">
      <c r="A1189">
        <f>INDEX(resultados!$A$2:$ZZ$2386, 1183, MATCH($B$1, resultados!$A$1:$ZZ$1, 0))</f>
        <v/>
      </c>
      <c r="B1189">
        <f>INDEX(resultados!$A$2:$ZZ$2386, 1183, MATCH($B$2, resultados!$A$1:$ZZ$1, 0))</f>
        <v/>
      </c>
      <c r="C1189">
        <f>INDEX(resultados!$A$2:$ZZ$2386, 1183, MATCH($B$3, resultados!$A$1:$ZZ$1, 0))</f>
        <v/>
      </c>
    </row>
    <row r="1190">
      <c r="A1190">
        <f>INDEX(resultados!$A$2:$ZZ$2386, 1184, MATCH($B$1, resultados!$A$1:$ZZ$1, 0))</f>
        <v/>
      </c>
      <c r="B1190">
        <f>INDEX(resultados!$A$2:$ZZ$2386, 1184, MATCH($B$2, resultados!$A$1:$ZZ$1, 0))</f>
        <v/>
      </c>
      <c r="C1190">
        <f>INDEX(resultados!$A$2:$ZZ$2386, 1184, MATCH($B$3, resultados!$A$1:$ZZ$1, 0))</f>
        <v/>
      </c>
    </row>
    <row r="1191">
      <c r="A1191">
        <f>INDEX(resultados!$A$2:$ZZ$2386, 1185, MATCH($B$1, resultados!$A$1:$ZZ$1, 0))</f>
        <v/>
      </c>
      <c r="B1191">
        <f>INDEX(resultados!$A$2:$ZZ$2386, 1185, MATCH($B$2, resultados!$A$1:$ZZ$1, 0))</f>
        <v/>
      </c>
      <c r="C1191">
        <f>INDEX(resultados!$A$2:$ZZ$2386, 1185, MATCH($B$3, resultados!$A$1:$ZZ$1, 0))</f>
        <v/>
      </c>
    </row>
    <row r="1192">
      <c r="A1192">
        <f>INDEX(resultados!$A$2:$ZZ$2386, 1186, MATCH($B$1, resultados!$A$1:$ZZ$1, 0))</f>
        <v/>
      </c>
      <c r="B1192">
        <f>INDEX(resultados!$A$2:$ZZ$2386, 1186, MATCH($B$2, resultados!$A$1:$ZZ$1, 0))</f>
        <v/>
      </c>
      <c r="C1192">
        <f>INDEX(resultados!$A$2:$ZZ$2386, 1186, MATCH($B$3, resultados!$A$1:$ZZ$1, 0))</f>
        <v/>
      </c>
    </row>
    <row r="1193">
      <c r="A1193">
        <f>INDEX(resultados!$A$2:$ZZ$2386, 1187, MATCH($B$1, resultados!$A$1:$ZZ$1, 0))</f>
        <v/>
      </c>
      <c r="B1193">
        <f>INDEX(resultados!$A$2:$ZZ$2386, 1187, MATCH($B$2, resultados!$A$1:$ZZ$1, 0))</f>
        <v/>
      </c>
      <c r="C1193">
        <f>INDEX(resultados!$A$2:$ZZ$2386, 1187, MATCH($B$3, resultados!$A$1:$ZZ$1, 0))</f>
        <v/>
      </c>
    </row>
    <row r="1194">
      <c r="A1194">
        <f>INDEX(resultados!$A$2:$ZZ$2386, 1188, MATCH($B$1, resultados!$A$1:$ZZ$1, 0))</f>
        <v/>
      </c>
      <c r="B1194">
        <f>INDEX(resultados!$A$2:$ZZ$2386, 1188, MATCH($B$2, resultados!$A$1:$ZZ$1, 0))</f>
        <v/>
      </c>
      <c r="C1194">
        <f>INDEX(resultados!$A$2:$ZZ$2386, 1188, MATCH($B$3, resultados!$A$1:$ZZ$1, 0))</f>
        <v/>
      </c>
    </row>
    <row r="1195">
      <c r="A1195">
        <f>INDEX(resultados!$A$2:$ZZ$2386, 1189, MATCH($B$1, resultados!$A$1:$ZZ$1, 0))</f>
        <v/>
      </c>
      <c r="B1195">
        <f>INDEX(resultados!$A$2:$ZZ$2386, 1189, MATCH($B$2, resultados!$A$1:$ZZ$1, 0))</f>
        <v/>
      </c>
      <c r="C1195">
        <f>INDEX(resultados!$A$2:$ZZ$2386, 1189, MATCH($B$3, resultados!$A$1:$ZZ$1, 0))</f>
        <v/>
      </c>
    </row>
    <row r="1196">
      <c r="A1196">
        <f>INDEX(resultados!$A$2:$ZZ$2386, 1190, MATCH($B$1, resultados!$A$1:$ZZ$1, 0))</f>
        <v/>
      </c>
      <c r="B1196">
        <f>INDEX(resultados!$A$2:$ZZ$2386, 1190, MATCH($B$2, resultados!$A$1:$ZZ$1, 0))</f>
        <v/>
      </c>
      <c r="C1196">
        <f>INDEX(resultados!$A$2:$ZZ$2386, 1190, MATCH($B$3, resultados!$A$1:$ZZ$1, 0))</f>
        <v/>
      </c>
    </row>
    <row r="1197">
      <c r="A1197">
        <f>INDEX(resultados!$A$2:$ZZ$2386, 1191, MATCH($B$1, resultados!$A$1:$ZZ$1, 0))</f>
        <v/>
      </c>
      <c r="B1197">
        <f>INDEX(resultados!$A$2:$ZZ$2386, 1191, MATCH($B$2, resultados!$A$1:$ZZ$1, 0))</f>
        <v/>
      </c>
      <c r="C1197">
        <f>INDEX(resultados!$A$2:$ZZ$2386, 1191, MATCH($B$3, resultados!$A$1:$ZZ$1, 0))</f>
        <v/>
      </c>
    </row>
    <row r="1198">
      <c r="A1198">
        <f>INDEX(resultados!$A$2:$ZZ$2386, 1192, MATCH($B$1, resultados!$A$1:$ZZ$1, 0))</f>
        <v/>
      </c>
      <c r="B1198">
        <f>INDEX(resultados!$A$2:$ZZ$2386, 1192, MATCH($B$2, resultados!$A$1:$ZZ$1, 0))</f>
        <v/>
      </c>
      <c r="C1198">
        <f>INDEX(resultados!$A$2:$ZZ$2386, 1192, MATCH($B$3, resultados!$A$1:$ZZ$1, 0))</f>
        <v/>
      </c>
    </row>
    <row r="1199">
      <c r="A1199">
        <f>INDEX(resultados!$A$2:$ZZ$2386, 1193, MATCH($B$1, resultados!$A$1:$ZZ$1, 0))</f>
        <v/>
      </c>
      <c r="B1199">
        <f>INDEX(resultados!$A$2:$ZZ$2386, 1193, MATCH($B$2, resultados!$A$1:$ZZ$1, 0))</f>
        <v/>
      </c>
      <c r="C1199">
        <f>INDEX(resultados!$A$2:$ZZ$2386, 1193, MATCH($B$3, resultados!$A$1:$ZZ$1, 0))</f>
        <v/>
      </c>
    </row>
    <row r="1200">
      <c r="A1200">
        <f>INDEX(resultados!$A$2:$ZZ$2386, 1194, MATCH($B$1, resultados!$A$1:$ZZ$1, 0))</f>
        <v/>
      </c>
      <c r="B1200">
        <f>INDEX(resultados!$A$2:$ZZ$2386, 1194, MATCH($B$2, resultados!$A$1:$ZZ$1, 0))</f>
        <v/>
      </c>
      <c r="C1200">
        <f>INDEX(resultados!$A$2:$ZZ$2386, 1194, MATCH($B$3, resultados!$A$1:$ZZ$1, 0))</f>
        <v/>
      </c>
    </row>
    <row r="1201">
      <c r="A1201">
        <f>INDEX(resultados!$A$2:$ZZ$2386, 1195, MATCH($B$1, resultados!$A$1:$ZZ$1, 0))</f>
        <v/>
      </c>
      <c r="B1201">
        <f>INDEX(resultados!$A$2:$ZZ$2386, 1195, MATCH($B$2, resultados!$A$1:$ZZ$1, 0))</f>
        <v/>
      </c>
      <c r="C1201">
        <f>INDEX(resultados!$A$2:$ZZ$2386, 1195, MATCH($B$3, resultados!$A$1:$ZZ$1, 0))</f>
        <v/>
      </c>
    </row>
    <row r="1202">
      <c r="A1202">
        <f>INDEX(resultados!$A$2:$ZZ$2386, 1196, MATCH($B$1, resultados!$A$1:$ZZ$1, 0))</f>
        <v/>
      </c>
      <c r="B1202">
        <f>INDEX(resultados!$A$2:$ZZ$2386, 1196, MATCH($B$2, resultados!$A$1:$ZZ$1, 0))</f>
        <v/>
      </c>
      <c r="C1202">
        <f>INDEX(resultados!$A$2:$ZZ$2386, 1196, MATCH($B$3, resultados!$A$1:$ZZ$1, 0))</f>
        <v/>
      </c>
    </row>
    <row r="1203">
      <c r="A1203">
        <f>INDEX(resultados!$A$2:$ZZ$2386, 1197, MATCH($B$1, resultados!$A$1:$ZZ$1, 0))</f>
        <v/>
      </c>
      <c r="B1203">
        <f>INDEX(resultados!$A$2:$ZZ$2386, 1197, MATCH($B$2, resultados!$A$1:$ZZ$1, 0))</f>
        <v/>
      </c>
      <c r="C1203">
        <f>INDEX(resultados!$A$2:$ZZ$2386, 1197, MATCH($B$3, resultados!$A$1:$ZZ$1, 0))</f>
        <v/>
      </c>
    </row>
    <row r="1204">
      <c r="A1204">
        <f>INDEX(resultados!$A$2:$ZZ$2386, 1198, MATCH($B$1, resultados!$A$1:$ZZ$1, 0))</f>
        <v/>
      </c>
      <c r="B1204">
        <f>INDEX(resultados!$A$2:$ZZ$2386, 1198, MATCH($B$2, resultados!$A$1:$ZZ$1, 0))</f>
        <v/>
      </c>
      <c r="C1204">
        <f>INDEX(resultados!$A$2:$ZZ$2386, 1198, MATCH($B$3, resultados!$A$1:$ZZ$1, 0))</f>
        <v/>
      </c>
    </row>
    <row r="1205">
      <c r="A1205">
        <f>INDEX(resultados!$A$2:$ZZ$2386, 1199, MATCH($B$1, resultados!$A$1:$ZZ$1, 0))</f>
        <v/>
      </c>
      <c r="B1205">
        <f>INDEX(resultados!$A$2:$ZZ$2386, 1199, MATCH($B$2, resultados!$A$1:$ZZ$1, 0))</f>
        <v/>
      </c>
      <c r="C1205">
        <f>INDEX(resultados!$A$2:$ZZ$2386, 1199, MATCH($B$3, resultados!$A$1:$ZZ$1, 0))</f>
        <v/>
      </c>
    </row>
    <row r="1206">
      <c r="A1206">
        <f>INDEX(resultados!$A$2:$ZZ$2386, 1200, MATCH($B$1, resultados!$A$1:$ZZ$1, 0))</f>
        <v/>
      </c>
      <c r="B1206">
        <f>INDEX(resultados!$A$2:$ZZ$2386, 1200, MATCH($B$2, resultados!$A$1:$ZZ$1, 0))</f>
        <v/>
      </c>
      <c r="C1206">
        <f>INDEX(resultados!$A$2:$ZZ$2386, 1200, MATCH($B$3, resultados!$A$1:$ZZ$1, 0))</f>
        <v/>
      </c>
    </row>
    <row r="1207">
      <c r="A1207">
        <f>INDEX(resultados!$A$2:$ZZ$2386, 1201, MATCH($B$1, resultados!$A$1:$ZZ$1, 0))</f>
        <v/>
      </c>
      <c r="B1207">
        <f>INDEX(resultados!$A$2:$ZZ$2386, 1201, MATCH($B$2, resultados!$A$1:$ZZ$1, 0))</f>
        <v/>
      </c>
      <c r="C1207">
        <f>INDEX(resultados!$A$2:$ZZ$2386, 1201, MATCH($B$3, resultados!$A$1:$ZZ$1, 0))</f>
        <v/>
      </c>
    </row>
    <row r="1208">
      <c r="A1208">
        <f>INDEX(resultados!$A$2:$ZZ$2386, 1202, MATCH($B$1, resultados!$A$1:$ZZ$1, 0))</f>
        <v/>
      </c>
      <c r="B1208">
        <f>INDEX(resultados!$A$2:$ZZ$2386, 1202, MATCH($B$2, resultados!$A$1:$ZZ$1, 0))</f>
        <v/>
      </c>
      <c r="C1208">
        <f>INDEX(resultados!$A$2:$ZZ$2386, 1202, MATCH($B$3, resultados!$A$1:$ZZ$1, 0))</f>
        <v/>
      </c>
    </row>
    <row r="1209">
      <c r="A1209">
        <f>INDEX(resultados!$A$2:$ZZ$2386, 1203, MATCH($B$1, resultados!$A$1:$ZZ$1, 0))</f>
        <v/>
      </c>
      <c r="B1209">
        <f>INDEX(resultados!$A$2:$ZZ$2386, 1203, MATCH($B$2, resultados!$A$1:$ZZ$1, 0))</f>
        <v/>
      </c>
      <c r="C1209">
        <f>INDEX(resultados!$A$2:$ZZ$2386, 1203, MATCH($B$3, resultados!$A$1:$ZZ$1, 0))</f>
        <v/>
      </c>
    </row>
    <row r="1210">
      <c r="A1210">
        <f>INDEX(resultados!$A$2:$ZZ$2386, 1204, MATCH($B$1, resultados!$A$1:$ZZ$1, 0))</f>
        <v/>
      </c>
      <c r="B1210">
        <f>INDEX(resultados!$A$2:$ZZ$2386, 1204, MATCH($B$2, resultados!$A$1:$ZZ$1, 0))</f>
        <v/>
      </c>
      <c r="C1210">
        <f>INDEX(resultados!$A$2:$ZZ$2386, 1204, MATCH($B$3, resultados!$A$1:$ZZ$1, 0))</f>
        <v/>
      </c>
    </row>
    <row r="1211">
      <c r="A1211">
        <f>INDEX(resultados!$A$2:$ZZ$2386, 1205, MATCH($B$1, resultados!$A$1:$ZZ$1, 0))</f>
        <v/>
      </c>
      <c r="B1211">
        <f>INDEX(resultados!$A$2:$ZZ$2386, 1205, MATCH($B$2, resultados!$A$1:$ZZ$1, 0))</f>
        <v/>
      </c>
      <c r="C1211">
        <f>INDEX(resultados!$A$2:$ZZ$2386, 1205, MATCH($B$3, resultados!$A$1:$ZZ$1, 0))</f>
        <v/>
      </c>
    </row>
    <row r="1212">
      <c r="A1212">
        <f>INDEX(resultados!$A$2:$ZZ$2386, 1206, MATCH($B$1, resultados!$A$1:$ZZ$1, 0))</f>
        <v/>
      </c>
      <c r="B1212">
        <f>INDEX(resultados!$A$2:$ZZ$2386, 1206, MATCH($B$2, resultados!$A$1:$ZZ$1, 0))</f>
        <v/>
      </c>
      <c r="C1212">
        <f>INDEX(resultados!$A$2:$ZZ$2386, 1206, MATCH($B$3, resultados!$A$1:$ZZ$1, 0))</f>
        <v/>
      </c>
    </row>
    <row r="1213">
      <c r="A1213">
        <f>INDEX(resultados!$A$2:$ZZ$2386, 1207, MATCH($B$1, resultados!$A$1:$ZZ$1, 0))</f>
        <v/>
      </c>
      <c r="B1213">
        <f>INDEX(resultados!$A$2:$ZZ$2386, 1207, MATCH($B$2, resultados!$A$1:$ZZ$1, 0))</f>
        <v/>
      </c>
      <c r="C1213">
        <f>INDEX(resultados!$A$2:$ZZ$2386, 1207, MATCH($B$3, resultados!$A$1:$ZZ$1, 0))</f>
        <v/>
      </c>
    </row>
    <row r="1214">
      <c r="A1214">
        <f>INDEX(resultados!$A$2:$ZZ$2386, 1208, MATCH($B$1, resultados!$A$1:$ZZ$1, 0))</f>
        <v/>
      </c>
      <c r="B1214">
        <f>INDEX(resultados!$A$2:$ZZ$2386, 1208, MATCH($B$2, resultados!$A$1:$ZZ$1, 0))</f>
        <v/>
      </c>
      <c r="C1214">
        <f>INDEX(resultados!$A$2:$ZZ$2386, 1208, MATCH($B$3, resultados!$A$1:$ZZ$1, 0))</f>
        <v/>
      </c>
    </row>
    <row r="1215">
      <c r="A1215">
        <f>INDEX(resultados!$A$2:$ZZ$2386, 1209, MATCH($B$1, resultados!$A$1:$ZZ$1, 0))</f>
        <v/>
      </c>
      <c r="B1215">
        <f>INDEX(resultados!$A$2:$ZZ$2386, 1209, MATCH($B$2, resultados!$A$1:$ZZ$1, 0))</f>
        <v/>
      </c>
      <c r="C1215">
        <f>INDEX(resultados!$A$2:$ZZ$2386, 1209, MATCH($B$3, resultados!$A$1:$ZZ$1, 0))</f>
        <v/>
      </c>
    </row>
    <row r="1216">
      <c r="A1216">
        <f>INDEX(resultados!$A$2:$ZZ$2386, 1210, MATCH($B$1, resultados!$A$1:$ZZ$1, 0))</f>
        <v/>
      </c>
      <c r="B1216">
        <f>INDEX(resultados!$A$2:$ZZ$2386, 1210, MATCH($B$2, resultados!$A$1:$ZZ$1, 0))</f>
        <v/>
      </c>
      <c r="C1216">
        <f>INDEX(resultados!$A$2:$ZZ$2386, 1210, MATCH($B$3, resultados!$A$1:$ZZ$1, 0))</f>
        <v/>
      </c>
    </row>
    <row r="1217">
      <c r="A1217">
        <f>INDEX(resultados!$A$2:$ZZ$2386, 1211, MATCH($B$1, resultados!$A$1:$ZZ$1, 0))</f>
        <v/>
      </c>
      <c r="B1217">
        <f>INDEX(resultados!$A$2:$ZZ$2386, 1211, MATCH($B$2, resultados!$A$1:$ZZ$1, 0))</f>
        <v/>
      </c>
      <c r="C1217">
        <f>INDEX(resultados!$A$2:$ZZ$2386, 1211, MATCH($B$3, resultados!$A$1:$ZZ$1, 0))</f>
        <v/>
      </c>
    </row>
    <row r="1218">
      <c r="A1218">
        <f>INDEX(resultados!$A$2:$ZZ$2386, 1212, MATCH($B$1, resultados!$A$1:$ZZ$1, 0))</f>
        <v/>
      </c>
      <c r="B1218">
        <f>INDEX(resultados!$A$2:$ZZ$2386, 1212, MATCH($B$2, resultados!$A$1:$ZZ$1, 0))</f>
        <v/>
      </c>
      <c r="C1218">
        <f>INDEX(resultados!$A$2:$ZZ$2386, 1212, MATCH($B$3, resultados!$A$1:$ZZ$1, 0))</f>
        <v/>
      </c>
    </row>
    <row r="1219">
      <c r="A1219">
        <f>INDEX(resultados!$A$2:$ZZ$2386, 1213, MATCH($B$1, resultados!$A$1:$ZZ$1, 0))</f>
        <v/>
      </c>
      <c r="B1219">
        <f>INDEX(resultados!$A$2:$ZZ$2386, 1213, MATCH($B$2, resultados!$A$1:$ZZ$1, 0))</f>
        <v/>
      </c>
      <c r="C1219">
        <f>INDEX(resultados!$A$2:$ZZ$2386, 1213, MATCH($B$3, resultados!$A$1:$ZZ$1, 0))</f>
        <v/>
      </c>
    </row>
    <row r="1220">
      <c r="A1220">
        <f>INDEX(resultados!$A$2:$ZZ$2386, 1214, MATCH($B$1, resultados!$A$1:$ZZ$1, 0))</f>
        <v/>
      </c>
      <c r="B1220">
        <f>INDEX(resultados!$A$2:$ZZ$2386, 1214, MATCH($B$2, resultados!$A$1:$ZZ$1, 0))</f>
        <v/>
      </c>
      <c r="C1220">
        <f>INDEX(resultados!$A$2:$ZZ$2386, 1214, MATCH($B$3, resultados!$A$1:$ZZ$1, 0))</f>
        <v/>
      </c>
    </row>
    <row r="1221">
      <c r="A1221">
        <f>INDEX(resultados!$A$2:$ZZ$2386, 1215, MATCH($B$1, resultados!$A$1:$ZZ$1, 0))</f>
        <v/>
      </c>
      <c r="B1221">
        <f>INDEX(resultados!$A$2:$ZZ$2386, 1215, MATCH($B$2, resultados!$A$1:$ZZ$1, 0))</f>
        <v/>
      </c>
      <c r="C1221">
        <f>INDEX(resultados!$A$2:$ZZ$2386, 1215, MATCH($B$3, resultados!$A$1:$ZZ$1, 0))</f>
        <v/>
      </c>
    </row>
    <row r="1222">
      <c r="A1222">
        <f>INDEX(resultados!$A$2:$ZZ$2386, 1216, MATCH($B$1, resultados!$A$1:$ZZ$1, 0))</f>
        <v/>
      </c>
      <c r="B1222">
        <f>INDEX(resultados!$A$2:$ZZ$2386, 1216, MATCH($B$2, resultados!$A$1:$ZZ$1, 0))</f>
        <v/>
      </c>
      <c r="C1222">
        <f>INDEX(resultados!$A$2:$ZZ$2386, 1216, MATCH($B$3, resultados!$A$1:$ZZ$1, 0))</f>
        <v/>
      </c>
    </row>
    <row r="1223">
      <c r="A1223">
        <f>INDEX(resultados!$A$2:$ZZ$2386, 1217, MATCH($B$1, resultados!$A$1:$ZZ$1, 0))</f>
        <v/>
      </c>
      <c r="B1223">
        <f>INDEX(resultados!$A$2:$ZZ$2386, 1217, MATCH($B$2, resultados!$A$1:$ZZ$1, 0))</f>
        <v/>
      </c>
      <c r="C1223">
        <f>INDEX(resultados!$A$2:$ZZ$2386, 1217, MATCH($B$3, resultados!$A$1:$ZZ$1, 0))</f>
        <v/>
      </c>
    </row>
    <row r="1224">
      <c r="A1224">
        <f>INDEX(resultados!$A$2:$ZZ$2386, 1218, MATCH($B$1, resultados!$A$1:$ZZ$1, 0))</f>
        <v/>
      </c>
      <c r="B1224">
        <f>INDEX(resultados!$A$2:$ZZ$2386, 1218, MATCH($B$2, resultados!$A$1:$ZZ$1, 0))</f>
        <v/>
      </c>
      <c r="C1224">
        <f>INDEX(resultados!$A$2:$ZZ$2386, 1218, MATCH($B$3, resultados!$A$1:$ZZ$1, 0))</f>
        <v/>
      </c>
    </row>
    <row r="1225">
      <c r="A1225">
        <f>INDEX(resultados!$A$2:$ZZ$2386, 1219, MATCH($B$1, resultados!$A$1:$ZZ$1, 0))</f>
        <v/>
      </c>
      <c r="B1225">
        <f>INDEX(resultados!$A$2:$ZZ$2386, 1219, MATCH($B$2, resultados!$A$1:$ZZ$1, 0))</f>
        <v/>
      </c>
      <c r="C1225">
        <f>INDEX(resultados!$A$2:$ZZ$2386, 1219, MATCH($B$3, resultados!$A$1:$ZZ$1, 0))</f>
        <v/>
      </c>
    </row>
    <row r="1226">
      <c r="A1226">
        <f>INDEX(resultados!$A$2:$ZZ$2386, 1220, MATCH($B$1, resultados!$A$1:$ZZ$1, 0))</f>
        <v/>
      </c>
      <c r="B1226">
        <f>INDEX(resultados!$A$2:$ZZ$2386, 1220, MATCH($B$2, resultados!$A$1:$ZZ$1, 0))</f>
        <v/>
      </c>
      <c r="C1226">
        <f>INDEX(resultados!$A$2:$ZZ$2386, 1220, MATCH($B$3, resultados!$A$1:$ZZ$1, 0))</f>
        <v/>
      </c>
    </row>
    <row r="1227">
      <c r="A1227">
        <f>INDEX(resultados!$A$2:$ZZ$2386, 1221, MATCH($B$1, resultados!$A$1:$ZZ$1, 0))</f>
        <v/>
      </c>
      <c r="B1227">
        <f>INDEX(resultados!$A$2:$ZZ$2386, 1221, MATCH($B$2, resultados!$A$1:$ZZ$1, 0))</f>
        <v/>
      </c>
      <c r="C1227">
        <f>INDEX(resultados!$A$2:$ZZ$2386, 1221, MATCH($B$3, resultados!$A$1:$ZZ$1, 0))</f>
        <v/>
      </c>
    </row>
    <row r="1228">
      <c r="A1228">
        <f>INDEX(resultados!$A$2:$ZZ$2386, 1222, MATCH($B$1, resultados!$A$1:$ZZ$1, 0))</f>
        <v/>
      </c>
      <c r="B1228">
        <f>INDEX(resultados!$A$2:$ZZ$2386, 1222, MATCH($B$2, resultados!$A$1:$ZZ$1, 0))</f>
        <v/>
      </c>
      <c r="C1228">
        <f>INDEX(resultados!$A$2:$ZZ$2386, 1222, MATCH($B$3, resultados!$A$1:$ZZ$1, 0))</f>
        <v/>
      </c>
    </row>
    <row r="1229">
      <c r="A1229">
        <f>INDEX(resultados!$A$2:$ZZ$2386, 1223, MATCH($B$1, resultados!$A$1:$ZZ$1, 0))</f>
        <v/>
      </c>
      <c r="B1229">
        <f>INDEX(resultados!$A$2:$ZZ$2386, 1223, MATCH($B$2, resultados!$A$1:$ZZ$1, 0))</f>
        <v/>
      </c>
      <c r="C1229">
        <f>INDEX(resultados!$A$2:$ZZ$2386, 1223, MATCH($B$3, resultados!$A$1:$ZZ$1, 0))</f>
        <v/>
      </c>
    </row>
    <row r="1230">
      <c r="A1230">
        <f>INDEX(resultados!$A$2:$ZZ$2386, 1224, MATCH($B$1, resultados!$A$1:$ZZ$1, 0))</f>
        <v/>
      </c>
      <c r="B1230">
        <f>INDEX(resultados!$A$2:$ZZ$2386, 1224, MATCH($B$2, resultados!$A$1:$ZZ$1, 0))</f>
        <v/>
      </c>
      <c r="C1230">
        <f>INDEX(resultados!$A$2:$ZZ$2386, 1224, MATCH($B$3, resultados!$A$1:$ZZ$1, 0))</f>
        <v/>
      </c>
    </row>
    <row r="1231">
      <c r="A1231">
        <f>INDEX(resultados!$A$2:$ZZ$2386, 1225, MATCH($B$1, resultados!$A$1:$ZZ$1, 0))</f>
        <v/>
      </c>
      <c r="B1231">
        <f>INDEX(resultados!$A$2:$ZZ$2386, 1225, MATCH($B$2, resultados!$A$1:$ZZ$1, 0))</f>
        <v/>
      </c>
      <c r="C1231">
        <f>INDEX(resultados!$A$2:$ZZ$2386, 1225, MATCH($B$3, resultados!$A$1:$ZZ$1, 0))</f>
        <v/>
      </c>
    </row>
    <row r="1232">
      <c r="A1232">
        <f>INDEX(resultados!$A$2:$ZZ$2386, 1226, MATCH($B$1, resultados!$A$1:$ZZ$1, 0))</f>
        <v/>
      </c>
      <c r="B1232">
        <f>INDEX(resultados!$A$2:$ZZ$2386, 1226, MATCH($B$2, resultados!$A$1:$ZZ$1, 0))</f>
        <v/>
      </c>
      <c r="C1232">
        <f>INDEX(resultados!$A$2:$ZZ$2386, 1226, MATCH($B$3, resultados!$A$1:$ZZ$1, 0))</f>
        <v/>
      </c>
    </row>
    <row r="1233">
      <c r="A1233">
        <f>INDEX(resultados!$A$2:$ZZ$2386, 1227, MATCH($B$1, resultados!$A$1:$ZZ$1, 0))</f>
        <v/>
      </c>
      <c r="B1233">
        <f>INDEX(resultados!$A$2:$ZZ$2386, 1227, MATCH($B$2, resultados!$A$1:$ZZ$1, 0))</f>
        <v/>
      </c>
      <c r="C1233">
        <f>INDEX(resultados!$A$2:$ZZ$2386, 1227, MATCH($B$3, resultados!$A$1:$ZZ$1, 0))</f>
        <v/>
      </c>
    </row>
    <row r="1234">
      <c r="A1234">
        <f>INDEX(resultados!$A$2:$ZZ$2386, 1228, MATCH($B$1, resultados!$A$1:$ZZ$1, 0))</f>
        <v/>
      </c>
      <c r="B1234">
        <f>INDEX(resultados!$A$2:$ZZ$2386, 1228, MATCH($B$2, resultados!$A$1:$ZZ$1, 0))</f>
        <v/>
      </c>
      <c r="C1234">
        <f>INDEX(resultados!$A$2:$ZZ$2386, 1228, MATCH($B$3, resultados!$A$1:$ZZ$1, 0))</f>
        <v/>
      </c>
    </row>
    <row r="1235">
      <c r="A1235">
        <f>INDEX(resultados!$A$2:$ZZ$2386, 1229, MATCH($B$1, resultados!$A$1:$ZZ$1, 0))</f>
        <v/>
      </c>
      <c r="B1235">
        <f>INDEX(resultados!$A$2:$ZZ$2386, 1229, MATCH($B$2, resultados!$A$1:$ZZ$1, 0))</f>
        <v/>
      </c>
      <c r="C1235">
        <f>INDEX(resultados!$A$2:$ZZ$2386, 1229, MATCH($B$3, resultados!$A$1:$ZZ$1, 0))</f>
        <v/>
      </c>
    </row>
    <row r="1236">
      <c r="A1236">
        <f>INDEX(resultados!$A$2:$ZZ$2386, 1230, MATCH($B$1, resultados!$A$1:$ZZ$1, 0))</f>
        <v/>
      </c>
      <c r="B1236">
        <f>INDEX(resultados!$A$2:$ZZ$2386, 1230, MATCH($B$2, resultados!$A$1:$ZZ$1, 0))</f>
        <v/>
      </c>
      <c r="C1236">
        <f>INDEX(resultados!$A$2:$ZZ$2386, 1230, MATCH($B$3, resultados!$A$1:$ZZ$1, 0))</f>
        <v/>
      </c>
    </row>
    <row r="1237">
      <c r="A1237">
        <f>INDEX(resultados!$A$2:$ZZ$2386, 1231, MATCH($B$1, resultados!$A$1:$ZZ$1, 0))</f>
        <v/>
      </c>
      <c r="B1237">
        <f>INDEX(resultados!$A$2:$ZZ$2386, 1231, MATCH($B$2, resultados!$A$1:$ZZ$1, 0))</f>
        <v/>
      </c>
      <c r="C1237">
        <f>INDEX(resultados!$A$2:$ZZ$2386, 1231, MATCH($B$3, resultados!$A$1:$ZZ$1, 0))</f>
        <v/>
      </c>
    </row>
    <row r="1238">
      <c r="A1238">
        <f>INDEX(resultados!$A$2:$ZZ$2386, 1232, MATCH($B$1, resultados!$A$1:$ZZ$1, 0))</f>
        <v/>
      </c>
      <c r="B1238">
        <f>INDEX(resultados!$A$2:$ZZ$2386, 1232, MATCH($B$2, resultados!$A$1:$ZZ$1, 0))</f>
        <v/>
      </c>
      <c r="C1238">
        <f>INDEX(resultados!$A$2:$ZZ$2386, 1232, MATCH($B$3, resultados!$A$1:$ZZ$1, 0))</f>
        <v/>
      </c>
    </row>
    <row r="1239">
      <c r="A1239">
        <f>INDEX(resultados!$A$2:$ZZ$2386, 1233, MATCH($B$1, resultados!$A$1:$ZZ$1, 0))</f>
        <v/>
      </c>
      <c r="B1239">
        <f>INDEX(resultados!$A$2:$ZZ$2386, 1233, MATCH($B$2, resultados!$A$1:$ZZ$1, 0))</f>
        <v/>
      </c>
      <c r="C1239">
        <f>INDEX(resultados!$A$2:$ZZ$2386, 1233, MATCH($B$3, resultados!$A$1:$ZZ$1, 0))</f>
        <v/>
      </c>
    </row>
    <row r="1240">
      <c r="A1240">
        <f>INDEX(resultados!$A$2:$ZZ$2386, 1234, MATCH($B$1, resultados!$A$1:$ZZ$1, 0))</f>
        <v/>
      </c>
      <c r="B1240">
        <f>INDEX(resultados!$A$2:$ZZ$2386, 1234, MATCH($B$2, resultados!$A$1:$ZZ$1, 0))</f>
        <v/>
      </c>
      <c r="C1240">
        <f>INDEX(resultados!$A$2:$ZZ$2386, 1234, MATCH($B$3, resultados!$A$1:$ZZ$1, 0))</f>
        <v/>
      </c>
    </row>
    <row r="1241">
      <c r="A1241">
        <f>INDEX(resultados!$A$2:$ZZ$2386, 1235, MATCH($B$1, resultados!$A$1:$ZZ$1, 0))</f>
        <v/>
      </c>
      <c r="B1241">
        <f>INDEX(resultados!$A$2:$ZZ$2386, 1235, MATCH($B$2, resultados!$A$1:$ZZ$1, 0))</f>
        <v/>
      </c>
      <c r="C1241">
        <f>INDEX(resultados!$A$2:$ZZ$2386, 1235, MATCH($B$3, resultados!$A$1:$ZZ$1, 0))</f>
        <v/>
      </c>
    </row>
    <row r="1242">
      <c r="A1242">
        <f>INDEX(resultados!$A$2:$ZZ$2386, 1236, MATCH($B$1, resultados!$A$1:$ZZ$1, 0))</f>
        <v/>
      </c>
      <c r="B1242">
        <f>INDEX(resultados!$A$2:$ZZ$2386, 1236, MATCH($B$2, resultados!$A$1:$ZZ$1, 0))</f>
        <v/>
      </c>
      <c r="C1242">
        <f>INDEX(resultados!$A$2:$ZZ$2386, 1236, MATCH($B$3, resultados!$A$1:$ZZ$1, 0))</f>
        <v/>
      </c>
    </row>
    <row r="1243">
      <c r="A1243">
        <f>INDEX(resultados!$A$2:$ZZ$2386, 1237, MATCH($B$1, resultados!$A$1:$ZZ$1, 0))</f>
        <v/>
      </c>
      <c r="B1243">
        <f>INDEX(resultados!$A$2:$ZZ$2386, 1237, MATCH($B$2, resultados!$A$1:$ZZ$1, 0))</f>
        <v/>
      </c>
      <c r="C1243">
        <f>INDEX(resultados!$A$2:$ZZ$2386, 1237, MATCH($B$3, resultados!$A$1:$ZZ$1, 0))</f>
        <v/>
      </c>
    </row>
    <row r="1244">
      <c r="A1244">
        <f>INDEX(resultados!$A$2:$ZZ$2386, 1238, MATCH($B$1, resultados!$A$1:$ZZ$1, 0))</f>
        <v/>
      </c>
      <c r="B1244">
        <f>INDEX(resultados!$A$2:$ZZ$2386, 1238, MATCH($B$2, resultados!$A$1:$ZZ$1, 0))</f>
        <v/>
      </c>
      <c r="C1244">
        <f>INDEX(resultados!$A$2:$ZZ$2386, 1238, MATCH($B$3, resultados!$A$1:$ZZ$1, 0))</f>
        <v/>
      </c>
    </row>
    <row r="1245">
      <c r="A1245">
        <f>INDEX(resultados!$A$2:$ZZ$2386, 1239, MATCH($B$1, resultados!$A$1:$ZZ$1, 0))</f>
        <v/>
      </c>
      <c r="B1245">
        <f>INDEX(resultados!$A$2:$ZZ$2386, 1239, MATCH($B$2, resultados!$A$1:$ZZ$1, 0))</f>
        <v/>
      </c>
      <c r="C1245">
        <f>INDEX(resultados!$A$2:$ZZ$2386, 1239, MATCH($B$3, resultados!$A$1:$ZZ$1, 0))</f>
        <v/>
      </c>
    </row>
    <row r="1246">
      <c r="A1246">
        <f>INDEX(resultados!$A$2:$ZZ$2386, 1240, MATCH($B$1, resultados!$A$1:$ZZ$1, 0))</f>
        <v/>
      </c>
      <c r="B1246">
        <f>INDEX(resultados!$A$2:$ZZ$2386, 1240, MATCH($B$2, resultados!$A$1:$ZZ$1, 0))</f>
        <v/>
      </c>
      <c r="C1246">
        <f>INDEX(resultados!$A$2:$ZZ$2386, 1240, MATCH($B$3, resultados!$A$1:$ZZ$1, 0))</f>
        <v/>
      </c>
    </row>
    <row r="1247">
      <c r="A1247">
        <f>INDEX(resultados!$A$2:$ZZ$2386, 1241, MATCH($B$1, resultados!$A$1:$ZZ$1, 0))</f>
        <v/>
      </c>
      <c r="B1247">
        <f>INDEX(resultados!$A$2:$ZZ$2386, 1241, MATCH($B$2, resultados!$A$1:$ZZ$1, 0))</f>
        <v/>
      </c>
      <c r="C1247">
        <f>INDEX(resultados!$A$2:$ZZ$2386, 1241, MATCH($B$3, resultados!$A$1:$ZZ$1, 0))</f>
        <v/>
      </c>
    </row>
    <row r="1248">
      <c r="A1248">
        <f>INDEX(resultados!$A$2:$ZZ$2386, 1242, MATCH($B$1, resultados!$A$1:$ZZ$1, 0))</f>
        <v/>
      </c>
      <c r="B1248">
        <f>INDEX(resultados!$A$2:$ZZ$2386, 1242, MATCH($B$2, resultados!$A$1:$ZZ$1, 0))</f>
        <v/>
      </c>
      <c r="C1248">
        <f>INDEX(resultados!$A$2:$ZZ$2386, 1242, MATCH($B$3, resultados!$A$1:$ZZ$1, 0))</f>
        <v/>
      </c>
    </row>
    <row r="1249">
      <c r="A1249">
        <f>INDEX(resultados!$A$2:$ZZ$2386, 1243, MATCH($B$1, resultados!$A$1:$ZZ$1, 0))</f>
        <v/>
      </c>
      <c r="B1249">
        <f>INDEX(resultados!$A$2:$ZZ$2386, 1243, MATCH($B$2, resultados!$A$1:$ZZ$1, 0))</f>
        <v/>
      </c>
      <c r="C1249">
        <f>INDEX(resultados!$A$2:$ZZ$2386, 1243, MATCH($B$3, resultados!$A$1:$ZZ$1, 0))</f>
        <v/>
      </c>
    </row>
    <row r="1250">
      <c r="A1250">
        <f>INDEX(resultados!$A$2:$ZZ$2386, 1244, MATCH($B$1, resultados!$A$1:$ZZ$1, 0))</f>
        <v/>
      </c>
      <c r="B1250">
        <f>INDEX(resultados!$A$2:$ZZ$2386, 1244, MATCH($B$2, resultados!$A$1:$ZZ$1, 0))</f>
        <v/>
      </c>
      <c r="C1250">
        <f>INDEX(resultados!$A$2:$ZZ$2386, 1244, MATCH($B$3, resultados!$A$1:$ZZ$1, 0))</f>
        <v/>
      </c>
    </row>
    <row r="1251">
      <c r="A1251">
        <f>INDEX(resultados!$A$2:$ZZ$2386, 1245, MATCH($B$1, resultados!$A$1:$ZZ$1, 0))</f>
        <v/>
      </c>
      <c r="B1251">
        <f>INDEX(resultados!$A$2:$ZZ$2386, 1245, MATCH($B$2, resultados!$A$1:$ZZ$1, 0))</f>
        <v/>
      </c>
      <c r="C1251">
        <f>INDEX(resultados!$A$2:$ZZ$2386, 1245, MATCH($B$3, resultados!$A$1:$ZZ$1, 0))</f>
        <v/>
      </c>
    </row>
    <row r="1252">
      <c r="A1252">
        <f>INDEX(resultados!$A$2:$ZZ$2386, 1246, MATCH($B$1, resultados!$A$1:$ZZ$1, 0))</f>
        <v/>
      </c>
      <c r="B1252">
        <f>INDEX(resultados!$A$2:$ZZ$2386, 1246, MATCH($B$2, resultados!$A$1:$ZZ$1, 0))</f>
        <v/>
      </c>
      <c r="C1252">
        <f>INDEX(resultados!$A$2:$ZZ$2386, 1246, MATCH($B$3, resultados!$A$1:$ZZ$1, 0))</f>
        <v/>
      </c>
    </row>
    <row r="1253">
      <c r="A1253">
        <f>INDEX(resultados!$A$2:$ZZ$2386, 1247, MATCH($B$1, resultados!$A$1:$ZZ$1, 0))</f>
        <v/>
      </c>
      <c r="B1253">
        <f>INDEX(resultados!$A$2:$ZZ$2386, 1247, MATCH($B$2, resultados!$A$1:$ZZ$1, 0))</f>
        <v/>
      </c>
      <c r="C1253">
        <f>INDEX(resultados!$A$2:$ZZ$2386, 1247, MATCH($B$3, resultados!$A$1:$ZZ$1, 0))</f>
        <v/>
      </c>
    </row>
    <row r="1254">
      <c r="A1254">
        <f>INDEX(resultados!$A$2:$ZZ$2386, 1248, MATCH($B$1, resultados!$A$1:$ZZ$1, 0))</f>
        <v/>
      </c>
      <c r="B1254">
        <f>INDEX(resultados!$A$2:$ZZ$2386, 1248, MATCH($B$2, resultados!$A$1:$ZZ$1, 0))</f>
        <v/>
      </c>
      <c r="C1254">
        <f>INDEX(resultados!$A$2:$ZZ$2386, 1248, MATCH($B$3, resultados!$A$1:$ZZ$1, 0))</f>
        <v/>
      </c>
    </row>
    <row r="1255">
      <c r="A1255">
        <f>INDEX(resultados!$A$2:$ZZ$2386, 1249, MATCH($B$1, resultados!$A$1:$ZZ$1, 0))</f>
        <v/>
      </c>
      <c r="B1255">
        <f>INDEX(resultados!$A$2:$ZZ$2386, 1249, MATCH($B$2, resultados!$A$1:$ZZ$1, 0))</f>
        <v/>
      </c>
      <c r="C1255">
        <f>INDEX(resultados!$A$2:$ZZ$2386, 1249, MATCH($B$3, resultados!$A$1:$ZZ$1, 0))</f>
        <v/>
      </c>
    </row>
    <row r="1256">
      <c r="A1256">
        <f>INDEX(resultados!$A$2:$ZZ$2386, 1250, MATCH($B$1, resultados!$A$1:$ZZ$1, 0))</f>
        <v/>
      </c>
      <c r="B1256">
        <f>INDEX(resultados!$A$2:$ZZ$2386, 1250, MATCH($B$2, resultados!$A$1:$ZZ$1, 0))</f>
        <v/>
      </c>
      <c r="C1256">
        <f>INDEX(resultados!$A$2:$ZZ$2386, 1250, MATCH($B$3, resultados!$A$1:$ZZ$1, 0))</f>
        <v/>
      </c>
    </row>
    <row r="1257">
      <c r="A1257">
        <f>INDEX(resultados!$A$2:$ZZ$2386, 1251, MATCH($B$1, resultados!$A$1:$ZZ$1, 0))</f>
        <v/>
      </c>
      <c r="B1257">
        <f>INDEX(resultados!$A$2:$ZZ$2386, 1251, MATCH($B$2, resultados!$A$1:$ZZ$1, 0))</f>
        <v/>
      </c>
      <c r="C1257">
        <f>INDEX(resultados!$A$2:$ZZ$2386, 1251, MATCH($B$3, resultados!$A$1:$ZZ$1, 0))</f>
        <v/>
      </c>
    </row>
    <row r="1258">
      <c r="A1258">
        <f>INDEX(resultados!$A$2:$ZZ$2386, 1252, MATCH($B$1, resultados!$A$1:$ZZ$1, 0))</f>
        <v/>
      </c>
      <c r="B1258">
        <f>INDEX(resultados!$A$2:$ZZ$2386, 1252, MATCH($B$2, resultados!$A$1:$ZZ$1, 0))</f>
        <v/>
      </c>
      <c r="C1258">
        <f>INDEX(resultados!$A$2:$ZZ$2386, 1252, MATCH($B$3, resultados!$A$1:$ZZ$1, 0))</f>
        <v/>
      </c>
    </row>
    <row r="1259">
      <c r="A1259">
        <f>INDEX(resultados!$A$2:$ZZ$2386, 1253, MATCH($B$1, resultados!$A$1:$ZZ$1, 0))</f>
        <v/>
      </c>
      <c r="B1259">
        <f>INDEX(resultados!$A$2:$ZZ$2386, 1253, MATCH($B$2, resultados!$A$1:$ZZ$1, 0))</f>
        <v/>
      </c>
      <c r="C1259">
        <f>INDEX(resultados!$A$2:$ZZ$2386, 1253, MATCH($B$3, resultados!$A$1:$ZZ$1, 0))</f>
        <v/>
      </c>
    </row>
    <row r="1260">
      <c r="A1260">
        <f>INDEX(resultados!$A$2:$ZZ$2386, 1254, MATCH($B$1, resultados!$A$1:$ZZ$1, 0))</f>
        <v/>
      </c>
      <c r="B1260">
        <f>INDEX(resultados!$A$2:$ZZ$2386, 1254, MATCH($B$2, resultados!$A$1:$ZZ$1, 0))</f>
        <v/>
      </c>
      <c r="C1260">
        <f>INDEX(resultados!$A$2:$ZZ$2386, 1254, MATCH($B$3, resultados!$A$1:$ZZ$1, 0))</f>
        <v/>
      </c>
    </row>
    <row r="1261">
      <c r="A1261">
        <f>INDEX(resultados!$A$2:$ZZ$2386, 1255, MATCH($B$1, resultados!$A$1:$ZZ$1, 0))</f>
        <v/>
      </c>
      <c r="B1261">
        <f>INDEX(resultados!$A$2:$ZZ$2386, 1255, MATCH($B$2, resultados!$A$1:$ZZ$1, 0))</f>
        <v/>
      </c>
      <c r="C1261">
        <f>INDEX(resultados!$A$2:$ZZ$2386, 1255, MATCH($B$3, resultados!$A$1:$ZZ$1, 0))</f>
        <v/>
      </c>
    </row>
    <row r="1262">
      <c r="A1262">
        <f>INDEX(resultados!$A$2:$ZZ$2386, 1256, MATCH($B$1, resultados!$A$1:$ZZ$1, 0))</f>
        <v/>
      </c>
      <c r="B1262">
        <f>INDEX(resultados!$A$2:$ZZ$2386, 1256, MATCH($B$2, resultados!$A$1:$ZZ$1, 0))</f>
        <v/>
      </c>
      <c r="C1262">
        <f>INDEX(resultados!$A$2:$ZZ$2386, 1256, MATCH($B$3, resultados!$A$1:$ZZ$1, 0))</f>
        <v/>
      </c>
    </row>
    <row r="1263">
      <c r="A1263">
        <f>INDEX(resultados!$A$2:$ZZ$2386, 1257, MATCH($B$1, resultados!$A$1:$ZZ$1, 0))</f>
        <v/>
      </c>
      <c r="B1263">
        <f>INDEX(resultados!$A$2:$ZZ$2386, 1257, MATCH($B$2, resultados!$A$1:$ZZ$1, 0))</f>
        <v/>
      </c>
      <c r="C1263">
        <f>INDEX(resultados!$A$2:$ZZ$2386, 1257, MATCH($B$3, resultados!$A$1:$ZZ$1, 0))</f>
        <v/>
      </c>
    </row>
    <row r="1264">
      <c r="A1264">
        <f>INDEX(resultados!$A$2:$ZZ$2386, 1258, MATCH($B$1, resultados!$A$1:$ZZ$1, 0))</f>
        <v/>
      </c>
      <c r="B1264">
        <f>INDEX(resultados!$A$2:$ZZ$2386, 1258, MATCH($B$2, resultados!$A$1:$ZZ$1, 0))</f>
        <v/>
      </c>
      <c r="C1264">
        <f>INDEX(resultados!$A$2:$ZZ$2386, 1258, MATCH($B$3, resultados!$A$1:$ZZ$1, 0))</f>
        <v/>
      </c>
    </row>
    <row r="1265">
      <c r="A1265">
        <f>INDEX(resultados!$A$2:$ZZ$2386, 1259, MATCH($B$1, resultados!$A$1:$ZZ$1, 0))</f>
        <v/>
      </c>
      <c r="B1265">
        <f>INDEX(resultados!$A$2:$ZZ$2386, 1259, MATCH($B$2, resultados!$A$1:$ZZ$1, 0))</f>
        <v/>
      </c>
      <c r="C1265">
        <f>INDEX(resultados!$A$2:$ZZ$2386, 1259, MATCH($B$3, resultados!$A$1:$ZZ$1, 0))</f>
        <v/>
      </c>
    </row>
    <row r="1266">
      <c r="A1266">
        <f>INDEX(resultados!$A$2:$ZZ$2386, 1260, MATCH($B$1, resultados!$A$1:$ZZ$1, 0))</f>
        <v/>
      </c>
      <c r="B1266">
        <f>INDEX(resultados!$A$2:$ZZ$2386, 1260, MATCH($B$2, resultados!$A$1:$ZZ$1, 0))</f>
        <v/>
      </c>
      <c r="C1266">
        <f>INDEX(resultados!$A$2:$ZZ$2386, 1260, MATCH($B$3, resultados!$A$1:$ZZ$1, 0))</f>
        <v/>
      </c>
    </row>
    <row r="1267">
      <c r="A1267">
        <f>INDEX(resultados!$A$2:$ZZ$2386, 1261, MATCH($B$1, resultados!$A$1:$ZZ$1, 0))</f>
        <v/>
      </c>
      <c r="B1267">
        <f>INDEX(resultados!$A$2:$ZZ$2386, 1261, MATCH($B$2, resultados!$A$1:$ZZ$1, 0))</f>
        <v/>
      </c>
      <c r="C1267">
        <f>INDEX(resultados!$A$2:$ZZ$2386, 1261, MATCH($B$3, resultados!$A$1:$ZZ$1, 0))</f>
        <v/>
      </c>
    </row>
    <row r="1268">
      <c r="A1268">
        <f>INDEX(resultados!$A$2:$ZZ$2386, 1262, MATCH($B$1, resultados!$A$1:$ZZ$1, 0))</f>
        <v/>
      </c>
      <c r="B1268">
        <f>INDEX(resultados!$A$2:$ZZ$2386, 1262, MATCH($B$2, resultados!$A$1:$ZZ$1, 0))</f>
        <v/>
      </c>
      <c r="C1268">
        <f>INDEX(resultados!$A$2:$ZZ$2386, 1262, MATCH($B$3, resultados!$A$1:$ZZ$1, 0))</f>
        <v/>
      </c>
    </row>
    <row r="1269">
      <c r="A1269">
        <f>INDEX(resultados!$A$2:$ZZ$2386, 1263, MATCH($B$1, resultados!$A$1:$ZZ$1, 0))</f>
        <v/>
      </c>
      <c r="B1269">
        <f>INDEX(resultados!$A$2:$ZZ$2386, 1263, MATCH($B$2, resultados!$A$1:$ZZ$1, 0))</f>
        <v/>
      </c>
      <c r="C1269">
        <f>INDEX(resultados!$A$2:$ZZ$2386, 1263, MATCH($B$3, resultados!$A$1:$ZZ$1, 0))</f>
        <v/>
      </c>
    </row>
    <row r="1270">
      <c r="A1270">
        <f>INDEX(resultados!$A$2:$ZZ$2386, 1264, MATCH($B$1, resultados!$A$1:$ZZ$1, 0))</f>
        <v/>
      </c>
      <c r="B1270">
        <f>INDEX(resultados!$A$2:$ZZ$2386, 1264, MATCH($B$2, resultados!$A$1:$ZZ$1, 0))</f>
        <v/>
      </c>
      <c r="C1270">
        <f>INDEX(resultados!$A$2:$ZZ$2386, 1264, MATCH($B$3, resultados!$A$1:$ZZ$1, 0))</f>
        <v/>
      </c>
    </row>
    <row r="1271">
      <c r="A1271">
        <f>INDEX(resultados!$A$2:$ZZ$2386, 1265, MATCH($B$1, resultados!$A$1:$ZZ$1, 0))</f>
        <v/>
      </c>
      <c r="B1271">
        <f>INDEX(resultados!$A$2:$ZZ$2386, 1265, MATCH($B$2, resultados!$A$1:$ZZ$1, 0))</f>
        <v/>
      </c>
      <c r="C1271">
        <f>INDEX(resultados!$A$2:$ZZ$2386, 1265, MATCH($B$3, resultados!$A$1:$ZZ$1, 0))</f>
        <v/>
      </c>
    </row>
    <row r="1272">
      <c r="A1272">
        <f>INDEX(resultados!$A$2:$ZZ$2386, 1266, MATCH($B$1, resultados!$A$1:$ZZ$1, 0))</f>
        <v/>
      </c>
      <c r="B1272">
        <f>INDEX(resultados!$A$2:$ZZ$2386, 1266, MATCH($B$2, resultados!$A$1:$ZZ$1, 0))</f>
        <v/>
      </c>
      <c r="C1272">
        <f>INDEX(resultados!$A$2:$ZZ$2386, 1266, MATCH($B$3, resultados!$A$1:$ZZ$1, 0))</f>
        <v/>
      </c>
    </row>
    <row r="1273">
      <c r="A1273">
        <f>INDEX(resultados!$A$2:$ZZ$2386, 1267, MATCH($B$1, resultados!$A$1:$ZZ$1, 0))</f>
        <v/>
      </c>
      <c r="B1273">
        <f>INDEX(resultados!$A$2:$ZZ$2386, 1267, MATCH($B$2, resultados!$A$1:$ZZ$1, 0))</f>
        <v/>
      </c>
      <c r="C1273">
        <f>INDEX(resultados!$A$2:$ZZ$2386, 1267, MATCH($B$3, resultados!$A$1:$ZZ$1, 0))</f>
        <v/>
      </c>
    </row>
    <row r="1274">
      <c r="A1274">
        <f>INDEX(resultados!$A$2:$ZZ$2386, 1268, MATCH($B$1, resultados!$A$1:$ZZ$1, 0))</f>
        <v/>
      </c>
      <c r="B1274">
        <f>INDEX(resultados!$A$2:$ZZ$2386, 1268, MATCH($B$2, resultados!$A$1:$ZZ$1, 0))</f>
        <v/>
      </c>
      <c r="C1274">
        <f>INDEX(resultados!$A$2:$ZZ$2386, 1268, MATCH($B$3, resultados!$A$1:$ZZ$1, 0))</f>
        <v/>
      </c>
    </row>
    <row r="1275">
      <c r="A1275">
        <f>INDEX(resultados!$A$2:$ZZ$2386, 1269, MATCH($B$1, resultados!$A$1:$ZZ$1, 0))</f>
        <v/>
      </c>
      <c r="B1275">
        <f>INDEX(resultados!$A$2:$ZZ$2386, 1269, MATCH($B$2, resultados!$A$1:$ZZ$1, 0))</f>
        <v/>
      </c>
      <c r="C1275">
        <f>INDEX(resultados!$A$2:$ZZ$2386, 1269, MATCH($B$3, resultados!$A$1:$ZZ$1, 0))</f>
        <v/>
      </c>
    </row>
    <row r="1276">
      <c r="A1276">
        <f>INDEX(resultados!$A$2:$ZZ$2386, 1270, MATCH($B$1, resultados!$A$1:$ZZ$1, 0))</f>
        <v/>
      </c>
      <c r="B1276">
        <f>INDEX(resultados!$A$2:$ZZ$2386, 1270, MATCH($B$2, resultados!$A$1:$ZZ$1, 0))</f>
        <v/>
      </c>
      <c r="C1276">
        <f>INDEX(resultados!$A$2:$ZZ$2386, 1270, MATCH($B$3, resultados!$A$1:$ZZ$1, 0))</f>
        <v/>
      </c>
    </row>
    <row r="1277">
      <c r="A1277">
        <f>INDEX(resultados!$A$2:$ZZ$2386, 1271, MATCH($B$1, resultados!$A$1:$ZZ$1, 0))</f>
        <v/>
      </c>
      <c r="B1277">
        <f>INDEX(resultados!$A$2:$ZZ$2386, 1271, MATCH($B$2, resultados!$A$1:$ZZ$1, 0))</f>
        <v/>
      </c>
      <c r="C1277">
        <f>INDEX(resultados!$A$2:$ZZ$2386, 1271, MATCH($B$3, resultados!$A$1:$ZZ$1, 0))</f>
        <v/>
      </c>
    </row>
    <row r="1278">
      <c r="A1278">
        <f>INDEX(resultados!$A$2:$ZZ$2386, 1272, MATCH($B$1, resultados!$A$1:$ZZ$1, 0))</f>
        <v/>
      </c>
      <c r="B1278">
        <f>INDEX(resultados!$A$2:$ZZ$2386, 1272, MATCH($B$2, resultados!$A$1:$ZZ$1, 0))</f>
        <v/>
      </c>
      <c r="C1278">
        <f>INDEX(resultados!$A$2:$ZZ$2386, 1272, MATCH($B$3, resultados!$A$1:$ZZ$1, 0))</f>
        <v/>
      </c>
    </row>
    <row r="1279">
      <c r="A1279">
        <f>INDEX(resultados!$A$2:$ZZ$2386, 1273, MATCH($B$1, resultados!$A$1:$ZZ$1, 0))</f>
        <v/>
      </c>
      <c r="B1279">
        <f>INDEX(resultados!$A$2:$ZZ$2386, 1273, MATCH($B$2, resultados!$A$1:$ZZ$1, 0))</f>
        <v/>
      </c>
      <c r="C1279">
        <f>INDEX(resultados!$A$2:$ZZ$2386, 1273, MATCH($B$3, resultados!$A$1:$ZZ$1, 0))</f>
        <v/>
      </c>
    </row>
    <row r="1280">
      <c r="A1280">
        <f>INDEX(resultados!$A$2:$ZZ$2386, 1274, MATCH($B$1, resultados!$A$1:$ZZ$1, 0))</f>
        <v/>
      </c>
      <c r="B1280">
        <f>INDEX(resultados!$A$2:$ZZ$2386, 1274, MATCH($B$2, resultados!$A$1:$ZZ$1, 0))</f>
        <v/>
      </c>
      <c r="C1280">
        <f>INDEX(resultados!$A$2:$ZZ$2386, 1274, MATCH($B$3, resultados!$A$1:$ZZ$1, 0))</f>
        <v/>
      </c>
    </row>
    <row r="1281">
      <c r="A1281">
        <f>INDEX(resultados!$A$2:$ZZ$2386, 1275, MATCH($B$1, resultados!$A$1:$ZZ$1, 0))</f>
        <v/>
      </c>
      <c r="B1281">
        <f>INDEX(resultados!$A$2:$ZZ$2386, 1275, MATCH($B$2, resultados!$A$1:$ZZ$1, 0))</f>
        <v/>
      </c>
      <c r="C1281">
        <f>INDEX(resultados!$A$2:$ZZ$2386, 1275, MATCH($B$3, resultados!$A$1:$ZZ$1, 0))</f>
        <v/>
      </c>
    </row>
    <row r="1282">
      <c r="A1282">
        <f>INDEX(resultados!$A$2:$ZZ$2386, 1276, MATCH($B$1, resultados!$A$1:$ZZ$1, 0))</f>
        <v/>
      </c>
      <c r="B1282">
        <f>INDEX(resultados!$A$2:$ZZ$2386, 1276, MATCH($B$2, resultados!$A$1:$ZZ$1, 0))</f>
        <v/>
      </c>
      <c r="C1282">
        <f>INDEX(resultados!$A$2:$ZZ$2386, 1276, MATCH($B$3, resultados!$A$1:$ZZ$1, 0))</f>
        <v/>
      </c>
    </row>
    <row r="1283">
      <c r="A1283">
        <f>INDEX(resultados!$A$2:$ZZ$2386, 1277, MATCH($B$1, resultados!$A$1:$ZZ$1, 0))</f>
        <v/>
      </c>
      <c r="B1283">
        <f>INDEX(resultados!$A$2:$ZZ$2386, 1277, MATCH($B$2, resultados!$A$1:$ZZ$1, 0))</f>
        <v/>
      </c>
      <c r="C1283">
        <f>INDEX(resultados!$A$2:$ZZ$2386, 1277, MATCH($B$3, resultados!$A$1:$ZZ$1, 0))</f>
        <v/>
      </c>
    </row>
    <row r="1284">
      <c r="A1284">
        <f>INDEX(resultados!$A$2:$ZZ$2386, 1278, MATCH($B$1, resultados!$A$1:$ZZ$1, 0))</f>
        <v/>
      </c>
      <c r="B1284">
        <f>INDEX(resultados!$A$2:$ZZ$2386, 1278, MATCH($B$2, resultados!$A$1:$ZZ$1, 0))</f>
        <v/>
      </c>
      <c r="C1284">
        <f>INDEX(resultados!$A$2:$ZZ$2386, 1278, MATCH($B$3, resultados!$A$1:$ZZ$1, 0))</f>
        <v/>
      </c>
    </row>
    <row r="1285">
      <c r="A1285">
        <f>INDEX(resultados!$A$2:$ZZ$2386, 1279, MATCH($B$1, resultados!$A$1:$ZZ$1, 0))</f>
        <v/>
      </c>
      <c r="B1285">
        <f>INDEX(resultados!$A$2:$ZZ$2386, 1279, MATCH($B$2, resultados!$A$1:$ZZ$1, 0))</f>
        <v/>
      </c>
      <c r="C1285">
        <f>INDEX(resultados!$A$2:$ZZ$2386, 1279, MATCH($B$3, resultados!$A$1:$ZZ$1, 0))</f>
        <v/>
      </c>
    </row>
    <row r="1286">
      <c r="A1286">
        <f>INDEX(resultados!$A$2:$ZZ$2386, 1280, MATCH($B$1, resultados!$A$1:$ZZ$1, 0))</f>
        <v/>
      </c>
      <c r="B1286">
        <f>INDEX(resultados!$A$2:$ZZ$2386, 1280, MATCH($B$2, resultados!$A$1:$ZZ$1, 0))</f>
        <v/>
      </c>
      <c r="C1286">
        <f>INDEX(resultados!$A$2:$ZZ$2386, 1280, MATCH($B$3, resultados!$A$1:$ZZ$1, 0))</f>
        <v/>
      </c>
    </row>
    <row r="1287">
      <c r="A1287">
        <f>INDEX(resultados!$A$2:$ZZ$2386, 1281, MATCH($B$1, resultados!$A$1:$ZZ$1, 0))</f>
        <v/>
      </c>
      <c r="B1287">
        <f>INDEX(resultados!$A$2:$ZZ$2386, 1281, MATCH($B$2, resultados!$A$1:$ZZ$1, 0))</f>
        <v/>
      </c>
      <c r="C1287">
        <f>INDEX(resultados!$A$2:$ZZ$2386, 1281, MATCH($B$3, resultados!$A$1:$ZZ$1, 0))</f>
        <v/>
      </c>
    </row>
    <row r="1288">
      <c r="A1288">
        <f>INDEX(resultados!$A$2:$ZZ$2386, 1282, MATCH($B$1, resultados!$A$1:$ZZ$1, 0))</f>
        <v/>
      </c>
      <c r="B1288">
        <f>INDEX(resultados!$A$2:$ZZ$2386, 1282, MATCH($B$2, resultados!$A$1:$ZZ$1, 0))</f>
        <v/>
      </c>
      <c r="C1288">
        <f>INDEX(resultados!$A$2:$ZZ$2386, 1282, MATCH($B$3, resultados!$A$1:$ZZ$1, 0))</f>
        <v/>
      </c>
    </row>
    <row r="1289">
      <c r="A1289">
        <f>INDEX(resultados!$A$2:$ZZ$2386, 1283, MATCH($B$1, resultados!$A$1:$ZZ$1, 0))</f>
        <v/>
      </c>
      <c r="B1289">
        <f>INDEX(resultados!$A$2:$ZZ$2386, 1283, MATCH($B$2, resultados!$A$1:$ZZ$1, 0))</f>
        <v/>
      </c>
      <c r="C1289">
        <f>INDEX(resultados!$A$2:$ZZ$2386, 1283, MATCH($B$3, resultados!$A$1:$ZZ$1, 0))</f>
        <v/>
      </c>
    </row>
    <row r="1290">
      <c r="A1290">
        <f>INDEX(resultados!$A$2:$ZZ$2386, 1284, MATCH($B$1, resultados!$A$1:$ZZ$1, 0))</f>
        <v/>
      </c>
      <c r="B1290">
        <f>INDEX(resultados!$A$2:$ZZ$2386, 1284, MATCH($B$2, resultados!$A$1:$ZZ$1, 0))</f>
        <v/>
      </c>
      <c r="C1290">
        <f>INDEX(resultados!$A$2:$ZZ$2386, 1284, MATCH($B$3, resultados!$A$1:$ZZ$1, 0))</f>
        <v/>
      </c>
    </row>
    <row r="1291">
      <c r="A1291">
        <f>INDEX(resultados!$A$2:$ZZ$2386, 1285, MATCH($B$1, resultados!$A$1:$ZZ$1, 0))</f>
        <v/>
      </c>
      <c r="B1291">
        <f>INDEX(resultados!$A$2:$ZZ$2386, 1285, MATCH($B$2, resultados!$A$1:$ZZ$1, 0))</f>
        <v/>
      </c>
      <c r="C1291">
        <f>INDEX(resultados!$A$2:$ZZ$2386, 1285, MATCH($B$3, resultados!$A$1:$ZZ$1, 0))</f>
        <v/>
      </c>
    </row>
    <row r="1292">
      <c r="A1292">
        <f>INDEX(resultados!$A$2:$ZZ$2386, 1286, MATCH($B$1, resultados!$A$1:$ZZ$1, 0))</f>
        <v/>
      </c>
      <c r="B1292">
        <f>INDEX(resultados!$A$2:$ZZ$2386, 1286, MATCH($B$2, resultados!$A$1:$ZZ$1, 0))</f>
        <v/>
      </c>
      <c r="C1292">
        <f>INDEX(resultados!$A$2:$ZZ$2386, 1286, MATCH($B$3, resultados!$A$1:$ZZ$1, 0))</f>
        <v/>
      </c>
    </row>
    <row r="1293">
      <c r="A1293">
        <f>INDEX(resultados!$A$2:$ZZ$2386, 1287, MATCH($B$1, resultados!$A$1:$ZZ$1, 0))</f>
        <v/>
      </c>
      <c r="B1293">
        <f>INDEX(resultados!$A$2:$ZZ$2386, 1287, MATCH($B$2, resultados!$A$1:$ZZ$1, 0))</f>
        <v/>
      </c>
      <c r="C1293">
        <f>INDEX(resultados!$A$2:$ZZ$2386, 1287, MATCH($B$3, resultados!$A$1:$ZZ$1, 0))</f>
        <v/>
      </c>
    </row>
    <row r="1294">
      <c r="A1294">
        <f>INDEX(resultados!$A$2:$ZZ$2386, 1288, MATCH($B$1, resultados!$A$1:$ZZ$1, 0))</f>
        <v/>
      </c>
      <c r="B1294">
        <f>INDEX(resultados!$A$2:$ZZ$2386, 1288, MATCH($B$2, resultados!$A$1:$ZZ$1, 0))</f>
        <v/>
      </c>
      <c r="C1294">
        <f>INDEX(resultados!$A$2:$ZZ$2386, 1288, MATCH($B$3, resultados!$A$1:$ZZ$1, 0))</f>
        <v/>
      </c>
    </row>
    <row r="1295">
      <c r="A1295">
        <f>INDEX(resultados!$A$2:$ZZ$2386, 1289, MATCH($B$1, resultados!$A$1:$ZZ$1, 0))</f>
        <v/>
      </c>
      <c r="B1295">
        <f>INDEX(resultados!$A$2:$ZZ$2386, 1289, MATCH($B$2, resultados!$A$1:$ZZ$1, 0))</f>
        <v/>
      </c>
      <c r="C1295">
        <f>INDEX(resultados!$A$2:$ZZ$2386, 1289, MATCH($B$3, resultados!$A$1:$ZZ$1, 0))</f>
        <v/>
      </c>
    </row>
    <row r="1296">
      <c r="A1296">
        <f>INDEX(resultados!$A$2:$ZZ$2386, 1290, MATCH($B$1, resultados!$A$1:$ZZ$1, 0))</f>
        <v/>
      </c>
      <c r="B1296">
        <f>INDEX(resultados!$A$2:$ZZ$2386, 1290, MATCH($B$2, resultados!$A$1:$ZZ$1, 0))</f>
        <v/>
      </c>
      <c r="C1296">
        <f>INDEX(resultados!$A$2:$ZZ$2386, 1290, MATCH($B$3, resultados!$A$1:$ZZ$1, 0))</f>
        <v/>
      </c>
    </row>
    <row r="1297">
      <c r="A1297">
        <f>INDEX(resultados!$A$2:$ZZ$2386, 1291, MATCH($B$1, resultados!$A$1:$ZZ$1, 0))</f>
        <v/>
      </c>
      <c r="B1297">
        <f>INDEX(resultados!$A$2:$ZZ$2386, 1291, MATCH($B$2, resultados!$A$1:$ZZ$1, 0))</f>
        <v/>
      </c>
      <c r="C1297">
        <f>INDEX(resultados!$A$2:$ZZ$2386, 1291, MATCH($B$3, resultados!$A$1:$ZZ$1, 0))</f>
        <v/>
      </c>
    </row>
    <row r="1298">
      <c r="A1298">
        <f>INDEX(resultados!$A$2:$ZZ$2386, 1292, MATCH($B$1, resultados!$A$1:$ZZ$1, 0))</f>
        <v/>
      </c>
      <c r="B1298">
        <f>INDEX(resultados!$A$2:$ZZ$2386, 1292, MATCH($B$2, resultados!$A$1:$ZZ$1, 0))</f>
        <v/>
      </c>
      <c r="C1298">
        <f>INDEX(resultados!$A$2:$ZZ$2386, 1292, MATCH($B$3, resultados!$A$1:$ZZ$1, 0))</f>
        <v/>
      </c>
    </row>
    <row r="1299">
      <c r="A1299">
        <f>INDEX(resultados!$A$2:$ZZ$2386, 1293, MATCH($B$1, resultados!$A$1:$ZZ$1, 0))</f>
        <v/>
      </c>
      <c r="B1299">
        <f>INDEX(resultados!$A$2:$ZZ$2386, 1293, MATCH($B$2, resultados!$A$1:$ZZ$1, 0))</f>
        <v/>
      </c>
      <c r="C1299">
        <f>INDEX(resultados!$A$2:$ZZ$2386, 1293, MATCH($B$3, resultados!$A$1:$ZZ$1, 0))</f>
        <v/>
      </c>
    </row>
    <row r="1300">
      <c r="A1300">
        <f>INDEX(resultados!$A$2:$ZZ$2386, 1294, MATCH($B$1, resultados!$A$1:$ZZ$1, 0))</f>
        <v/>
      </c>
      <c r="B1300">
        <f>INDEX(resultados!$A$2:$ZZ$2386, 1294, MATCH($B$2, resultados!$A$1:$ZZ$1, 0))</f>
        <v/>
      </c>
      <c r="C1300">
        <f>INDEX(resultados!$A$2:$ZZ$2386, 1294, MATCH($B$3, resultados!$A$1:$ZZ$1, 0))</f>
        <v/>
      </c>
    </row>
    <row r="1301">
      <c r="A1301">
        <f>INDEX(resultados!$A$2:$ZZ$2386, 1295, MATCH($B$1, resultados!$A$1:$ZZ$1, 0))</f>
        <v/>
      </c>
      <c r="B1301">
        <f>INDEX(resultados!$A$2:$ZZ$2386, 1295, MATCH($B$2, resultados!$A$1:$ZZ$1, 0))</f>
        <v/>
      </c>
      <c r="C1301">
        <f>INDEX(resultados!$A$2:$ZZ$2386, 1295, MATCH($B$3, resultados!$A$1:$ZZ$1, 0))</f>
        <v/>
      </c>
    </row>
    <row r="1302">
      <c r="A1302">
        <f>INDEX(resultados!$A$2:$ZZ$2386, 1296, MATCH($B$1, resultados!$A$1:$ZZ$1, 0))</f>
        <v/>
      </c>
      <c r="B1302">
        <f>INDEX(resultados!$A$2:$ZZ$2386, 1296, MATCH($B$2, resultados!$A$1:$ZZ$1, 0))</f>
        <v/>
      </c>
      <c r="C1302">
        <f>INDEX(resultados!$A$2:$ZZ$2386, 1296, MATCH($B$3, resultados!$A$1:$ZZ$1, 0))</f>
        <v/>
      </c>
    </row>
    <row r="1303">
      <c r="A1303">
        <f>INDEX(resultados!$A$2:$ZZ$2386, 1297, MATCH($B$1, resultados!$A$1:$ZZ$1, 0))</f>
        <v/>
      </c>
      <c r="B1303">
        <f>INDEX(resultados!$A$2:$ZZ$2386, 1297, MATCH($B$2, resultados!$A$1:$ZZ$1, 0))</f>
        <v/>
      </c>
      <c r="C1303">
        <f>INDEX(resultados!$A$2:$ZZ$2386, 1297, MATCH($B$3, resultados!$A$1:$ZZ$1, 0))</f>
        <v/>
      </c>
    </row>
    <row r="1304">
      <c r="A1304">
        <f>INDEX(resultados!$A$2:$ZZ$2386, 1298, MATCH($B$1, resultados!$A$1:$ZZ$1, 0))</f>
        <v/>
      </c>
      <c r="B1304">
        <f>INDEX(resultados!$A$2:$ZZ$2386, 1298, MATCH($B$2, resultados!$A$1:$ZZ$1, 0))</f>
        <v/>
      </c>
      <c r="C1304">
        <f>INDEX(resultados!$A$2:$ZZ$2386, 1298, MATCH($B$3, resultados!$A$1:$ZZ$1, 0))</f>
        <v/>
      </c>
    </row>
    <row r="1305">
      <c r="A1305">
        <f>INDEX(resultados!$A$2:$ZZ$2386, 1299, MATCH($B$1, resultados!$A$1:$ZZ$1, 0))</f>
        <v/>
      </c>
      <c r="B1305">
        <f>INDEX(resultados!$A$2:$ZZ$2386, 1299, MATCH($B$2, resultados!$A$1:$ZZ$1, 0))</f>
        <v/>
      </c>
      <c r="C1305">
        <f>INDEX(resultados!$A$2:$ZZ$2386, 1299, MATCH($B$3, resultados!$A$1:$ZZ$1, 0))</f>
        <v/>
      </c>
    </row>
    <row r="1306">
      <c r="A1306">
        <f>INDEX(resultados!$A$2:$ZZ$2386, 1300, MATCH($B$1, resultados!$A$1:$ZZ$1, 0))</f>
        <v/>
      </c>
      <c r="B1306">
        <f>INDEX(resultados!$A$2:$ZZ$2386, 1300, MATCH($B$2, resultados!$A$1:$ZZ$1, 0))</f>
        <v/>
      </c>
      <c r="C1306">
        <f>INDEX(resultados!$A$2:$ZZ$2386, 1300, MATCH($B$3, resultados!$A$1:$ZZ$1, 0))</f>
        <v/>
      </c>
    </row>
    <row r="1307">
      <c r="A1307">
        <f>INDEX(resultados!$A$2:$ZZ$2386, 1301, MATCH($B$1, resultados!$A$1:$ZZ$1, 0))</f>
        <v/>
      </c>
      <c r="B1307">
        <f>INDEX(resultados!$A$2:$ZZ$2386, 1301, MATCH($B$2, resultados!$A$1:$ZZ$1, 0))</f>
        <v/>
      </c>
      <c r="C1307">
        <f>INDEX(resultados!$A$2:$ZZ$2386, 1301, MATCH($B$3, resultados!$A$1:$ZZ$1, 0))</f>
        <v/>
      </c>
    </row>
    <row r="1308">
      <c r="A1308">
        <f>INDEX(resultados!$A$2:$ZZ$2386, 1302, MATCH($B$1, resultados!$A$1:$ZZ$1, 0))</f>
        <v/>
      </c>
      <c r="B1308">
        <f>INDEX(resultados!$A$2:$ZZ$2386, 1302, MATCH($B$2, resultados!$A$1:$ZZ$1, 0))</f>
        <v/>
      </c>
      <c r="C1308">
        <f>INDEX(resultados!$A$2:$ZZ$2386, 1302, MATCH($B$3, resultados!$A$1:$ZZ$1, 0))</f>
        <v/>
      </c>
    </row>
    <row r="1309">
      <c r="A1309">
        <f>INDEX(resultados!$A$2:$ZZ$2386, 1303, MATCH($B$1, resultados!$A$1:$ZZ$1, 0))</f>
        <v/>
      </c>
      <c r="B1309">
        <f>INDEX(resultados!$A$2:$ZZ$2386, 1303, MATCH($B$2, resultados!$A$1:$ZZ$1, 0))</f>
        <v/>
      </c>
      <c r="C1309">
        <f>INDEX(resultados!$A$2:$ZZ$2386, 1303, MATCH($B$3, resultados!$A$1:$ZZ$1, 0))</f>
        <v/>
      </c>
    </row>
    <row r="1310">
      <c r="A1310">
        <f>INDEX(resultados!$A$2:$ZZ$2386, 1304, MATCH($B$1, resultados!$A$1:$ZZ$1, 0))</f>
        <v/>
      </c>
      <c r="B1310">
        <f>INDEX(resultados!$A$2:$ZZ$2386, 1304, MATCH($B$2, resultados!$A$1:$ZZ$1, 0))</f>
        <v/>
      </c>
      <c r="C1310">
        <f>INDEX(resultados!$A$2:$ZZ$2386, 1304, MATCH($B$3, resultados!$A$1:$ZZ$1, 0))</f>
        <v/>
      </c>
    </row>
    <row r="1311">
      <c r="A1311">
        <f>INDEX(resultados!$A$2:$ZZ$2386, 1305, MATCH($B$1, resultados!$A$1:$ZZ$1, 0))</f>
        <v/>
      </c>
      <c r="B1311">
        <f>INDEX(resultados!$A$2:$ZZ$2386, 1305, MATCH($B$2, resultados!$A$1:$ZZ$1, 0))</f>
        <v/>
      </c>
      <c r="C1311">
        <f>INDEX(resultados!$A$2:$ZZ$2386, 1305, MATCH($B$3, resultados!$A$1:$ZZ$1, 0))</f>
        <v/>
      </c>
    </row>
    <row r="1312">
      <c r="A1312">
        <f>INDEX(resultados!$A$2:$ZZ$2386, 1306, MATCH($B$1, resultados!$A$1:$ZZ$1, 0))</f>
        <v/>
      </c>
      <c r="B1312">
        <f>INDEX(resultados!$A$2:$ZZ$2386, 1306, MATCH($B$2, resultados!$A$1:$ZZ$1, 0))</f>
        <v/>
      </c>
      <c r="C1312">
        <f>INDEX(resultados!$A$2:$ZZ$2386, 1306, MATCH($B$3, resultados!$A$1:$ZZ$1, 0))</f>
        <v/>
      </c>
    </row>
    <row r="1313">
      <c r="A1313">
        <f>INDEX(resultados!$A$2:$ZZ$2386, 1307, MATCH($B$1, resultados!$A$1:$ZZ$1, 0))</f>
        <v/>
      </c>
      <c r="B1313">
        <f>INDEX(resultados!$A$2:$ZZ$2386, 1307, MATCH($B$2, resultados!$A$1:$ZZ$1, 0))</f>
        <v/>
      </c>
      <c r="C1313">
        <f>INDEX(resultados!$A$2:$ZZ$2386, 1307, MATCH($B$3, resultados!$A$1:$ZZ$1, 0))</f>
        <v/>
      </c>
    </row>
    <row r="1314">
      <c r="A1314">
        <f>INDEX(resultados!$A$2:$ZZ$2386, 1308, MATCH($B$1, resultados!$A$1:$ZZ$1, 0))</f>
        <v/>
      </c>
      <c r="B1314">
        <f>INDEX(resultados!$A$2:$ZZ$2386, 1308, MATCH($B$2, resultados!$A$1:$ZZ$1, 0))</f>
        <v/>
      </c>
      <c r="C1314">
        <f>INDEX(resultados!$A$2:$ZZ$2386, 1308, MATCH($B$3, resultados!$A$1:$ZZ$1, 0))</f>
        <v/>
      </c>
    </row>
    <row r="1315">
      <c r="A1315">
        <f>INDEX(resultados!$A$2:$ZZ$2386, 1309, MATCH($B$1, resultados!$A$1:$ZZ$1, 0))</f>
        <v/>
      </c>
      <c r="B1315">
        <f>INDEX(resultados!$A$2:$ZZ$2386, 1309, MATCH($B$2, resultados!$A$1:$ZZ$1, 0))</f>
        <v/>
      </c>
      <c r="C1315">
        <f>INDEX(resultados!$A$2:$ZZ$2386, 1309, MATCH($B$3, resultados!$A$1:$ZZ$1, 0))</f>
        <v/>
      </c>
    </row>
    <row r="1316">
      <c r="A1316">
        <f>INDEX(resultados!$A$2:$ZZ$2386, 1310, MATCH($B$1, resultados!$A$1:$ZZ$1, 0))</f>
        <v/>
      </c>
      <c r="B1316">
        <f>INDEX(resultados!$A$2:$ZZ$2386, 1310, MATCH($B$2, resultados!$A$1:$ZZ$1, 0))</f>
        <v/>
      </c>
      <c r="C1316">
        <f>INDEX(resultados!$A$2:$ZZ$2386, 1310, MATCH($B$3, resultados!$A$1:$ZZ$1, 0))</f>
        <v/>
      </c>
    </row>
    <row r="1317">
      <c r="A1317">
        <f>INDEX(resultados!$A$2:$ZZ$2386, 1311, MATCH($B$1, resultados!$A$1:$ZZ$1, 0))</f>
        <v/>
      </c>
      <c r="B1317">
        <f>INDEX(resultados!$A$2:$ZZ$2386, 1311, MATCH($B$2, resultados!$A$1:$ZZ$1, 0))</f>
        <v/>
      </c>
      <c r="C1317">
        <f>INDEX(resultados!$A$2:$ZZ$2386, 1311, MATCH($B$3, resultados!$A$1:$ZZ$1, 0))</f>
        <v/>
      </c>
    </row>
    <row r="1318">
      <c r="A1318">
        <f>INDEX(resultados!$A$2:$ZZ$2386, 1312, MATCH($B$1, resultados!$A$1:$ZZ$1, 0))</f>
        <v/>
      </c>
      <c r="B1318">
        <f>INDEX(resultados!$A$2:$ZZ$2386, 1312, MATCH($B$2, resultados!$A$1:$ZZ$1, 0))</f>
        <v/>
      </c>
      <c r="C1318">
        <f>INDEX(resultados!$A$2:$ZZ$2386, 1312, MATCH($B$3, resultados!$A$1:$ZZ$1, 0))</f>
        <v/>
      </c>
    </row>
    <row r="1319">
      <c r="A1319">
        <f>INDEX(resultados!$A$2:$ZZ$2386, 1313, MATCH($B$1, resultados!$A$1:$ZZ$1, 0))</f>
        <v/>
      </c>
      <c r="B1319">
        <f>INDEX(resultados!$A$2:$ZZ$2386, 1313, MATCH($B$2, resultados!$A$1:$ZZ$1, 0))</f>
        <v/>
      </c>
      <c r="C1319">
        <f>INDEX(resultados!$A$2:$ZZ$2386, 1313, MATCH($B$3, resultados!$A$1:$ZZ$1, 0))</f>
        <v/>
      </c>
    </row>
    <row r="1320">
      <c r="A1320">
        <f>INDEX(resultados!$A$2:$ZZ$2386, 1314, MATCH($B$1, resultados!$A$1:$ZZ$1, 0))</f>
        <v/>
      </c>
      <c r="B1320">
        <f>INDEX(resultados!$A$2:$ZZ$2386, 1314, MATCH($B$2, resultados!$A$1:$ZZ$1, 0))</f>
        <v/>
      </c>
      <c r="C1320">
        <f>INDEX(resultados!$A$2:$ZZ$2386, 1314, MATCH($B$3, resultados!$A$1:$ZZ$1, 0))</f>
        <v/>
      </c>
    </row>
    <row r="1321">
      <c r="A1321">
        <f>INDEX(resultados!$A$2:$ZZ$2386, 1315, MATCH($B$1, resultados!$A$1:$ZZ$1, 0))</f>
        <v/>
      </c>
      <c r="B1321">
        <f>INDEX(resultados!$A$2:$ZZ$2386, 1315, MATCH($B$2, resultados!$A$1:$ZZ$1, 0))</f>
        <v/>
      </c>
      <c r="C1321">
        <f>INDEX(resultados!$A$2:$ZZ$2386, 1315, MATCH($B$3, resultados!$A$1:$ZZ$1, 0))</f>
        <v/>
      </c>
    </row>
    <row r="1322">
      <c r="A1322">
        <f>INDEX(resultados!$A$2:$ZZ$2386, 1316, MATCH($B$1, resultados!$A$1:$ZZ$1, 0))</f>
        <v/>
      </c>
      <c r="B1322">
        <f>INDEX(resultados!$A$2:$ZZ$2386, 1316, MATCH($B$2, resultados!$A$1:$ZZ$1, 0))</f>
        <v/>
      </c>
      <c r="C1322">
        <f>INDEX(resultados!$A$2:$ZZ$2386, 1316, MATCH($B$3, resultados!$A$1:$ZZ$1, 0))</f>
        <v/>
      </c>
    </row>
    <row r="1323">
      <c r="A1323">
        <f>INDEX(resultados!$A$2:$ZZ$2386, 1317, MATCH($B$1, resultados!$A$1:$ZZ$1, 0))</f>
        <v/>
      </c>
      <c r="B1323">
        <f>INDEX(resultados!$A$2:$ZZ$2386, 1317, MATCH($B$2, resultados!$A$1:$ZZ$1, 0))</f>
        <v/>
      </c>
      <c r="C1323">
        <f>INDEX(resultados!$A$2:$ZZ$2386, 1317, MATCH($B$3, resultados!$A$1:$ZZ$1, 0))</f>
        <v/>
      </c>
    </row>
    <row r="1324">
      <c r="A1324">
        <f>INDEX(resultados!$A$2:$ZZ$2386, 1318, MATCH($B$1, resultados!$A$1:$ZZ$1, 0))</f>
        <v/>
      </c>
      <c r="B1324">
        <f>INDEX(resultados!$A$2:$ZZ$2386, 1318, MATCH($B$2, resultados!$A$1:$ZZ$1, 0))</f>
        <v/>
      </c>
      <c r="C1324">
        <f>INDEX(resultados!$A$2:$ZZ$2386, 1318, MATCH($B$3, resultados!$A$1:$ZZ$1, 0))</f>
        <v/>
      </c>
    </row>
    <row r="1325">
      <c r="A1325">
        <f>INDEX(resultados!$A$2:$ZZ$2386, 1319, MATCH($B$1, resultados!$A$1:$ZZ$1, 0))</f>
        <v/>
      </c>
      <c r="B1325">
        <f>INDEX(resultados!$A$2:$ZZ$2386, 1319, MATCH($B$2, resultados!$A$1:$ZZ$1, 0))</f>
        <v/>
      </c>
      <c r="C1325">
        <f>INDEX(resultados!$A$2:$ZZ$2386, 1319, MATCH($B$3, resultados!$A$1:$ZZ$1, 0))</f>
        <v/>
      </c>
    </row>
    <row r="1326">
      <c r="A1326">
        <f>INDEX(resultados!$A$2:$ZZ$2386, 1320, MATCH($B$1, resultados!$A$1:$ZZ$1, 0))</f>
        <v/>
      </c>
      <c r="B1326">
        <f>INDEX(resultados!$A$2:$ZZ$2386, 1320, MATCH($B$2, resultados!$A$1:$ZZ$1, 0))</f>
        <v/>
      </c>
      <c r="C1326">
        <f>INDEX(resultados!$A$2:$ZZ$2386, 1320, MATCH($B$3, resultados!$A$1:$ZZ$1, 0))</f>
        <v/>
      </c>
    </row>
    <row r="1327">
      <c r="A1327">
        <f>INDEX(resultados!$A$2:$ZZ$2386, 1321, MATCH($B$1, resultados!$A$1:$ZZ$1, 0))</f>
        <v/>
      </c>
      <c r="B1327">
        <f>INDEX(resultados!$A$2:$ZZ$2386, 1321, MATCH($B$2, resultados!$A$1:$ZZ$1, 0))</f>
        <v/>
      </c>
      <c r="C1327">
        <f>INDEX(resultados!$A$2:$ZZ$2386, 1321, MATCH($B$3, resultados!$A$1:$ZZ$1, 0))</f>
        <v/>
      </c>
    </row>
    <row r="1328">
      <c r="A1328">
        <f>INDEX(resultados!$A$2:$ZZ$2386, 1322, MATCH($B$1, resultados!$A$1:$ZZ$1, 0))</f>
        <v/>
      </c>
      <c r="B1328">
        <f>INDEX(resultados!$A$2:$ZZ$2386, 1322, MATCH($B$2, resultados!$A$1:$ZZ$1, 0))</f>
        <v/>
      </c>
      <c r="C1328">
        <f>INDEX(resultados!$A$2:$ZZ$2386, 1322, MATCH($B$3, resultados!$A$1:$ZZ$1, 0))</f>
        <v/>
      </c>
    </row>
    <row r="1329">
      <c r="A1329">
        <f>INDEX(resultados!$A$2:$ZZ$2386, 1323, MATCH($B$1, resultados!$A$1:$ZZ$1, 0))</f>
        <v/>
      </c>
      <c r="B1329">
        <f>INDEX(resultados!$A$2:$ZZ$2386, 1323, MATCH($B$2, resultados!$A$1:$ZZ$1, 0))</f>
        <v/>
      </c>
      <c r="C1329">
        <f>INDEX(resultados!$A$2:$ZZ$2386, 1323, MATCH($B$3, resultados!$A$1:$ZZ$1, 0))</f>
        <v/>
      </c>
    </row>
    <row r="1330">
      <c r="A1330">
        <f>INDEX(resultados!$A$2:$ZZ$2386, 1324, MATCH($B$1, resultados!$A$1:$ZZ$1, 0))</f>
        <v/>
      </c>
      <c r="B1330">
        <f>INDEX(resultados!$A$2:$ZZ$2386, 1324, MATCH($B$2, resultados!$A$1:$ZZ$1, 0))</f>
        <v/>
      </c>
      <c r="C1330">
        <f>INDEX(resultados!$A$2:$ZZ$2386, 1324, MATCH($B$3, resultados!$A$1:$ZZ$1, 0))</f>
        <v/>
      </c>
    </row>
    <row r="1331">
      <c r="A1331">
        <f>INDEX(resultados!$A$2:$ZZ$2386, 1325, MATCH($B$1, resultados!$A$1:$ZZ$1, 0))</f>
        <v/>
      </c>
      <c r="B1331">
        <f>INDEX(resultados!$A$2:$ZZ$2386, 1325, MATCH($B$2, resultados!$A$1:$ZZ$1, 0))</f>
        <v/>
      </c>
      <c r="C1331">
        <f>INDEX(resultados!$A$2:$ZZ$2386, 1325, MATCH($B$3, resultados!$A$1:$ZZ$1, 0))</f>
        <v/>
      </c>
    </row>
    <row r="1332">
      <c r="A1332">
        <f>INDEX(resultados!$A$2:$ZZ$2386, 1326, MATCH($B$1, resultados!$A$1:$ZZ$1, 0))</f>
        <v/>
      </c>
      <c r="B1332">
        <f>INDEX(resultados!$A$2:$ZZ$2386, 1326, MATCH($B$2, resultados!$A$1:$ZZ$1, 0))</f>
        <v/>
      </c>
      <c r="C1332">
        <f>INDEX(resultados!$A$2:$ZZ$2386, 1326, MATCH($B$3, resultados!$A$1:$ZZ$1, 0))</f>
        <v/>
      </c>
    </row>
    <row r="1333">
      <c r="A1333">
        <f>INDEX(resultados!$A$2:$ZZ$2386, 1327, MATCH($B$1, resultados!$A$1:$ZZ$1, 0))</f>
        <v/>
      </c>
      <c r="B1333">
        <f>INDEX(resultados!$A$2:$ZZ$2386, 1327, MATCH($B$2, resultados!$A$1:$ZZ$1, 0))</f>
        <v/>
      </c>
      <c r="C1333">
        <f>INDEX(resultados!$A$2:$ZZ$2386, 1327, MATCH($B$3, resultados!$A$1:$ZZ$1, 0))</f>
        <v/>
      </c>
    </row>
    <row r="1334">
      <c r="A1334">
        <f>INDEX(resultados!$A$2:$ZZ$2386, 1328, MATCH($B$1, resultados!$A$1:$ZZ$1, 0))</f>
        <v/>
      </c>
      <c r="B1334">
        <f>INDEX(resultados!$A$2:$ZZ$2386, 1328, MATCH($B$2, resultados!$A$1:$ZZ$1, 0))</f>
        <v/>
      </c>
      <c r="C1334">
        <f>INDEX(resultados!$A$2:$ZZ$2386, 1328, MATCH($B$3, resultados!$A$1:$ZZ$1, 0))</f>
        <v/>
      </c>
    </row>
    <row r="1335">
      <c r="A1335">
        <f>INDEX(resultados!$A$2:$ZZ$2386, 1329, MATCH($B$1, resultados!$A$1:$ZZ$1, 0))</f>
        <v/>
      </c>
      <c r="B1335">
        <f>INDEX(resultados!$A$2:$ZZ$2386, 1329, MATCH($B$2, resultados!$A$1:$ZZ$1, 0))</f>
        <v/>
      </c>
      <c r="C1335">
        <f>INDEX(resultados!$A$2:$ZZ$2386, 1329, MATCH($B$3, resultados!$A$1:$ZZ$1, 0))</f>
        <v/>
      </c>
    </row>
    <row r="1336">
      <c r="A1336">
        <f>INDEX(resultados!$A$2:$ZZ$2386, 1330, MATCH($B$1, resultados!$A$1:$ZZ$1, 0))</f>
        <v/>
      </c>
      <c r="B1336">
        <f>INDEX(resultados!$A$2:$ZZ$2386, 1330, MATCH($B$2, resultados!$A$1:$ZZ$1, 0))</f>
        <v/>
      </c>
      <c r="C1336">
        <f>INDEX(resultados!$A$2:$ZZ$2386, 1330, MATCH($B$3, resultados!$A$1:$ZZ$1, 0))</f>
        <v/>
      </c>
    </row>
    <row r="1337">
      <c r="A1337">
        <f>INDEX(resultados!$A$2:$ZZ$2386, 1331, MATCH($B$1, resultados!$A$1:$ZZ$1, 0))</f>
        <v/>
      </c>
      <c r="B1337">
        <f>INDEX(resultados!$A$2:$ZZ$2386, 1331, MATCH($B$2, resultados!$A$1:$ZZ$1, 0))</f>
        <v/>
      </c>
      <c r="C1337">
        <f>INDEX(resultados!$A$2:$ZZ$2386, 1331, MATCH($B$3, resultados!$A$1:$ZZ$1, 0))</f>
        <v/>
      </c>
    </row>
    <row r="1338">
      <c r="A1338">
        <f>INDEX(resultados!$A$2:$ZZ$2386, 1332, MATCH($B$1, resultados!$A$1:$ZZ$1, 0))</f>
        <v/>
      </c>
      <c r="B1338">
        <f>INDEX(resultados!$A$2:$ZZ$2386, 1332, MATCH($B$2, resultados!$A$1:$ZZ$1, 0))</f>
        <v/>
      </c>
      <c r="C1338">
        <f>INDEX(resultados!$A$2:$ZZ$2386, 1332, MATCH($B$3, resultados!$A$1:$ZZ$1, 0))</f>
        <v/>
      </c>
    </row>
    <row r="1339">
      <c r="A1339">
        <f>INDEX(resultados!$A$2:$ZZ$2386, 1333, MATCH($B$1, resultados!$A$1:$ZZ$1, 0))</f>
        <v/>
      </c>
      <c r="B1339">
        <f>INDEX(resultados!$A$2:$ZZ$2386, 1333, MATCH($B$2, resultados!$A$1:$ZZ$1, 0))</f>
        <v/>
      </c>
      <c r="C1339">
        <f>INDEX(resultados!$A$2:$ZZ$2386, 1333, MATCH($B$3, resultados!$A$1:$ZZ$1, 0))</f>
        <v/>
      </c>
    </row>
    <row r="1340">
      <c r="A1340">
        <f>INDEX(resultados!$A$2:$ZZ$2386, 1334, MATCH($B$1, resultados!$A$1:$ZZ$1, 0))</f>
        <v/>
      </c>
      <c r="B1340">
        <f>INDEX(resultados!$A$2:$ZZ$2386, 1334, MATCH($B$2, resultados!$A$1:$ZZ$1, 0))</f>
        <v/>
      </c>
      <c r="C1340">
        <f>INDEX(resultados!$A$2:$ZZ$2386, 1334, MATCH($B$3, resultados!$A$1:$ZZ$1, 0))</f>
        <v/>
      </c>
    </row>
    <row r="1341">
      <c r="A1341">
        <f>INDEX(resultados!$A$2:$ZZ$2386, 1335, MATCH($B$1, resultados!$A$1:$ZZ$1, 0))</f>
        <v/>
      </c>
      <c r="B1341">
        <f>INDEX(resultados!$A$2:$ZZ$2386, 1335, MATCH($B$2, resultados!$A$1:$ZZ$1, 0))</f>
        <v/>
      </c>
      <c r="C1341">
        <f>INDEX(resultados!$A$2:$ZZ$2386, 1335, MATCH($B$3, resultados!$A$1:$ZZ$1, 0))</f>
        <v/>
      </c>
    </row>
    <row r="1342">
      <c r="A1342">
        <f>INDEX(resultados!$A$2:$ZZ$2386, 1336, MATCH($B$1, resultados!$A$1:$ZZ$1, 0))</f>
        <v/>
      </c>
      <c r="B1342">
        <f>INDEX(resultados!$A$2:$ZZ$2386, 1336, MATCH($B$2, resultados!$A$1:$ZZ$1, 0))</f>
        <v/>
      </c>
      <c r="C1342">
        <f>INDEX(resultados!$A$2:$ZZ$2386, 1336, MATCH($B$3, resultados!$A$1:$ZZ$1, 0))</f>
        <v/>
      </c>
    </row>
    <row r="1343">
      <c r="A1343">
        <f>INDEX(resultados!$A$2:$ZZ$2386, 1337, MATCH($B$1, resultados!$A$1:$ZZ$1, 0))</f>
        <v/>
      </c>
      <c r="B1343">
        <f>INDEX(resultados!$A$2:$ZZ$2386, 1337, MATCH($B$2, resultados!$A$1:$ZZ$1, 0))</f>
        <v/>
      </c>
      <c r="C1343">
        <f>INDEX(resultados!$A$2:$ZZ$2386, 1337, MATCH($B$3, resultados!$A$1:$ZZ$1, 0))</f>
        <v/>
      </c>
    </row>
    <row r="1344">
      <c r="A1344">
        <f>INDEX(resultados!$A$2:$ZZ$2386, 1338, MATCH($B$1, resultados!$A$1:$ZZ$1, 0))</f>
        <v/>
      </c>
      <c r="B1344">
        <f>INDEX(resultados!$A$2:$ZZ$2386, 1338, MATCH($B$2, resultados!$A$1:$ZZ$1, 0))</f>
        <v/>
      </c>
      <c r="C1344">
        <f>INDEX(resultados!$A$2:$ZZ$2386, 1338, MATCH($B$3, resultados!$A$1:$ZZ$1, 0))</f>
        <v/>
      </c>
    </row>
    <row r="1345">
      <c r="A1345">
        <f>INDEX(resultados!$A$2:$ZZ$2386, 1339, MATCH($B$1, resultados!$A$1:$ZZ$1, 0))</f>
        <v/>
      </c>
      <c r="B1345">
        <f>INDEX(resultados!$A$2:$ZZ$2386, 1339, MATCH($B$2, resultados!$A$1:$ZZ$1, 0))</f>
        <v/>
      </c>
      <c r="C1345">
        <f>INDEX(resultados!$A$2:$ZZ$2386, 1339, MATCH($B$3, resultados!$A$1:$ZZ$1, 0))</f>
        <v/>
      </c>
    </row>
    <row r="1346">
      <c r="A1346">
        <f>INDEX(resultados!$A$2:$ZZ$2386, 1340, MATCH($B$1, resultados!$A$1:$ZZ$1, 0))</f>
        <v/>
      </c>
      <c r="B1346">
        <f>INDEX(resultados!$A$2:$ZZ$2386, 1340, MATCH($B$2, resultados!$A$1:$ZZ$1, 0))</f>
        <v/>
      </c>
      <c r="C1346">
        <f>INDEX(resultados!$A$2:$ZZ$2386, 1340, MATCH($B$3, resultados!$A$1:$ZZ$1, 0))</f>
        <v/>
      </c>
    </row>
    <row r="1347">
      <c r="A1347">
        <f>INDEX(resultados!$A$2:$ZZ$2386, 1341, MATCH($B$1, resultados!$A$1:$ZZ$1, 0))</f>
        <v/>
      </c>
      <c r="B1347">
        <f>INDEX(resultados!$A$2:$ZZ$2386, 1341, MATCH($B$2, resultados!$A$1:$ZZ$1, 0))</f>
        <v/>
      </c>
      <c r="C1347">
        <f>INDEX(resultados!$A$2:$ZZ$2386, 1341, MATCH($B$3, resultados!$A$1:$ZZ$1, 0))</f>
        <v/>
      </c>
    </row>
    <row r="1348">
      <c r="A1348">
        <f>INDEX(resultados!$A$2:$ZZ$2386, 1342, MATCH($B$1, resultados!$A$1:$ZZ$1, 0))</f>
        <v/>
      </c>
      <c r="B1348">
        <f>INDEX(resultados!$A$2:$ZZ$2386, 1342, MATCH($B$2, resultados!$A$1:$ZZ$1, 0))</f>
        <v/>
      </c>
      <c r="C1348">
        <f>INDEX(resultados!$A$2:$ZZ$2386, 1342, MATCH($B$3, resultados!$A$1:$ZZ$1, 0))</f>
        <v/>
      </c>
    </row>
    <row r="1349">
      <c r="A1349">
        <f>INDEX(resultados!$A$2:$ZZ$2386, 1343, MATCH($B$1, resultados!$A$1:$ZZ$1, 0))</f>
        <v/>
      </c>
      <c r="B1349">
        <f>INDEX(resultados!$A$2:$ZZ$2386, 1343, MATCH($B$2, resultados!$A$1:$ZZ$1, 0))</f>
        <v/>
      </c>
      <c r="C1349">
        <f>INDEX(resultados!$A$2:$ZZ$2386, 1343, MATCH($B$3, resultados!$A$1:$ZZ$1, 0))</f>
        <v/>
      </c>
    </row>
    <row r="1350">
      <c r="A1350">
        <f>INDEX(resultados!$A$2:$ZZ$2386, 1344, MATCH($B$1, resultados!$A$1:$ZZ$1, 0))</f>
        <v/>
      </c>
      <c r="B1350">
        <f>INDEX(resultados!$A$2:$ZZ$2386, 1344, MATCH($B$2, resultados!$A$1:$ZZ$1, 0))</f>
        <v/>
      </c>
      <c r="C1350">
        <f>INDEX(resultados!$A$2:$ZZ$2386, 1344, MATCH($B$3, resultados!$A$1:$ZZ$1, 0))</f>
        <v/>
      </c>
    </row>
    <row r="1351">
      <c r="A1351">
        <f>INDEX(resultados!$A$2:$ZZ$2386, 1345, MATCH($B$1, resultados!$A$1:$ZZ$1, 0))</f>
        <v/>
      </c>
      <c r="B1351">
        <f>INDEX(resultados!$A$2:$ZZ$2386, 1345, MATCH($B$2, resultados!$A$1:$ZZ$1, 0))</f>
        <v/>
      </c>
      <c r="C1351">
        <f>INDEX(resultados!$A$2:$ZZ$2386, 1345, MATCH($B$3, resultados!$A$1:$ZZ$1, 0))</f>
        <v/>
      </c>
    </row>
    <row r="1352">
      <c r="A1352">
        <f>INDEX(resultados!$A$2:$ZZ$2386, 1346, MATCH($B$1, resultados!$A$1:$ZZ$1, 0))</f>
        <v/>
      </c>
      <c r="B1352">
        <f>INDEX(resultados!$A$2:$ZZ$2386, 1346, MATCH($B$2, resultados!$A$1:$ZZ$1, 0))</f>
        <v/>
      </c>
      <c r="C1352">
        <f>INDEX(resultados!$A$2:$ZZ$2386, 1346, MATCH($B$3, resultados!$A$1:$ZZ$1, 0))</f>
        <v/>
      </c>
    </row>
    <row r="1353">
      <c r="A1353">
        <f>INDEX(resultados!$A$2:$ZZ$2386, 1347, MATCH($B$1, resultados!$A$1:$ZZ$1, 0))</f>
        <v/>
      </c>
      <c r="B1353">
        <f>INDEX(resultados!$A$2:$ZZ$2386, 1347, MATCH($B$2, resultados!$A$1:$ZZ$1, 0))</f>
        <v/>
      </c>
      <c r="C1353">
        <f>INDEX(resultados!$A$2:$ZZ$2386, 1347, MATCH($B$3, resultados!$A$1:$ZZ$1, 0))</f>
        <v/>
      </c>
    </row>
    <row r="1354">
      <c r="A1354">
        <f>INDEX(resultados!$A$2:$ZZ$2386, 1348, MATCH($B$1, resultados!$A$1:$ZZ$1, 0))</f>
        <v/>
      </c>
      <c r="B1354">
        <f>INDEX(resultados!$A$2:$ZZ$2386, 1348, MATCH($B$2, resultados!$A$1:$ZZ$1, 0))</f>
        <v/>
      </c>
      <c r="C1354">
        <f>INDEX(resultados!$A$2:$ZZ$2386, 1348, MATCH($B$3, resultados!$A$1:$ZZ$1, 0))</f>
        <v/>
      </c>
    </row>
    <row r="1355">
      <c r="A1355">
        <f>INDEX(resultados!$A$2:$ZZ$2386, 1349, MATCH($B$1, resultados!$A$1:$ZZ$1, 0))</f>
        <v/>
      </c>
      <c r="B1355">
        <f>INDEX(resultados!$A$2:$ZZ$2386, 1349, MATCH($B$2, resultados!$A$1:$ZZ$1, 0))</f>
        <v/>
      </c>
      <c r="C1355">
        <f>INDEX(resultados!$A$2:$ZZ$2386, 1349, MATCH($B$3, resultados!$A$1:$ZZ$1, 0))</f>
        <v/>
      </c>
    </row>
    <row r="1356">
      <c r="A1356">
        <f>INDEX(resultados!$A$2:$ZZ$2386, 1350, MATCH($B$1, resultados!$A$1:$ZZ$1, 0))</f>
        <v/>
      </c>
      <c r="B1356">
        <f>INDEX(resultados!$A$2:$ZZ$2386, 1350, MATCH($B$2, resultados!$A$1:$ZZ$1, 0))</f>
        <v/>
      </c>
      <c r="C1356">
        <f>INDEX(resultados!$A$2:$ZZ$2386, 1350, MATCH($B$3, resultados!$A$1:$ZZ$1, 0))</f>
        <v/>
      </c>
    </row>
    <row r="1357">
      <c r="A1357">
        <f>INDEX(resultados!$A$2:$ZZ$2386, 1351, MATCH($B$1, resultados!$A$1:$ZZ$1, 0))</f>
        <v/>
      </c>
      <c r="B1357">
        <f>INDEX(resultados!$A$2:$ZZ$2386, 1351, MATCH($B$2, resultados!$A$1:$ZZ$1, 0))</f>
        <v/>
      </c>
      <c r="C1357">
        <f>INDEX(resultados!$A$2:$ZZ$2386, 1351, MATCH($B$3, resultados!$A$1:$ZZ$1, 0))</f>
        <v/>
      </c>
    </row>
    <row r="1358">
      <c r="A1358">
        <f>INDEX(resultados!$A$2:$ZZ$2386, 1352, MATCH($B$1, resultados!$A$1:$ZZ$1, 0))</f>
        <v/>
      </c>
      <c r="B1358">
        <f>INDEX(resultados!$A$2:$ZZ$2386, 1352, MATCH($B$2, resultados!$A$1:$ZZ$1, 0))</f>
        <v/>
      </c>
      <c r="C1358">
        <f>INDEX(resultados!$A$2:$ZZ$2386, 1352, MATCH($B$3, resultados!$A$1:$ZZ$1, 0))</f>
        <v/>
      </c>
    </row>
    <row r="1359">
      <c r="A1359">
        <f>INDEX(resultados!$A$2:$ZZ$2386, 1353, MATCH($B$1, resultados!$A$1:$ZZ$1, 0))</f>
        <v/>
      </c>
      <c r="B1359">
        <f>INDEX(resultados!$A$2:$ZZ$2386, 1353, MATCH($B$2, resultados!$A$1:$ZZ$1, 0))</f>
        <v/>
      </c>
      <c r="C1359">
        <f>INDEX(resultados!$A$2:$ZZ$2386, 1353, MATCH($B$3, resultados!$A$1:$ZZ$1, 0))</f>
        <v/>
      </c>
    </row>
    <row r="1360">
      <c r="A1360">
        <f>INDEX(resultados!$A$2:$ZZ$2386, 1354, MATCH($B$1, resultados!$A$1:$ZZ$1, 0))</f>
        <v/>
      </c>
      <c r="B1360">
        <f>INDEX(resultados!$A$2:$ZZ$2386, 1354, MATCH($B$2, resultados!$A$1:$ZZ$1, 0))</f>
        <v/>
      </c>
      <c r="C1360">
        <f>INDEX(resultados!$A$2:$ZZ$2386, 1354, MATCH($B$3, resultados!$A$1:$ZZ$1, 0))</f>
        <v/>
      </c>
    </row>
    <row r="1361">
      <c r="A1361">
        <f>INDEX(resultados!$A$2:$ZZ$2386, 1355, MATCH($B$1, resultados!$A$1:$ZZ$1, 0))</f>
        <v/>
      </c>
      <c r="B1361">
        <f>INDEX(resultados!$A$2:$ZZ$2386, 1355, MATCH($B$2, resultados!$A$1:$ZZ$1, 0))</f>
        <v/>
      </c>
      <c r="C1361">
        <f>INDEX(resultados!$A$2:$ZZ$2386, 1355, MATCH($B$3, resultados!$A$1:$ZZ$1, 0))</f>
        <v/>
      </c>
    </row>
    <row r="1362">
      <c r="A1362">
        <f>INDEX(resultados!$A$2:$ZZ$2386, 1356, MATCH($B$1, resultados!$A$1:$ZZ$1, 0))</f>
        <v/>
      </c>
      <c r="B1362">
        <f>INDEX(resultados!$A$2:$ZZ$2386, 1356, MATCH($B$2, resultados!$A$1:$ZZ$1, 0))</f>
        <v/>
      </c>
      <c r="C1362">
        <f>INDEX(resultados!$A$2:$ZZ$2386, 1356, MATCH($B$3, resultados!$A$1:$ZZ$1, 0))</f>
        <v/>
      </c>
    </row>
    <row r="1363">
      <c r="A1363">
        <f>INDEX(resultados!$A$2:$ZZ$2386, 1357, MATCH($B$1, resultados!$A$1:$ZZ$1, 0))</f>
        <v/>
      </c>
      <c r="B1363">
        <f>INDEX(resultados!$A$2:$ZZ$2386, 1357, MATCH($B$2, resultados!$A$1:$ZZ$1, 0))</f>
        <v/>
      </c>
      <c r="C1363">
        <f>INDEX(resultados!$A$2:$ZZ$2386, 1357, MATCH($B$3, resultados!$A$1:$ZZ$1, 0))</f>
        <v/>
      </c>
    </row>
    <row r="1364">
      <c r="A1364">
        <f>INDEX(resultados!$A$2:$ZZ$2386, 1358, MATCH($B$1, resultados!$A$1:$ZZ$1, 0))</f>
        <v/>
      </c>
      <c r="B1364">
        <f>INDEX(resultados!$A$2:$ZZ$2386, 1358, MATCH($B$2, resultados!$A$1:$ZZ$1, 0))</f>
        <v/>
      </c>
      <c r="C1364">
        <f>INDEX(resultados!$A$2:$ZZ$2386, 1358, MATCH($B$3, resultados!$A$1:$ZZ$1, 0))</f>
        <v/>
      </c>
    </row>
    <row r="1365">
      <c r="A1365">
        <f>INDEX(resultados!$A$2:$ZZ$2386, 1359, MATCH($B$1, resultados!$A$1:$ZZ$1, 0))</f>
        <v/>
      </c>
      <c r="B1365">
        <f>INDEX(resultados!$A$2:$ZZ$2386, 1359, MATCH($B$2, resultados!$A$1:$ZZ$1, 0))</f>
        <v/>
      </c>
      <c r="C1365">
        <f>INDEX(resultados!$A$2:$ZZ$2386, 1359, MATCH($B$3, resultados!$A$1:$ZZ$1, 0))</f>
        <v/>
      </c>
    </row>
    <row r="1366">
      <c r="A1366">
        <f>INDEX(resultados!$A$2:$ZZ$2386, 1360, MATCH($B$1, resultados!$A$1:$ZZ$1, 0))</f>
        <v/>
      </c>
      <c r="B1366">
        <f>INDEX(resultados!$A$2:$ZZ$2386, 1360, MATCH($B$2, resultados!$A$1:$ZZ$1, 0))</f>
        <v/>
      </c>
      <c r="C1366">
        <f>INDEX(resultados!$A$2:$ZZ$2386, 1360, MATCH($B$3, resultados!$A$1:$ZZ$1, 0))</f>
        <v/>
      </c>
    </row>
    <row r="1367">
      <c r="A1367">
        <f>INDEX(resultados!$A$2:$ZZ$2386, 1361, MATCH($B$1, resultados!$A$1:$ZZ$1, 0))</f>
        <v/>
      </c>
      <c r="B1367">
        <f>INDEX(resultados!$A$2:$ZZ$2386, 1361, MATCH($B$2, resultados!$A$1:$ZZ$1, 0))</f>
        <v/>
      </c>
      <c r="C1367">
        <f>INDEX(resultados!$A$2:$ZZ$2386, 1361, MATCH($B$3, resultados!$A$1:$ZZ$1, 0))</f>
        <v/>
      </c>
    </row>
    <row r="1368">
      <c r="A1368">
        <f>INDEX(resultados!$A$2:$ZZ$2386, 1362, MATCH($B$1, resultados!$A$1:$ZZ$1, 0))</f>
        <v/>
      </c>
      <c r="B1368">
        <f>INDEX(resultados!$A$2:$ZZ$2386, 1362, MATCH($B$2, resultados!$A$1:$ZZ$1, 0))</f>
        <v/>
      </c>
      <c r="C1368">
        <f>INDEX(resultados!$A$2:$ZZ$2386, 1362, MATCH($B$3, resultados!$A$1:$ZZ$1, 0))</f>
        <v/>
      </c>
    </row>
    <row r="1369">
      <c r="A1369">
        <f>INDEX(resultados!$A$2:$ZZ$2386, 1363, MATCH($B$1, resultados!$A$1:$ZZ$1, 0))</f>
        <v/>
      </c>
      <c r="B1369">
        <f>INDEX(resultados!$A$2:$ZZ$2386, 1363, MATCH($B$2, resultados!$A$1:$ZZ$1, 0))</f>
        <v/>
      </c>
      <c r="C1369">
        <f>INDEX(resultados!$A$2:$ZZ$2386, 1363, MATCH($B$3, resultados!$A$1:$ZZ$1, 0))</f>
        <v/>
      </c>
    </row>
    <row r="1370">
      <c r="A1370">
        <f>INDEX(resultados!$A$2:$ZZ$2386, 1364, MATCH($B$1, resultados!$A$1:$ZZ$1, 0))</f>
        <v/>
      </c>
      <c r="B1370">
        <f>INDEX(resultados!$A$2:$ZZ$2386, 1364, MATCH($B$2, resultados!$A$1:$ZZ$1, 0))</f>
        <v/>
      </c>
      <c r="C1370">
        <f>INDEX(resultados!$A$2:$ZZ$2386, 1364, MATCH($B$3, resultados!$A$1:$ZZ$1, 0))</f>
        <v/>
      </c>
    </row>
    <row r="1371">
      <c r="A1371">
        <f>INDEX(resultados!$A$2:$ZZ$2386, 1365, MATCH($B$1, resultados!$A$1:$ZZ$1, 0))</f>
        <v/>
      </c>
      <c r="B1371">
        <f>INDEX(resultados!$A$2:$ZZ$2386, 1365, MATCH($B$2, resultados!$A$1:$ZZ$1, 0))</f>
        <v/>
      </c>
      <c r="C1371">
        <f>INDEX(resultados!$A$2:$ZZ$2386, 1365, MATCH($B$3, resultados!$A$1:$ZZ$1, 0))</f>
        <v/>
      </c>
    </row>
    <row r="1372">
      <c r="A1372">
        <f>INDEX(resultados!$A$2:$ZZ$2386, 1366, MATCH($B$1, resultados!$A$1:$ZZ$1, 0))</f>
        <v/>
      </c>
      <c r="B1372">
        <f>INDEX(resultados!$A$2:$ZZ$2386, 1366, MATCH($B$2, resultados!$A$1:$ZZ$1, 0))</f>
        <v/>
      </c>
      <c r="C1372">
        <f>INDEX(resultados!$A$2:$ZZ$2386, 1366, MATCH($B$3, resultados!$A$1:$ZZ$1, 0))</f>
        <v/>
      </c>
    </row>
    <row r="1373">
      <c r="A1373">
        <f>INDEX(resultados!$A$2:$ZZ$2386, 1367, MATCH($B$1, resultados!$A$1:$ZZ$1, 0))</f>
        <v/>
      </c>
      <c r="B1373">
        <f>INDEX(resultados!$A$2:$ZZ$2386, 1367, MATCH($B$2, resultados!$A$1:$ZZ$1, 0))</f>
        <v/>
      </c>
      <c r="C1373">
        <f>INDEX(resultados!$A$2:$ZZ$2386, 1367, MATCH($B$3, resultados!$A$1:$ZZ$1, 0))</f>
        <v/>
      </c>
    </row>
    <row r="1374">
      <c r="A1374">
        <f>INDEX(resultados!$A$2:$ZZ$2386, 1368, MATCH($B$1, resultados!$A$1:$ZZ$1, 0))</f>
        <v/>
      </c>
      <c r="B1374">
        <f>INDEX(resultados!$A$2:$ZZ$2386, 1368, MATCH($B$2, resultados!$A$1:$ZZ$1, 0))</f>
        <v/>
      </c>
      <c r="C1374">
        <f>INDEX(resultados!$A$2:$ZZ$2386, 1368, MATCH($B$3, resultados!$A$1:$ZZ$1, 0))</f>
        <v/>
      </c>
    </row>
    <row r="1375">
      <c r="A1375">
        <f>INDEX(resultados!$A$2:$ZZ$2386, 1369, MATCH($B$1, resultados!$A$1:$ZZ$1, 0))</f>
        <v/>
      </c>
      <c r="B1375">
        <f>INDEX(resultados!$A$2:$ZZ$2386, 1369, MATCH($B$2, resultados!$A$1:$ZZ$1, 0))</f>
        <v/>
      </c>
      <c r="C1375">
        <f>INDEX(resultados!$A$2:$ZZ$2386, 1369, MATCH($B$3, resultados!$A$1:$ZZ$1, 0))</f>
        <v/>
      </c>
    </row>
    <row r="1376">
      <c r="A1376">
        <f>INDEX(resultados!$A$2:$ZZ$2386, 1370, MATCH($B$1, resultados!$A$1:$ZZ$1, 0))</f>
        <v/>
      </c>
      <c r="B1376">
        <f>INDEX(resultados!$A$2:$ZZ$2386, 1370, MATCH($B$2, resultados!$A$1:$ZZ$1, 0))</f>
        <v/>
      </c>
      <c r="C1376">
        <f>INDEX(resultados!$A$2:$ZZ$2386, 1370, MATCH($B$3, resultados!$A$1:$ZZ$1, 0))</f>
        <v/>
      </c>
    </row>
    <row r="1377">
      <c r="A1377">
        <f>INDEX(resultados!$A$2:$ZZ$2386, 1371, MATCH($B$1, resultados!$A$1:$ZZ$1, 0))</f>
        <v/>
      </c>
      <c r="B1377">
        <f>INDEX(resultados!$A$2:$ZZ$2386, 1371, MATCH($B$2, resultados!$A$1:$ZZ$1, 0))</f>
        <v/>
      </c>
      <c r="C1377">
        <f>INDEX(resultados!$A$2:$ZZ$2386, 1371, MATCH($B$3, resultados!$A$1:$ZZ$1, 0))</f>
        <v/>
      </c>
    </row>
    <row r="1378">
      <c r="A1378">
        <f>INDEX(resultados!$A$2:$ZZ$2386, 1372, MATCH($B$1, resultados!$A$1:$ZZ$1, 0))</f>
        <v/>
      </c>
      <c r="B1378">
        <f>INDEX(resultados!$A$2:$ZZ$2386, 1372, MATCH($B$2, resultados!$A$1:$ZZ$1, 0))</f>
        <v/>
      </c>
      <c r="C1378">
        <f>INDEX(resultados!$A$2:$ZZ$2386, 1372, MATCH($B$3, resultados!$A$1:$ZZ$1, 0))</f>
        <v/>
      </c>
    </row>
    <row r="1379">
      <c r="A1379">
        <f>INDEX(resultados!$A$2:$ZZ$2386, 1373, MATCH($B$1, resultados!$A$1:$ZZ$1, 0))</f>
        <v/>
      </c>
      <c r="B1379">
        <f>INDEX(resultados!$A$2:$ZZ$2386, 1373, MATCH($B$2, resultados!$A$1:$ZZ$1, 0))</f>
        <v/>
      </c>
      <c r="C1379">
        <f>INDEX(resultados!$A$2:$ZZ$2386, 1373, MATCH($B$3, resultados!$A$1:$ZZ$1, 0))</f>
        <v/>
      </c>
    </row>
    <row r="1380">
      <c r="A1380">
        <f>INDEX(resultados!$A$2:$ZZ$2386, 1374, MATCH($B$1, resultados!$A$1:$ZZ$1, 0))</f>
        <v/>
      </c>
      <c r="B1380">
        <f>INDEX(resultados!$A$2:$ZZ$2386, 1374, MATCH($B$2, resultados!$A$1:$ZZ$1, 0))</f>
        <v/>
      </c>
      <c r="C1380">
        <f>INDEX(resultados!$A$2:$ZZ$2386, 1374, MATCH($B$3, resultados!$A$1:$ZZ$1, 0))</f>
        <v/>
      </c>
    </row>
    <row r="1381">
      <c r="A1381">
        <f>INDEX(resultados!$A$2:$ZZ$2386, 1375, MATCH($B$1, resultados!$A$1:$ZZ$1, 0))</f>
        <v/>
      </c>
      <c r="B1381">
        <f>INDEX(resultados!$A$2:$ZZ$2386, 1375, MATCH($B$2, resultados!$A$1:$ZZ$1, 0))</f>
        <v/>
      </c>
      <c r="C1381">
        <f>INDEX(resultados!$A$2:$ZZ$2386, 1375, MATCH($B$3, resultados!$A$1:$ZZ$1, 0))</f>
        <v/>
      </c>
    </row>
    <row r="1382">
      <c r="A1382">
        <f>INDEX(resultados!$A$2:$ZZ$2386, 1376, MATCH($B$1, resultados!$A$1:$ZZ$1, 0))</f>
        <v/>
      </c>
      <c r="B1382">
        <f>INDEX(resultados!$A$2:$ZZ$2386, 1376, MATCH($B$2, resultados!$A$1:$ZZ$1, 0))</f>
        <v/>
      </c>
      <c r="C1382">
        <f>INDEX(resultados!$A$2:$ZZ$2386, 1376, MATCH($B$3, resultados!$A$1:$ZZ$1, 0))</f>
        <v/>
      </c>
    </row>
    <row r="1383">
      <c r="A1383">
        <f>INDEX(resultados!$A$2:$ZZ$2386, 1377, MATCH($B$1, resultados!$A$1:$ZZ$1, 0))</f>
        <v/>
      </c>
      <c r="B1383">
        <f>INDEX(resultados!$A$2:$ZZ$2386, 1377, MATCH($B$2, resultados!$A$1:$ZZ$1, 0))</f>
        <v/>
      </c>
      <c r="C1383">
        <f>INDEX(resultados!$A$2:$ZZ$2386, 1377, MATCH($B$3, resultados!$A$1:$ZZ$1, 0))</f>
        <v/>
      </c>
    </row>
    <row r="1384">
      <c r="A1384">
        <f>INDEX(resultados!$A$2:$ZZ$2386, 1378, MATCH($B$1, resultados!$A$1:$ZZ$1, 0))</f>
        <v/>
      </c>
      <c r="B1384">
        <f>INDEX(resultados!$A$2:$ZZ$2386, 1378, MATCH($B$2, resultados!$A$1:$ZZ$1, 0))</f>
        <v/>
      </c>
      <c r="C1384">
        <f>INDEX(resultados!$A$2:$ZZ$2386, 1378, MATCH($B$3, resultados!$A$1:$ZZ$1, 0))</f>
        <v/>
      </c>
    </row>
    <row r="1385">
      <c r="A1385">
        <f>INDEX(resultados!$A$2:$ZZ$2386, 1379, MATCH($B$1, resultados!$A$1:$ZZ$1, 0))</f>
        <v/>
      </c>
      <c r="B1385">
        <f>INDEX(resultados!$A$2:$ZZ$2386, 1379, MATCH($B$2, resultados!$A$1:$ZZ$1, 0))</f>
        <v/>
      </c>
      <c r="C1385">
        <f>INDEX(resultados!$A$2:$ZZ$2386, 1379, MATCH($B$3, resultados!$A$1:$ZZ$1, 0))</f>
        <v/>
      </c>
    </row>
    <row r="1386">
      <c r="A1386">
        <f>INDEX(resultados!$A$2:$ZZ$2386, 1380, MATCH($B$1, resultados!$A$1:$ZZ$1, 0))</f>
        <v/>
      </c>
      <c r="B1386">
        <f>INDEX(resultados!$A$2:$ZZ$2386, 1380, MATCH($B$2, resultados!$A$1:$ZZ$1, 0))</f>
        <v/>
      </c>
      <c r="C1386">
        <f>INDEX(resultados!$A$2:$ZZ$2386, 1380, MATCH($B$3, resultados!$A$1:$ZZ$1, 0))</f>
        <v/>
      </c>
    </row>
    <row r="1387">
      <c r="A1387">
        <f>INDEX(resultados!$A$2:$ZZ$2386, 1381, MATCH($B$1, resultados!$A$1:$ZZ$1, 0))</f>
        <v/>
      </c>
      <c r="B1387">
        <f>INDEX(resultados!$A$2:$ZZ$2386, 1381, MATCH($B$2, resultados!$A$1:$ZZ$1, 0))</f>
        <v/>
      </c>
      <c r="C1387">
        <f>INDEX(resultados!$A$2:$ZZ$2386, 1381, MATCH($B$3, resultados!$A$1:$ZZ$1, 0))</f>
        <v/>
      </c>
    </row>
    <row r="1388">
      <c r="A1388">
        <f>INDEX(resultados!$A$2:$ZZ$2386, 1382, MATCH($B$1, resultados!$A$1:$ZZ$1, 0))</f>
        <v/>
      </c>
      <c r="B1388">
        <f>INDEX(resultados!$A$2:$ZZ$2386, 1382, MATCH($B$2, resultados!$A$1:$ZZ$1, 0))</f>
        <v/>
      </c>
      <c r="C1388">
        <f>INDEX(resultados!$A$2:$ZZ$2386, 1382, MATCH($B$3, resultados!$A$1:$ZZ$1, 0))</f>
        <v/>
      </c>
    </row>
    <row r="1389">
      <c r="A1389">
        <f>INDEX(resultados!$A$2:$ZZ$2386, 1383, MATCH($B$1, resultados!$A$1:$ZZ$1, 0))</f>
        <v/>
      </c>
      <c r="B1389">
        <f>INDEX(resultados!$A$2:$ZZ$2386, 1383, MATCH($B$2, resultados!$A$1:$ZZ$1, 0))</f>
        <v/>
      </c>
      <c r="C1389">
        <f>INDEX(resultados!$A$2:$ZZ$2386, 1383, MATCH($B$3, resultados!$A$1:$ZZ$1, 0))</f>
        <v/>
      </c>
    </row>
    <row r="1390">
      <c r="A1390">
        <f>INDEX(resultados!$A$2:$ZZ$2386, 1384, MATCH($B$1, resultados!$A$1:$ZZ$1, 0))</f>
        <v/>
      </c>
      <c r="B1390">
        <f>INDEX(resultados!$A$2:$ZZ$2386, 1384, MATCH($B$2, resultados!$A$1:$ZZ$1, 0))</f>
        <v/>
      </c>
      <c r="C1390">
        <f>INDEX(resultados!$A$2:$ZZ$2386, 1384, MATCH($B$3, resultados!$A$1:$ZZ$1, 0))</f>
        <v/>
      </c>
    </row>
    <row r="1391">
      <c r="A1391">
        <f>INDEX(resultados!$A$2:$ZZ$2386, 1385, MATCH($B$1, resultados!$A$1:$ZZ$1, 0))</f>
        <v/>
      </c>
      <c r="B1391">
        <f>INDEX(resultados!$A$2:$ZZ$2386, 1385, MATCH($B$2, resultados!$A$1:$ZZ$1, 0))</f>
        <v/>
      </c>
      <c r="C1391">
        <f>INDEX(resultados!$A$2:$ZZ$2386, 1385, MATCH($B$3, resultados!$A$1:$ZZ$1, 0))</f>
        <v/>
      </c>
    </row>
    <row r="1392">
      <c r="A1392">
        <f>INDEX(resultados!$A$2:$ZZ$2386, 1386, MATCH($B$1, resultados!$A$1:$ZZ$1, 0))</f>
        <v/>
      </c>
      <c r="B1392">
        <f>INDEX(resultados!$A$2:$ZZ$2386, 1386, MATCH($B$2, resultados!$A$1:$ZZ$1, 0))</f>
        <v/>
      </c>
      <c r="C1392">
        <f>INDEX(resultados!$A$2:$ZZ$2386, 1386, MATCH($B$3, resultados!$A$1:$ZZ$1, 0))</f>
        <v/>
      </c>
    </row>
    <row r="1393">
      <c r="A1393">
        <f>INDEX(resultados!$A$2:$ZZ$2386, 1387, MATCH($B$1, resultados!$A$1:$ZZ$1, 0))</f>
        <v/>
      </c>
      <c r="B1393">
        <f>INDEX(resultados!$A$2:$ZZ$2386, 1387, MATCH($B$2, resultados!$A$1:$ZZ$1, 0))</f>
        <v/>
      </c>
      <c r="C1393">
        <f>INDEX(resultados!$A$2:$ZZ$2386, 1387, MATCH($B$3, resultados!$A$1:$ZZ$1, 0))</f>
        <v/>
      </c>
    </row>
    <row r="1394">
      <c r="A1394">
        <f>INDEX(resultados!$A$2:$ZZ$2386, 1388, MATCH($B$1, resultados!$A$1:$ZZ$1, 0))</f>
        <v/>
      </c>
      <c r="B1394">
        <f>INDEX(resultados!$A$2:$ZZ$2386, 1388, MATCH($B$2, resultados!$A$1:$ZZ$1, 0))</f>
        <v/>
      </c>
      <c r="C1394">
        <f>INDEX(resultados!$A$2:$ZZ$2386, 1388, MATCH($B$3, resultados!$A$1:$ZZ$1, 0))</f>
        <v/>
      </c>
    </row>
    <row r="1395">
      <c r="A1395">
        <f>INDEX(resultados!$A$2:$ZZ$2386, 1389, MATCH($B$1, resultados!$A$1:$ZZ$1, 0))</f>
        <v/>
      </c>
      <c r="B1395">
        <f>INDEX(resultados!$A$2:$ZZ$2386, 1389, MATCH($B$2, resultados!$A$1:$ZZ$1, 0))</f>
        <v/>
      </c>
      <c r="C1395">
        <f>INDEX(resultados!$A$2:$ZZ$2386, 1389, MATCH($B$3, resultados!$A$1:$ZZ$1, 0))</f>
        <v/>
      </c>
    </row>
    <row r="1396">
      <c r="A1396">
        <f>INDEX(resultados!$A$2:$ZZ$2386, 1390, MATCH($B$1, resultados!$A$1:$ZZ$1, 0))</f>
        <v/>
      </c>
      <c r="B1396">
        <f>INDEX(resultados!$A$2:$ZZ$2386, 1390, MATCH($B$2, resultados!$A$1:$ZZ$1, 0))</f>
        <v/>
      </c>
      <c r="C1396">
        <f>INDEX(resultados!$A$2:$ZZ$2386, 1390, MATCH($B$3, resultados!$A$1:$ZZ$1, 0))</f>
        <v/>
      </c>
    </row>
    <row r="1397">
      <c r="A1397">
        <f>INDEX(resultados!$A$2:$ZZ$2386, 1391, MATCH($B$1, resultados!$A$1:$ZZ$1, 0))</f>
        <v/>
      </c>
      <c r="B1397">
        <f>INDEX(resultados!$A$2:$ZZ$2386, 1391, MATCH($B$2, resultados!$A$1:$ZZ$1, 0))</f>
        <v/>
      </c>
      <c r="C1397">
        <f>INDEX(resultados!$A$2:$ZZ$2386, 1391, MATCH($B$3, resultados!$A$1:$ZZ$1, 0))</f>
        <v/>
      </c>
    </row>
    <row r="1398">
      <c r="A1398">
        <f>INDEX(resultados!$A$2:$ZZ$2386, 1392, MATCH($B$1, resultados!$A$1:$ZZ$1, 0))</f>
        <v/>
      </c>
      <c r="B1398">
        <f>INDEX(resultados!$A$2:$ZZ$2386, 1392, MATCH($B$2, resultados!$A$1:$ZZ$1, 0))</f>
        <v/>
      </c>
      <c r="C1398">
        <f>INDEX(resultados!$A$2:$ZZ$2386, 1392, MATCH($B$3, resultados!$A$1:$ZZ$1, 0))</f>
        <v/>
      </c>
    </row>
    <row r="1399">
      <c r="A1399">
        <f>INDEX(resultados!$A$2:$ZZ$2386, 1393, MATCH($B$1, resultados!$A$1:$ZZ$1, 0))</f>
        <v/>
      </c>
      <c r="B1399">
        <f>INDEX(resultados!$A$2:$ZZ$2386, 1393, MATCH($B$2, resultados!$A$1:$ZZ$1, 0))</f>
        <v/>
      </c>
      <c r="C1399">
        <f>INDEX(resultados!$A$2:$ZZ$2386, 1393, MATCH($B$3, resultados!$A$1:$ZZ$1, 0))</f>
        <v/>
      </c>
    </row>
    <row r="1400">
      <c r="A1400">
        <f>INDEX(resultados!$A$2:$ZZ$2386, 1394, MATCH($B$1, resultados!$A$1:$ZZ$1, 0))</f>
        <v/>
      </c>
      <c r="B1400">
        <f>INDEX(resultados!$A$2:$ZZ$2386, 1394, MATCH($B$2, resultados!$A$1:$ZZ$1, 0))</f>
        <v/>
      </c>
      <c r="C1400">
        <f>INDEX(resultados!$A$2:$ZZ$2386, 1394, MATCH($B$3, resultados!$A$1:$ZZ$1, 0))</f>
        <v/>
      </c>
    </row>
    <row r="1401">
      <c r="A1401">
        <f>INDEX(resultados!$A$2:$ZZ$2386, 1395, MATCH($B$1, resultados!$A$1:$ZZ$1, 0))</f>
        <v/>
      </c>
      <c r="B1401">
        <f>INDEX(resultados!$A$2:$ZZ$2386, 1395, MATCH($B$2, resultados!$A$1:$ZZ$1, 0))</f>
        <v/>
      </c>
      <c r="C1401">
        <f>INDEX(resultados!$A$2:$ZZ$2386, 1395, MATCH($B$3, resultados!$A$1:$ZZ$1, 0))</f>
        <v/>
      </c>
    </row>
    <row r="1402">
      <c r="A1402">
        <f>INDEX(resultados!$A$2:$ZZ$2386, 1396, MATCH($B$1, resultados!$A$1:$ZZ$1, 0))</f>
        <v/>
      </c>
      <c r="B1402">
        <f>INDEX(resultados!$A$2:$ZZ$2386, 1396, MATCH($B$2, resultados!$A$1:$ZZ$1, 0))</f>
        <v/>
      </c>
      <c r="C1402">
        <f>INDEX(resultados!$A$2:$ZZ$2386, 1396, MATCH($B$3, resultados!$A$1:$ZZ$1, 0))</f>
        <v/>
      </c>
    </row>
    <row r="1403">
      <c r="A1403">
        <f>INDEX(resultados!$A$2:$ZZ$2386, 1397, MATCH($B$1, resultados!$A$1:$ZZ$1, 0))</f>
        <v/>
      </c>
      <c r="B1403">
        <f>INDEX(resultados!$A$2:$ZZ$2386, 1397, MATCH($B$2, resultados!$A$1:$ZZ$1, 0))</f>
        <v/>
      </c>
      <c r="C1403">
        <f>INDEX(resultados!$A$2:$ZZ$2386, 1397, MATCH($B$3, resultados!$A$1:$ZZ$1, 0))</f>
        <v/>
      </c>
    </row>
    <row r="1404">
      <c r="A1404">
        <f>INDEX(resultados!$A$2:$ZZ$2386, 1398, MATCH($B$1, resultados!$A$1:$ZZ$1, 0))</f>
        <v/>
      </c>
      <c r="B1404">
        <f>INDEX(resultados!$A$2:$ZZ$2386, 1398, MATCH($B$2, resultados!$A$1:$ZZ$1, 0))</f>
        <v/>
      </c>
      <c r="C1404">
        <f>INDEX(resultados!$A$2:$ZZ$2386, 1398, MATCH($B$3, resultados!$A$1:$ZZ$1, 0))</f>
        <v/>
      </c>
    </row>
    <row r="1405">
      <c r="A1405">
        <f>INDEX(resultados!$A$2:$ZZ$2386, 1399, MATCH($B$1, resultados!$A$1:$ZZ$1, 0))</f>
        <v/>
      </c>
      <c r="B1405">
        <f>INDEX(resultados!$A$2:$ZZ$2386, 1399, MATCH($B$2, resultados!$A$1:$ZZ$1, 0))</f>
        <v/>
      </c>
      <c r="C1405">
        <f>INDEX(resultados!$A$2:$ZZ$2386, 1399, MATCH($B$3, resultados!$A$1:$ZZ$1, 0))</f>
        <v/>
      </c>
    </row>
    <row r="1406">
      <c r="A1406">
        <f>INDEX(resultados!$A$2:$ZZ$2386, 1400, MATCH($B$1, resultados!$A$1:$ZZ$1, 0))</f>
        <v/>
      </c>
      <c r="B1406">
        <f>INDEX(resultados!$A$2:$ZZ$2386, 1400, MATCH($B$2, resultados!$A$1:$ZZ$1, 0))</f>
        <v/>
      </c>
      <c r="C1406">
        <f>INDEX(resultados!$A$2:$ZZ$2386, 1400, MATCH($B$3, resultados!$A$1:$ZZ$1, 0))</f>
        <v/>
      </c>
    </row>
    <row r="1407">
      <c r="A1407">
        <f>INDEX(resultados!$A$2:$ZZ$2386, 1401, MATCH($B$1, resultados!$A$1:$ZZ$1, 0))</f>
        <v/>
      </c>
      <c r="B1407">
        <f>INDEX(resultados!$A$2:$ZZ$2386, 1401, MATCH($B$2, resultados!$A$1:$ZZ$1, 0))</f>
        <v/>
      </c>
      <c r="C1407">
        <f>INDEX(resultados!$A$2:$ZZ$2386, 1401, MATCH($B$3, resultados!$A$1:$ZZ$1, 0))</f>
        <v/>
      </c>
    </row>
    <row r="1408">
      <c r="A1408">
        <f>INDEX(resultados!$A$2:$ZZ$2386, 1402, MATCH($B$1, resultados!$A$1:$ZZ$1, 0))</f>
        <v/>
      </c>
      <c r="B1408">
        <f>INDEX(resultados!$A$2:$ZZ$2386, 1402, MATCH($B$2, resultados!$A$1:$ZZ$1, 0))</f>
        <v/>
      </c>
      <c r="C1408">
        <f>INDEX(resultados!$A$2:$ZZ$2386, 1402, MATCH($B$3, resultados!$A$1:$ZZ$1, 0))</f>
        <v/>
      </c>
    </row>
    <row r="1409">
      <c r="A1409">
        <f>INDEX(resultados!$A$2:$ZZ$2386, 1403, MATCH($B$1, resultados!$A$1:$ZZ$1, 0))</f>
        <v/>
      </c>
      <c r="B1409">
        <f>INDEX(resultados!$A$2:$ZZ$2386, 1403, MATCH($B$2, resultados!$A$1:$ZZ$1, 0))</f>
        <v/>
      </c>
      <c r="C1409">
        <f>INDEX(resultados!$A$2:$ZZ$2386, 1403, MATCH($B$3, resultados!$A$1:$ZZ$1, 0))</f>
        <v/>
      </c>
    </row>
    <row r="1410">
      <c r="A1410">
        <f>INDEX(resultados!$A$2:$ZZ$2386, 1404, MATCH($B$1, resultados!$A$1:$ZZ$1, 0))</f>
        <v/>
      </c>
      <c r="B1410">
        <f>INDEX(resultados!$A$2:$ZZ$2386, 1404, MATCH($B$2, resultados!$A$1:$ZZ$1, 0))</f>
        <v/>
      </c>
      <c r="C1410">
        <f>INDEX(resultados!$A$2:$ZZ$2386, 1404, MATCH($B$3, resultados!$A$1:$ZZ$1, 0))</f>
        <v/>
      </c>
    </row>
    <row r="1411">
      <c r="A1411">
        <f>INDEX(resultados!$A$2:$ZZ$2386, 1405, MATCH($B$1, resultados!$A$1:$ZZ$1, 0))</f>
        <v/>
      </c>
      <c r="B1411">
        <f>INDEX(resultados!$A$2:$ZZ$2386, 1405, MATCH($B$2, resultados!$A$1:$ZZ$1, 0))</f>
        <v/>
      </c>
      <c r="C1411">
        <f>INDEX(resultados!$A$2:$ZZ$2386, 1405, MATCH($B$3, resultados!$A$1:$ZZ$1, 0))</f>
        <v/>
      </c>
    </row>
    <row r="1412">
      <c r="A1412">
        <f>INDEX(resultados!$A$2:$ZZ$2386, 1406, MATCH($B$1, resultados!$A$1:$ZZ$1, 0))</f>
        <v/>
      </c>
      <c r="B1412">
        <f>INDEX(resultados!$A$2:$ZZ$2386, 1406, MATCH($B$2, resultados!$A$1:$ZZ$1, 0))</f>
        <v/>
      </c>
      <c r="C1412">
        <f>INDEX(resultados!$A$2:$ZZ$2386, 1406, MATCH($B$3, resultados!$A$1:$ZZ$1, 0))</f>
        <v/>
      </c>
    </row>
    <row r="1413">
      <c r="A1413">
        <f>INDEX(resultados!$A$2:$ZZ$2386, 1407, MATCH($B$1, resultados!$A$1:$ZZ$1, 0))</f>
        <v/>
      </c>
      <c r="B1413">
        <f>INDEX(resultados!$A$2:$ZZ$2386, 1407, MATCH($B$2, resultados!$A$1:$ZZ$1, 0))</f>
        <v/>
      </c>
      <c r="C1413">
        <f>INDEX(resultados!$A$2:$ZZ$2386, 1407, MATCH($B$3, resultados!$A$1:$ZZ$1, 0))</f>
        <v/>
      </c>
    </row>
    <row r="1414">
      <c r="A1414">
        <f>INDEX(resultados!$A$2:$ZZ$2386, 1408, MATCH($B$1, resultados!$A$1:$ZZ$1, 0))</f>
        <v/>
      </c>
      <c r="B1414">
        <f>INDEX(resultados!$A$2:$ZZ$2386, 1408, MATCH($B$2, resultados!$A$1:$ZZ$1, 0))</f>
        <v/>
      </c>
      <c r="C1414">
        <f>INDEX(resultados!$A$2:$ZZ$2386, 1408, MATCH($B$3, resultados!$A$1:$ZZ$1, 0))</f>
        <v/>
      </c>
    </row>
    <row r="1415">
      <c r="A1415">
        <f>INDEX(resultados!$A$2:$ZZ$2386, 1409, MATCH($B$1, resultados!$A$1:$ZZ$1, 0))</f>
        <v/>
      </c>
      <c r="B1415">
        <f>INDEX(resultados!$A$2:$ZZ$2386, 1409, MATCH($B$2, resultados!$A$1:$ZZ$1, 0))</f>
        <v/>
      </c>
      <c r="C1415">
        <f>INDEX(resultados!$A$2:$ZZ$2386, 1409, MATCH($B$3, resultados!$A$1:$ZZ$1, 0))</f>
        <v/>
      </c>
    </row>
    <row r="1416">
      <c r="A1416">
        <f>INDEX(resultados!$A$2:$ZZ$2386, 1410, MATCH($B$1, resultados!$A$1:$ZZ$1, 0))</f>
        <v/>
      </c>
      <c r="B1416">
        <f>INDEX(resultados!$A$2:$ZZ$2386, 1410, MATCH($B$2, resultados!$A$1:$ZZ$1, 0))</f>
        <v/>
      </c>
      <c r="C1416">
        <f>INDEX(resultados!$A$2:$ZZ$2386, 1410, MATCH($B$3, resultados!$A$1:$ZZ$1, 0))</f>
        <v/>
      </c>
    </row>
    <row r="1417">
      <c r="A1417">
        <f>INDEX(resultados!$A$2:$ZZ$2386, 1411, MATCH($B$1, resultados!$A$1:$ZZ$1, 0))</f>
        <v/>
      </c>
      <c r="B1417">
        <f>INDEX(resultados!$A$2:$ZZ$2386, 1411, MATCH($B$2, resultados!$A$1:$ZZ$1, 0))</f>
        <v/>
      </c>
      <c r="C1417">
        <f>INDEX(resultados!$A$2:$ZZ$2386, 1411, MATCH($B$3, resultados!$A$1:$ZZ$1, 0))</f>
        <v/>
      </c>
    </row>
    <row r="1418">
      <c r="A1418">
        <f>INDEX(resultados!$A$2:$ZZ$2386, 1412, MATCH($B$1, resultados!$A$1:$ZZ$1, 0))</f>
        <v/>
      </c>
      <c r="B1418">
        <f>INDEX(resultados!$A$2:$ZZ$2386, 1412, MATCH($B$2, resultados!$A$1:$ZZ$1, 0))</f>
        <v/>
      </c>
      <c r="C1418">
        <f>INDEX(resultados!$A$2:$ZZ$2386, 1412, MATCH($B$3, resultados!$A$1:$ZZ$1, 0))</f>
        <v/>
      </c>
    </row>
    <row r="1419">
      <c r="A1419">
        <f>INDEX(resultados!$A$2:$ZZ$2386, 1413, MATCH($B$1, resultados!$A$1:$ZZ$1, 0))</f>
        <v/>
      </c>
      <c r="B1419">
        <f>INDEX(resultados!$A$2:$ZZ$2386, 1413, MATCH($B$2, resultados!$A$1:$ZZ$1, 0))</f>
        <v/>
      </c>
      <c r="C1419">
        <f>INDEX(resultados!$A$2:$ZZ$2386, 1413, MATCH($B$3, resultados!$A$1:$ZZ$1, 0))</f>
        <v/>
      </c>
    </row>
    <row r="1420">
      <c r="A1420">
        <f>INDEX(resultados!$A$2:$ZZ$2386, 1414, MATCH($B$1, resultados!$A$1:$ZZ$1, 0))</f>
        <v/>
      </c>
      <c r="B1420">
        <f>INDEX(resultados!$A$2:$ZZ$2386, 1414, MATCH($B$2, resultados!$A$1:$ZZ$1, 0))</f>
        <v/>
      </c>
      <c r="C1420">
        <f>INDEX(resultados!$A$2:$ZZ$2386, 1414, MATCH($B$3, resultados!$A$1:$ZZ$1, 0))</f>
        <v/>
      </c>
    </row>
    <row r="1421">
      <c r="A1421">
        <f>INDEX(resultados!$A$2:$ZZ$2386, 1415, MATCH($B$1, resultados!$A$1:$ZZ$1, 0))</f>
        <v/>
      </c>
      <c r="B1421">
        <f>INDEX(resultados!$A$2:$ZZ$2386, 1415, MATCH($B$2, resultados!$A$1:$ZZ$1, 0))</f>
        <v/>
      </c>
      <c r="C1421">
        <f>INDEX(resultados!$A$2:$ZZ$2386, 1415, MATCH($B$3, resultados!$A$1:$ZZ$1, 0))</f>
        <v/>
      </c>
    </row>
    <row r="1422">
      <c r="A1422">
        <f>INDEX(resultados!$A$2:$ZZ$2386, 1416, MATCH($B$1, resultados!$A$1:$ZZ$1, 0))</f>
        <v/>
      </c>
      <c r="B1422">
        <f>INDEX(resultados!$A$2:$ZZ$2386, 1416, MATCH($B$2, resultados!$A$1:$ZZ$1, 0))</f>
        <v/>
      </c>
      <c r="C1422">
        <f>INDEX(resultados!$A$2:$ZZ$2386, 1416, MATCH($B$3, resultados!$A$1:$ZZ$1, 0))</f>
        <v/>
      </c>
    </row>
    <row r="1423">
      <c r="A1423">
        <f>INDEX(resultados!$A$2:$ZZ$2386, 1417, MATCH($B$1, resultados!$A$1:$ZZ$1, 0))</f>
        <v/>
      </c>
      <c r="B1423">
        <f>INDEX(resultados!$A$2:$ZZ$2386, 1417, MATCH($B$2, resultados!$A$1:$ZZ$1, 0))</f>
        <v/>
      </c>
      <c r="C1423">
        <f>INDEX(resultados!$A$2:$ZZ$2386, 1417, MATCH($B$3, resultados!$A$1:$ZZ$1, 0))</f>
        <v/>
      </c>
    </row>
    <row r="1424">
      <c r="A1424">
        <f>INDEX(resultados!$A$2:$ZZ$2386, 1418, MATCH($B$1, resultados!$A$1:$ZZ$1, 0))</f>
        <v/>
      </c>
      <c r="B1424">
        <f>INDEX(resultados!$A$2:$ZZ$2386, 1418, MATCH($B$2, resultados!$A$1:$ZZ$1, 0))</f>
        <v/>
      </c>
      <c r="C1424">
        <f>INDEX(resultados!$A$2:$ZZ$2386, 1418, MATCH($B$3, resultados!$A$1:$ZZ$1, 0))</f>
        <v/>
      </c>
    </row>
    <row r="1425">
      <c r="A1425">
        <f>INDEX(resultados!$A$2:$ZZ$2386, 1419, MATCH($B$1, resultados!$A$1:$ZZ$1, 0))</f>
        <v/>
      </c>
      <c r="B1425">
        <f>INDEX(resultados!$A$2:$ZZ$2386, 1419, MATCH($B$2, resultados!$A$1:$ZZ$1, 0))</f>
        <v/>
      </c>
      <c r="C1425">
        <f>INDEX(resultados!$A$2:$ZZ$2386, 1419, MATCH($B$3, resultados!$A$1:$ZZ$1, 0))</f>
        <v/>
      </c>
    </row>
    <row r="1426">
      <c r="A1426">
        <f>INDEX(resultados!$A$2:$ZZ$2386, 1420, MATCH($B$1, resultados!$A$1:$ZZ$1, 0))</f>
        <v/>
      </c>
      <c r="B1426">
        <f>INDEX(resultados!$A$2:$ZZ$2386, 1420, MATCH($B$2, resultados!$A$1:$ZZ$1, 0))</f>
        <v/>
      </c>
      <c r="C1426">
        <f>INDEX(resultados!$A$2:$ZZ$2386, 1420, MATCH($B$3, resultados!$A$1:$ZZ$1, 0))</f>
        <v/>
      </c>
    </row>
    <row r="1427">
      <c r="A1427">
        <f>INDEX(resultados!$A$2:$ZZ$2386, 1421, MATCH($B$1, resultados!$A$1:$ZZ$1, 0))</f>
        <v/>
      </c>
      <c r="B1427">
        <f>INDEX(resultados!$A$2:$ZZ$2386, 1421, MATCH($B$2, resultados!$A$1:$ZZ$1, 0))</f>
        <v/>
      </c>
      <c r="C1427">
        <f>INDEX(resultados!$A$2:$ZZ$2386, 1421, MATCH($B$3, resultados!$A$1:$ZZ$1, 0))</f>
        <v/>
      </c>
    </row>
    <row r="1428">
      <c r="A1428">
        <f>INDEX(resultados!$A$2:$ZZ$2386, 1422, MATCH($B$1, resultados!$A$1:$ZZ$1, 0))</f>
        <v/>
      </c>
      <c r="B1428">
        <f>INDEX(resultados!$A$2:$ZZ$2386, 1422, MATCH($B$2, resultados!$A$1:$ZZ$1, 0))</f>
        <v/>
      </c>
      <c r="C1428">
        <f>INDEX(resultados!$A$2:$ZZ$2386, 1422, MATCH($B$3, resultados!$A$1:$ZZ$1, 0))</f>
        <v/>
      </c>
    </row>
    <row r="1429">
      <c r="A1429">
        <f>INDEX(resultados!$A$2:$ZZ$2386, 1423, MATCH($B$1, resultados!$A$1:$ZZ$1, 0))</f>
        <v/>
      </c>
      <c r="B1429">
        <f>INDEX(resultados!$A$2:$ZZ$2386, 1423, MATCH($B$2, resultados!$A$1:$ZZ$1, 0))</f>
        <v/>
      </c>
      <c r="C1429">
        <f>INDEX(resultados!$A$2:$ZZ$2386, 1423, MATCH($B$3, resultados!$A$1:$ZZ$1, 0))</f>
        <v/>
      </c>
    </row>
    <row r="1430">
      <c r="A1430">
        <f>INDEX(resultados!$A$2:$ZZ$2386, 1424, MATCH($B$1, resultados!$A$1:$ZZ$1, 0))</f>
        <v/>
      </c>
      <c r="B1430">
        <f>INDEX(resultados!$A$2:$ZZ$2386, 1424, MATCH($B$2, resultados!$A$1:$ZZ$1, 0))</f>
        <v/>
      </c>
      <c r="C1430">
        <f>INDEX(resultados!$A$2:$ZZ$2386, 1424, MATCH($B$3, resultados!$A$1:$ZZ$1, 0))</f>
        <v/>
      </c>
    </row>
    <row r="1431">
      <c r="A1431">
        <f>INDEX(resultados!$A$2:$ZZ$2386, 1425, MATCH($B$1, resultados!$A$1:$ZZ$1, 0))</f>
        <v/>
      </c>
      <c r="B1431">
        <f>INDEX(resultados!$A$2:$ZZ$2386, 1425, MATCH($B$2, resultados!$A$1:$ZZ$1, 0))</f>
        <v/>
      </c>
      <c r="C1431">
        <f>INDEX(resultados!$A$2:$ZZ$2386, 1425, MATCH($B$3, resultados!$A$1:$ZZ$1, 0))</f>
        <v/>
      </c>
    </row>
    <row r="1432">
      <c r="A1432">
        <f>INDEX(resultados!$A$2:$ZZ$2386, 1426, MATCH($B$1, resultados!$A$1:$ZZ$1, 0))</f>
        <v/>
      </c>
      <c r="B1432">
        <f>INDEX(resultados!$A$2:$ZZ$2386, 1426, MATCH($B$2, resultados!$A$1:$ZZ$1, 0))</f>
        <v/>
      </c>
      <c r="C1432">
        <f>INDEX(resultados!$A$2:$ZZ$2386, 1426, MATCH($B$3, resultados!$A$1:$ZZ$1, 0))</f>
        <v/>
      </c>
    </row>
    <row r="1433">
      <c r="A1433">
        <f>INDEX(resultados!$A$2:$ZZ$2386, 1427, MATCH($B$1, resultados!$A$1:$ZZ$1, 0))</f>
        <v/>
      </c>
      <c r="B1433">
        <f>INDEX(resultados!$A$2:$ZZ$2386, 1427, MATCH($B$2, resultados!$A$1:$ZZ$1, 0))</f>
        <v/>
      </c>
      <c r="C1433">
        <f>INDEX(resultados!$A$2:$ZZ$2386, 1427, MATCH($B$3, resultados!$A$1:$ZZ$1, 0))</f>
        <v/>
      </c>
    </row>
    <row r="1434">
      <c r="A1434">
        <f>INDEX(resultados!$A$2:$ZZ$2386, 1428, MATCH($B$1, resultados!$A$1:$ZZ$1, 0))</f>
        <v/>
      </c>
      <c r="B1434">
        <f>INDEX(resultados!$A$2:$ZZ$2386, 1428, MATCH($B$2, resultados!$A$1:$ZZ$1, 0))</f>
        <v/>
      </c>
      <c r="C1434">
        <f>INDEX(resultados!$A$2:$ZZ$2386, 1428, MATCH($B$3, resultados!$A$1:$ZZ$1, 0))</f>
        <v/>
      </c>
    </row>
    <row r="1435">
      <c r="A1435">
        <f>INDEX(resultados!$A$2:$ZZ$2386, 1429, MATCH($B$1, resultados!$A$1:$ZZ$1, 0))</f>
        <v/>
      </c>
      <c r="B1435">
        <f>INDEX(resultados!$A$2:$ZZ$2386, 1429, MATCH($B$2, resultados!$A$1:$ZZ$1, 0))</f>
        <v/>
      </c>
      <c r="C1435">
        <f>INDEX(resultados!$A$2:$ZZ$2386, 1429, MATCH($B$3, resultados!$A$1:$ZZ$1, 0))</f>
        <v/>
      </c>
    </row>
    <row r="1436">
      <c r="A1436">
        <f>INDEX(resultados!$A$2:$ZZ$2386, 1430, MATCH($B$1, resultados!$A$1:$ZZ$1, 0))</f>
        <v/>
      </c>
      <c r="B1436">
        <f>INDEX(resultados!$A$2:$ZZ$2386, 1430, MATCH($B$2, resultados!$A$1:$ZZ$1, 0))</f>
        <v/>
      </c>
      <c r="C1436">
        <f>INDEX(resultados!$A$2:$ZZ$2386, 1430, MATCH($B$3, resultados!$A$1:$ZZ$1, 0))</f>
        <v/>
      </c>
    </row>
    <row r="1437">
      <c r="A1437">
        <f>INDEX(resultados!$A$2:$ZZ$2386, 1431, MATCH($B$1, resultados!$A$1:$ZZ$1, 0))</f>
        <v/>
      </c>
      <c r="B1437">
        <f>INDEX(resultados!$A$2:$ZZ$2386, 1431, MATCH($B$2, resultados!$A$1:$ZZ$1, 0))</f>
        <v/>
      </c>
      <c r="C1437">
        <f>INDEX(resultados!$A$2:$ZZ$2386, 1431, MATCH($B$3, resultados!$A$1:$ZZ$1, 0))</f>
        <v/>
      </c>
    </row>
    <row r="1438">
      <c r="A1438">
        <f>INDEX(resultados!$A$2:$ZZ$2386, 1432, MATCH($B$1, resultados!$A$1:$ZZ$1, 0))</f>
        <v/>
      </c>
      <c r="B1438">
        <f>INDEX(resultados!$A$2:$ZZ$2386, 1432, MATCH($B$2, resultados!$A$1:$ZZ$1, 0))</f>
        <v/>
      </c>
      <c r="C1438">
        <f>INDEX(resultados!$A$2:$ZZ$2386, 1432, MATCH($B$3, resultados!$A$1:$ZZ$1, 0))</f>
        <v/>
      </c>
    </row>
    <row r="1439">
      <c r="A1439">
        <f>INDEX(resultados!$A$2:$ZZ$2386, 1433, MATCH($B$1, resultados!$A$1:$ZZ$1, 0))</f>
        <v/>
      </c>
      <c r="B1439">
        <f>INDEX(resultados!$A$2:$ZZ$2386, 1433, MATCH($B$2, resultados!$A$1:$ZZ$1, 0))</f>
        <v/>
      </c>
      <c r="C1439">
        <f>INDEX(resultados!$A$2:$ZZ$2386, 1433, MATCH($B$3, resultados!$A$1:$ZZ$1, 0))</f>
        <v/>
      </c>
    </row>
    <row r="1440">
      <c r="A1440">
        <f>INDEX(resultados!$A$2:$ZZ$2386, 1434, MATCH($B$1, resultados!$A$1:$ZZ$1, 0))</f>
        <v/>
      </c>
      <c r="B1440">
        <f>INDEX(resultados!$A$2:$ZZ$2386, 1434, MATCH($B$2, resultados!$A$1:$ZZ$1, 0))</f>
        <v/>
      </c>
      <c r="C1440">
        <f>INDEX(resultados!$A$2:$ZZ$2386, 1434, MATCH($B$3, resultados!$A$1:$ZZ$1, 0))</f>
        <v/>
      </c>
    </row>
    <row r="1441">
      <c r="A1441">
        <f>INDEX(resultados!$A$2:$ZZ$2386, 1435, MATCH($B$1, resultados!$A$1:$ZZ$1, 0))</f>
        <v/>
      </c>
      <c r="B1441">
        <f>INDEX(resultados!$A$2:$ZZ$2386, 1435, MATCH($B$2, resultados!$A$1:$ZZ$1, 0))</f>
        <v/>
      </c>
      <c r="C1441">
        <f>INDEX(resultados!$A$2:$ZZ$2386, 1435, MATCH($B$3, resultados!$A$1:$ZZ$1, 0))</f>
        <v/>
      </c>
    </row>
    <row r="1442">
      <c r="A1442">
        <f>INDEX(resultados!$A$2:$ZZ$2386, 1436, MATCH($B$1, resultados!$A$1:$ZZ$1, 0))</f>
        <v/>
      </c>
      <c r="B1442">
        <f>INDEX(resultados!$A$2:$ZZ$2386, 1436, MATCH($B$2, resultados!$A$1:$ZZ$1, 0))</f>
        <v/>
      </c>
      <c r="C1442">
        <f>INDEX(resultados!$A$2:$ZZ$2386, 1436, MATCH($B$3, resultados!$A$1:$ZZ$1, 0))</f>
        <v/>
      </c>
    </row>
    <row r="1443">
      <c r="A1443">
        <f>INDEX(resultados!$A$2:$ZZ$2386, 1437, MATCH($B$1, resultados!$A$1:$ZZ$1, 0))</f>
        <v/>
      </c>
      <c r="B1443">
        <f>INDEX(resultados!$A$2:$ZZ$2386, 1437, MATCH($B$2, resultados!$A$1:$ZZ$1, 0))</f>
        <v/>
      </c>
      <c r="C1443">
        <f>INDEX(resultados!$A$2:$ZZ$2386, 1437, MATCH($B$3, resultados!$A$1:$ZZ$1, 0))</f>
        <v/>
      </c>
    </row>
    <row r="1444">
      <c r="A1444">
        <f>INDEX(resultados!$A$2:$ZZ$2386, 1438, MATCH($B$1, resultados!$A$1:$ZZ$1, 0))</f>
        <v/>
      </c>
      <c r="B1444">
        <f>INDEX(resultados!$A$2:$ZZ$2386, 1438, MATCH($B$2, resultados!$A$1:$ZZ$1, 0))</f>
        <v/>
      </c>
      <c r="C1444">
        <f>INDEX(resultados!$A$2:$ZZ$2386, 1438, MATCH($B$3, resultados!$A$1:$ZZ$1, 0))</f>
        <v/>
      </c>
    </row>
    <row r="1445">
      <c r="A1445">
        <f>INDEX(resultados!$A$2:$ZZ$2386, 1439, MATCH($B$1, resultados!$A$1:$ZZ$1, 0))</f>
        <v/>
      </c>
      <c r="B1445">
        <f>INDEX(resultados!$A$2:$ZZ$2386, 1439, MATCH($B$2, resultados!$A$1:$ZZ$1, 0))</f>
        <v/>
      </c>
      <c r="C1445">
        <f>INDEX(resultados!$A$2:$ZZ$2386, 1439, MATCH($B$3, resultados!$A$1:$ZZ$1, 0))</f>
        <v/>
      </c>
    </row>
    <row r="1446">
      <c r="A1446">
        <f>INDEX(resultados!$A$2:$ZZ$2386, 1440, MATCH($B$1, resultados!$A$1:$ZZ$1, 0))</f>
        <v/>
      </c>
      <c r="B1446">
        <f>INDEX(resultados!$A$2:$ZZ$2386, 1440, MATCH($B$2, resultados!$A$1:$ZZ$1, 0))</f>
        <v/>
      </c>
      <c r="C1446">
        <f>INDEX(resultados!$A$2:$ZZ$2386, 1440, MATCH($B$3, resultados!$A$1:$ZZ$1, 0))</f>
        <v/>
      </c>
    </row>
    <row r="1447">
      <c r="A1447">
        <f>INDEX(resultados!$A$2:$ZZ$2386, 1441, MATCH($B$1, resultados!$A$1:$ZZ$1, 0))</f>
        <v/>
      </c>
      <c r="B1447">
        <f>INDEX(resultados!$A$2:$ZZ$2386, 1441, MATCH($B$2, resultados!$A$1:$ZZ$1, 0))</f>
        <v/>
      </c>
      <c r="C1447">
        <f>INDEX(resultados!$A$2:$ZZ$2386, 1441, MATCH($B$3, resultados!$A$1:$ZZ$1, 0))</f>
        <v/>
      </c>
    </row>
    <row r="1448">
      <c r="A1448">
        <f>INDEX(resultados!$A$2:$ZZ$2386, 1442, MATCH($B$1, resultados!$A$1:$ZZ$1, 0))</f>
        <v/>
      </c>
      <c r="B1448">
        <f>INDEX(resultados!$A$2:$ZZ$2386, 1442, MATCH($B$2, resultados!$A$1:$ZZ$1, 0))</f>
        <v/>
      </c>
      <c r="C1448">
        <f>INDEX(resultados!$A$2:$ZZ$2386, 1442, MATCH($B$3, resultados!$A$1:$ZZ$1, 0))</f>
        <v/>
      </c>
    </row>
    <row r="1449">
      <c r="A1449">
        <f>INDEX(resultados!$A$2:$ZZ$2386, 1443, MATCH($B$1, resultados!$A$1:$ZZ$1, 0))</f>
        <v/>
      </c>
      <c r="B1449">
        <f>INDEX(resultados!$A$2:$ZZ$2386, 1443, MATCH($B$2, resultados!$A$1:$ZZ$1, 0))</f>
        <v/>
      </c>
      <c r="C1449">
        <f>INDEX(resultados!$A$2:$ZZ$2386, 1443, MATCH($B$3, resultados!$A$1:$ZZ$1, 0))</f>
        <v/>
      </c>
    </row>
    <row r="1450">
      <c r="A1450">
        <f>INDEX(resultados!$A$2:$ZZ$2386, 1444, MATCH($B$1, resultados!$A$1:$ZZ$1, 0))</f>
        <v/>
      </c>
      <c r="B1450">
        <f>INDEX(resultados!$A$2:$ZZ$2386, 1444, MATCH($B$2, resultados!$A$1:$ZZ$1, 0))</f>
        <v/>
      </c>
      <c r="C1450">
        <f>INDEX(resultados!$A$2:$ZZ$2386, 1444, MATCH($B$3, resultados!$A$1:$ZZ$1, 0))</f>
        <v/>
      </c>
    </row>
    <row r="1451">
      <c r="A1451">
        <f>INDEX(resultados!$A$2:$ZZ$2386, 1445, MATCH($B$1, resultados!$A$1:$ZZ$1, 0))</f>
        <v/>
      </c>
      <c r="B1451">
        <f>INDEX(resultados!$A$2:$ZZ$2386, 1445, MATCH($B$2, resultados!$A$1:$ZZ$1, 0))</f>
        <v/>
      </c>
      <c r="C1451">
        <f>INDEX(resultados!$A$2:$ZZ$2386, 1445, MATCH($B$3, resultados!$A$1:$ZZ$1, 0))</f>
        <v/>
      </c>
    </row>
    <row r="1452">
      <c r="A1452">
        <f>INDEX(resultados!$A$2:$ZZ$2386, 1446, MATCH($B$1, resultados!$A$1:$ZZ$1, 0))</f>
        <v/>
      </c>
      <c r="B1452">
        <f>INDEX(resultados!$A$2:$ZZ$2386, 1446, MATCH($B$2, resultados!$A$1:$ZZ$1, 0))</f>
        <v/>
      </c>
      <c r="C1452">
        <f>INDEX(resultados!$A$2:$ZZ$2386, 1446, MATCH($B$3, resultados!$A$1:$ZZ$1, 0))</f>
        <v/>
      </c>
    </row>
    <row r="1453">
      <c r="A1453">
        <f>INDEX(resultados!$A$2:$ZZ$2386, 1447, MATCH($B$1, resultados!$A$1:$ZZ$1, 0))</f>
        <v/>
      </c>
      <c r="B1453">
        <f>INDEX(resultados!$A$2:$ZZ$2386, 1447, MATCH($B$2, resultados!$A$1:$ZZ$1, 0))</f>
        <v/>
      </c>
      <c r="C1453">
        <f>INDEX(resultados!$A$2:$ZZ$2386, 1447, MATCH($B$3, resultados!$A$1:$ZZ$1, 0))</f>
        <v/>
      </c>
    </row>
    <row r="1454">
      <c r="A1454">
        <f>INDEX(resultados!$A$2:$ZZ$2386, 1448, MATCH($B$1, resultados!$A$1:$ZZ$1, 0))</f>
        <v/>
      </c>
      <c r="B1454">
        <f>INDEX(resultados!$A$2:$ZZ$2386, 1448, MATCH($B$2, resultados!$A$1:$ZZ$1, 0))</f>
        <v/>
      </c>
      <c r="C1454">
        <f>INDEX(resultados!$A$2:$ZZ$2386, 1448, MATCH($B$3, resultados!$A$1:$ZZ$1, 0))</f>
        <v/>
      </c>
    </row>
    <row r="1455">
      <c r="A1455">
        <f>INDEX(resultados!$A$2:$ZZ$2386, 1449, MATCH($B$1, resultados!$A$1:$ZZ$1, 0))</f>
        <v/>
      </c>
      <c r="B1455">
        <f>INDEX(resultados!$A$2:$ZZ$2386, 1449, MATCH($B$2, resultados!$A$1:$ZZ$1, 0))</f>
        <v/>
      </c>
      <c r="C1455">
        <f>INDEX(resultados!$A$2:$ZZ$2386, 1449, MATCH($B$3, resultados!$A$1:$ZZ$1, 0))</f>
        <v/>
      </c>
    </row>
    <row r="1456">
      <c r="A1456">
        <f>INDEX(resultados!$A$2:$ZZ$2386, 1450, MATCH($B$1, resultados!$A$1:$ZZ$1, 0))</f>
        <v/>
      </c>
      <c r="B1456">
        <f>INDEX(resultados!$A$2:$ZZ$2386, 1450, MATCH($B$2, resultados!$A$1:$ZZ$1, 0))</f>
        <v/>
      </c>
      <c r="C1456">
        <f>INDEX(resultados!$A$2:$ZZ$2386, 1450, MATCH($B$3, resultados!$A$1:$ZZ$1, 0))</f>
        <v/>
      </c>
    </row>
    <row r="1457">
      <c r="A1457">
        <f>INDEX(resultados!$A$2:$ZZ$2386, 1451, MATCH($B$1, resultados!$A$1:$ZZ$1, 0))</f>
        <v/>
      </c>
      <c r="B1457">
        <f>INDEX(resultados!$A$2:$ZZ$2386, 1451, MATCH($B$2, resultados!$A$1:$ZZ$1, 0))</f>
        <v/>
      </c>
      <c r="C1457">
        <f>INDEX(resultados!$A$2:$ZZ$2386, 1451, MATCH($B$3, resultados!$A$1:$ZZ$1, 0))</f>
        <v/>
      </c>
    </row>
    <row r="1458">
      <c r="A1458">
        <f>INDEX(resultados!$A$2:$ZZ$2386, 1452, MATCH($B$1, resultados!$A$1:$ZZ$1, 0))</f>
        <v/>
      </c>
      <c r="B1458">
        <f>INDEX(resultados!$A$2:$ZZ$2386, 1452, MATCH($B$2, resultados!$A$1:$ZZ$1, 0))</f>
        <v/>
      </c>
      <c r="C1458">
        <f>INDEX(resultados!$A$2:$ZZ$2386, 1452, MATCH($B$3, resultados!$A$1:$ZZ$1, 0))</f>
        <v/>
      </c>
    </row>
    <row r="1459">
      <c r="A1459">
        <f>INDEX(resultados!$A$2:$ZZ$2386, 1453, MATCH($B$1, resultados!$A$1:$ZZ$1, 0))</f>
        <v/>
      </c>
      <c r="B1459">
        <f>INDEX(resultados!$A$2:$ZZ$2386, 1453, MATCH($B$2, resultados!$A$1:$ZZ$1, 0))</f>
        <v/>
      </c>
      <c r="C1459">
        <f>INDEX(resultados!$A$2:$ZZ$2386, 1453, MATCH($B$3, resultados!$A$1:$ZZ$1, 0))</f>
        <v/>
      </c>
    </row>
    <row r="1460">
      <c r="A1460">
        <f>INDEX(resultados!$A$2:$ZZ$2386, 1454, MATCH($B$1, resultados!$A$1:$ZZ$1, 0))</f>
        <v/>
      </c>
      <c r="B1460">
        <f>INDEX(resultados!$A$2:$ZZ$2386, 1454, MATCH($B$2, resultados!$A$1:$ZZ$1, 0))</f>
        <v/>
      </c>
      <c r="C1460">
        <f>INDEX(resultados!$A$2:$ZZ$2386, 1454, MATCH($B$3, resultados!$A$1:$ZZ$1, 0))</f>
        <v/>
      </c>
    </row>
    <row r="1461">
      <c r="A1461">
        <f>INDEX(resultados!$A$2:$ZZ$2386, 1455, MATCH($B$1, resultados!$A$1:$ZZ$1, 0))</f>
        <v/>
      </c>
      <c r="B1461">
        <f>INDEX(resultados!$A$2:$ZZ$2386, 1455, MATCH($B$2, resultados!$A$1:$ZZ$1, 0))</f>
        <v/>
      </c>
      <c r="C1461">
        <f>INDEX(resultados!$A$2:$ZZ$2386, 1455, MATCH($B$3, resultados!$A$1:$ZZ$1, 0))</f>
        <v/>
      </c>
    </row>
    <row r="1462">
      <c r="A1462">
        <f>INDEX(resultados!$A$2:$ZZ$2386, 1456, MATCH($B$1, resultados!$A$1:$ZZ$1, 0))</f>
        <v/>
      </c>
      <c r="B1462">
        <f>INDEX(resultados!$A$2:$ZZ$2386, 1456, MATCH($B$2, resultados!$A$1:$ZZ$1, 0))</f>
        <v/>
      </c>
      <c r="C1462">
        <f>INDEX(resultados!$A$2:$ZZ$2386, 1456, MATCH($B$3, resultados!$A$1:$ZZ$1, 0))</f>
        <v/>
      </c>
    </row>
    <row r="1463">
      <c r="A1463">
        <f>INDEX(resultados!$A$2:$ZZ$2386, 1457, MATCH($B$1, resultados!$A$1:$ZZ$1, 0))</f>
        <v/>
      </c>
      <c r="B1463">
        <f>INDEX(resultados!$A$2:$ZZ$2386, 1457, MATCH($B$2, resultados!$A$1:$ZZ$1, 0))</f>
        <v/>
      </c>
      <c r="C1463">
        <f>INDEX(resultados!$A$2:$ZZ$2386, 1457, MATCH($B$3, resultados!$A$1:$ZZ$1, 0))</f>
        <v/>
      </c>
    </row>
    <row r="1464">
      <c r="A1464">
        <f>INDEX(resultados!$A$2:$ZZ$2386, 1458, MATCH($B$1, resultados!$A$1:$ZZ$1, 0))</f>
        <v/>
      </c>
      <c r="B1464">
        <f>INDEX(resultados!$A$2:$ZZ$2386, 1458, MATCH($B$2, resultados!$A$1:$ZZ$1, 0))</f>
        <v/>
      </c>
      <c r="C1464">
        <f>INDEX(resultados!$A$2:$ZZ$2386, 1458, MATCH($B$3, resultados!$A$1:$ZZ$1, 0))</f>
        <v/>
      </c>
    </row>
    <row r="1465">
      <c r="A1465">
        <f>INDEX(resultados!$A$2:$ZZ$2386, 1459, MATCH($B$1, resultados!$A$1:$ZZ$1, 0))</f>
        <v/>
      </c>
      <c r="B1465">
        <f>INDEX(resultados!$A$2:$ZZ$2386, 1459, MATCH($B$2, resultados!$A$1:$ZZ$1, 0))</f>
        <v/>
      </c>
      <c r="C1465">
        <f>INDEX(resultados!$A$2:$ZZ$2386, 1459, MATCH($B$3, resultados!$A$1:$ZZ$1, 0))</f>
        <v/>
      </c>
    </row>
    <row r="1466">
      <c r="A1466">
        <f>INDEX(resultados!$A$2:$ZZ$2386, 1460, MATCH($B$1, resultados!$A$1:$ZZ$1, 0))</f>
        <v/>
      </c>
      <c r="B1466">
        <f>INDEX(resultados!$A$2:$ZZ$2386, 1460, MATCH($B$2, resultados!$A$1:$ZZ$1, 0))</f>
        <v/>
      </c>
      <c r="C1466">
        <f>INDEX(resultados!$A$2:$ZZ$2386, 1460, MATCH($B$3, resultados!$A$1:$ZZ$1, 0))</f>
        <v/>
      </c>
    </row>
    <row r="1467">
      <c r="A1467">
        <f>INDEX(resultados!$A$2:$ZZ$2386, 1461, MATCH($B$1, resultados!$A$1:$ZZ$1, 0))</f>
        <v/>
      </c>
      <c r="B1467">
        <f>INDEX(resultados!$A$2:$ZZ$2386, 1461, MATCH($B$2, resultados!$A$1:$ZZ$1, 0))</f>
        <v/>
      </c>
      <c r="C1467">
        <f>INDEX(resultados!$A$2:$ZZ$2386, 1461, MATCH($B$3, resultados!$A$1:$ZZ$1, 0))</f>
        <v/>
      </c>
    </row>
    <row r="1468">
      <c r="A1468">
        <f>INDEX(resultados!$A$2:$ZZ$2386, 1462, MATCH($B$1, resultados!$A$1:$ZZ$1, 0))</f>
        <v/>
      </c>
      <c r="B1468">
        <f>INDEX(resultados!$A$2:$ZZ$2386, 1462, MATCH($B$2, resultados!$A$1:$ZZ$1, 0))</f>
        <v/>
      </c>
      <c r="C1468">
        <f>INDEX(resultados!$A$2:$ZZ$2386, 1462, MATCH($B$3, resultados!$A$1:$ZZ$1, 0))</f>
        <v/>
      </c>
    </row>
    <row r="1469">
      <c r="A1469">
        <f>INDEX(resultados!$A$2:$ZZ$2386, 1463, MATCH($B$1, resultados!$A$1:$ZZ$1, 0))</f>
        <v/>
      </c>
      <c r="B1469">
        <f>INDEX(resultados!$A$2:$ZZ$2386, 1463, MATCH($B$2, resultados!$A$1:$ZZ$1, 0))</f>
        <v/>
      </c>
      <c r="C1469">
        <f>INDEX(resultados!$A$2:$ZZ$2386, 1463, MATCH($B$3, resultados!$A$1:$ZZ$1, 0))</f>
        <v/>
      </c>
    </row>
    <row r="1470">
      <c r="A1470">
        <f>INDEX(resultados!$A$2:$ZZ$2386, 1464, MATCH($B$1, resultados!$A$1:$ZZ$1, 0))</f>
        <v/>
      </c>
      <c r="B1470">
        <f>INDEX(resultados!$A$2:$ZZ$2386, 1464, MATCH($B$2, resultados!$A$1:$ZZ$1, 0))</f>
        <v/>
      </c>
      <c r="C1470">
        <f>INDEX(resultados!$A$2:$ZZ$2386, 1464, MATCH($B$3, resultados!$A$1:$ZZ$1, 0))</f>
        <v/>
      </c>
    </row>
    <row r="1471">
      <c r="A1471">
        <f>INDEX(resultados!$A$2:$ZZ$2386, 1465, MATCH($B$1, resultados!$A$1:$ZZ$1, 0))</f>
        <v/>
      </c>
      <c r="B1471">
        <f>INDEX(resultados!$A$2:$ZZ$2386, 1465, MATCH($B$2, resultados!$A$1:$ZZ$1, 0))</f>
        <v/>
      </c>
      <c r="C1471">
        <f>INDEX(resultados!$A$2:$ZZ$2386, 1465, MATCH($B$3, resultados!$A$1:$ZZ$1, 0))</f>
        <v/>
      </c>
    </row>
    <row r="1472">
      <c r="A1472">
        <f>INDEX(resultados!$A$2:$ZZ$2386, 1466, MATCH($B$1, resultados!$A$1:$ZZ$1, 0))</f>
        <v/>
      </c>
      <c r="B1472">
        <f>INDEX(resultados!$A$2:$ZZ$2386, 1466, MATCH($B$2, resultados!$A$1:$ZZ$1, 0))</f>
        <v/>
      </c>
      <c r="C1472">
        <f>INDEX(resultados!$A$2:$ZZ$2386, 1466, MATCH($B$3, resultados!$A$1:$ZZ$1, 0))</f>
        <v/>
      </c>
    </row>
    <row r="1473">
      <c r="A1473">
        <f>INDEX(resultados!$A$2:$ZZ$2386, 1467, MATCH($B$1, resultados!$A$1:$ZZ$1, 0))</f>
        <v/>
      </c>
      <c r="B1473">
        <f>INDEX(resultados!$A$2:$ZZ$2386, 1467, MATCH($B$2, resultados!$A$1:$ZZ$1, 0))</f>
        <v/>
      </c>
      <c r="C1473">
        <f>INDEX(resultados!$A$2:$ZZ$2386, 1467, MATCH($B$3, resultados!$A$1:$ZZ$1, 0))</f>
        <v/>
      </c>
    </row>
    <row r="1474">
      <c r="A1474">
        <f>INDEX(resultados!$A$2:$ZZ$2386, 1468, MATCH($B$1, resultados!$A$1:$ZZ$1, 0))</f>
        <v/>
      </c>
      <c r="B1474">
        <f>INDEX(resultados!$A$2:$ZZ$2386, 1468, MATCH($B$2, resultados!$A$1:$ZZ$1, 0))</f>
        <v/>
      </c>
      <c r="C1474">
        <f>INDEX(resultados!$A$2:$ZZ$2386, 1468, MATCH($B$3, resultados!$A$1:$ZZ$1, 0))</f>
        <v/>
      </c>
    </row>
    <row r="1475">
      <c r="A1475">
        <f>INDEX(resultados!$A$2:$ZZ$2386, 1469, MATCH($B$1, resultados!$A$1:$ZZ$1, 0))</f>
        <v/>
      </c>
      <c r="B1475">
        <f>INDEX(resultados!$A$2:$ZZ$2386, 1469, MATCH($B$2, resultados!$A$1:$ZZ$1, 0))</f>
        <v/>
      </c>
      <c r="C1475">
        <f>INDEX(resultados!$A$2:$ZZ$2386, 1469, MATCH($B$3, resultados!$A$1:$ZZ$1, 0))</f>
        <v/>
      </c>
    </row>
    <row r="1476">
      <c r="A1476">
        <f>INDEX(resultados!$A$2:$ZZ$2386, 1470, MATCH($B$1, resultados!$A$1:$ZZ$1, 0))</f>
        <v/>
      </c>
      <c r="B1476">
        <f>INDEX(resultados!$A$2:$ZZ$2386, 1470, MATCH($B$2, resultados!$A$1:$ZZ$1, 0))</f>
        <v/>
      </c>
      <c r="C1476">
        <f>INDEX(resultados!$A$2:$ZZ$2386, 1470, MATCH($B$3, resultados!$A$1:$ZZ$1, 0))</f>
        <v/>
      </c>
    </row>
    <row r="1477">
      <c r="A1477">
        <f>INDEX(resultados!$A$2:$ZZ$2386, 1471, MATCH($B$1, resultados!$A$1:$ZZ$1, 0))</f>
        <v/>
      </c>
      <c r="B1477">
        <f>INDEX(resultados!$A$2:$ZZ$2386, 1471, MATCH($B$2, resultados!$A$1:$ZZ$1, 0))</f>
        <v/>
      </c>
      <c r="C1477">
        <f>INDEX(resultados!$A$2:$ZZ$2386, 1471, MATCH($B$3, resultados!$A$1:$ZZ$1, 0))</f>
        <v/>
      </c>
    </row>
    <row r="1478">
      <c r="A1478">
        <f>INDEX(resultados!$A$2:$ZZ$2386, 1472, MATCH($B$1, resultados!$A$1:$ZZ$1, 0))</f>
        <v/>
      </c>
      <c r="B1478">
        <f>INDEX(resultados!$A$2:$ZZ$2386, 1472, MATCH($B$2, resultados!$A$1:$ZZ$1, 0))</f>
        <v/>
      </c>
      <c r="C1478">
        <f>INDEX(resultados!$A$2:$ZZ$2386, 1472, MATCH($B$3, resultados!$A$1:$ZZ$1, 0))</f>
        <v/>
      </c>
    </row>
    <row r="1479">
      <c r="A1479">
        <f>INDEX(resultados!$A$2:$ZZ$2386, 1473, MATCH($B$1, resultados!$A$1:$ZZ$1, 0))</f>
        <v/>
      </c>
      <c r="B1479">
        <f>INDEX(resultados!$A$2:$ZZ$2386, 1473, MATCH($B$2, resultados!$A$1:$ZZ$1, 0))</f>
        <v/>
      </c>
      <c r="C1479">
        <f>INDEX(resultados!$A$2:$ZZ$2386, 1473, MATCH($B$3, resultados!$A$1:$ZZ$1, 0))</f>
        <v/>
      </c>
    </row>
    <row r="1480">
      <c r="A1480">
        <f>INDEX(resultados!$A$2:$ZZ$2386, 1474, MATCH($B$1, resultados!$A$1:$ZZ$1, 0))</f>
        <v/>
      </c>
      <c r="B1480">
        <f>INDEX(resultados!$A$2:$ZZ$2386, 1474, MATCH($B$2, resultados!$A$1:$ZZ$1, 0))</f>
        <v/>
      </c>
      <c r="C1480">
        <f>INDEX(resultados!$A$2:$ZZ$2386, 1474, MATCH($B$3, resultados!$A$1:$ZZ$1, 0))</f>
        <v/>
      </c>
    </row>
    <row r="1481">
      <c r="A1481">
        <f>INDEX(resultados!$A$2:$ZZ$2386, 1475, MATCH($B$1, resultados!$A$1:$ZZ$1, 0))</f>
        <v/>
      </c>
      <c r="B1481">
        <f>INDEX(resultados!$A$2:$ZZ$2386, 1475, MATCH($B$2, resultados!$A$1:$ZZ$1, 0))</f>
        <v/>
      </c>
      <c r="C1481">
        <f>INDEX(resultados!$A$2:$ZZ$2386, 1475, MATCH($B$3, resultados!$A$1:$ZZ$1, 0))</f>
        <v/>
      </c>
    </row>
    <row r="1482">
      <c r="A1482">
        <f>INDEX(resultados!$A$2:$ZZ$2386, 1476, MATCH($B$1, resultados!$A$1:$ZZ$1, 0))</f>
        <v/>
      </c>
      <c r="B1482">
        <f>INDEX(resultados!$A$2:$ZZ$2386, 1476, MATCH($B$2, resultados!$A$1:$ZZ$1, 0))</f>
        <v/>
      </c>
      <c r="C1482">
        <f>INDEX(resultados!$A$2:$ZZ$2386, 1476, MATCH($B$3, resultados!$A$1:$ZZ$1, 0))</f>
        <v/>
      </c>
    </row>
    <row r="1483">
      <c r="A1483">
        <f>INDEX(resultados!$A$2:$ZZ$2386, 1477, MATCH($B$1, resultados!$A$1:$ZZ$1, 0))</f>
        <v/>
      </c>
      <c r="B1483">
        <f>INDEX(resultados!$A$2:$ZZ$2386, 1477, MATCH($B$2, resultados!$A$1:$ZZ$1, 0))</f>
        <v/>
      </c>
      <c r="C1483">
        <f>INDEX(resultados!$A$2:$ZZ$2386, 1477, MATCH($B$3, resultados!$A$1:$ZZ$1, 0))</f>
        <v/>
      </c>
    </row>
    <row r="1484">
      <c r="A1484">
        <f>INDEX(resultados!$A$2:$ZZ$2386, 1478, MATCH($B$1, resultados!$A$1:$ZZ$1, 0))</f>
        <v/>
      </c>
      <c r="B1484">
        <f>INDEX(resultados!$A$2:$ZZ$2386, 1478, MATCH($B$2, resultados!$A$1:$ZZ$1, 0))</f>
        <v/>
      </c>
      <c r="C1484">
        <f>INDEX(resultados!$A$2:$ZZ$2386, 1478, MATCH($B$3, resultados!$A$1:$ZZ$1, 0))</f>
        <v/>
      </c>
    </row>
    <row r="1485">
      <c r="A1485">
        <f>INDEX(resultados!$A$2:$ZZ$2386, 1479, MATCH($B$1, resultados!$A$1:$ZZ$1, 0))</f>
        <v/>
      </c>
      <c r="B1485">
        <f>INDEX(resultados!$A$2:$ZZ$2386, 1479, MATCH($B$2, resultados!$A$1:$ZZ$1, 0))</f>
        <v/>
      </c>
      <c r="C1485">
        <f>INDEX(resultados!$A$2:$ZZ$2386, 1479, MATCH($B$3, resultados!$A$1:$ZZ$1, 0))</f>
        <v/>
      </c>
    </row>
    <row r="1486">
      <c r="A1486">
        <f>INDEX(resultados!$A$2:$ZZ$2386, 1480, MATCH($B$1, resultados!$A$1:$ZZ$1, 0))</f>
        <v/>
      </c>
      <c r="B1486">
        <f>INDEX(resultados!$A$2:$ZZ$2386, 1480, MATCH($B$2, resultados!$A$1:$ZZ$1, 0))</f>
        <v/>
      </c>
      <c r="C1486">
        <f>INDEX(resultados!$A$2:$ZZ$2386, 1480, MATCH($B$3, resultados!$A$1:$ZZ$1, 0))</f>
        <v/>
      </c>
    </row>
    <row r="1487">
      <c r="A1487">
        <f>INDEX(resultados!$A$2:$ZZ$2386, 1481, MATCH($B$1, resultados!$A$1:$ZZ$1, 0))</f>
        <v/>
      </c>
      <c r="B1487">
        <f>INDEX(resultados!$A$2:$ZZ$2386, 1481, MATCH($B$2, resultados!$A$1:$ZZ$1, 0))</f>
        <v/>
      </c>
      <c r="C1487">
        <f>INDEX(resultados!$A$2:$ZZ$2386, 1481, MATCH($B$3, resultados!$A$1:$ZZ$1, 0))</f>
        <v/>
      </c>
    </row>
    <row r="1488">
      <c r="A1488">
        <f>INDEX(resultados!$A$2:$ZZ$2386, 1482, MATCH($B$1, resultados!$A$1:$ZZ$1, 0))</f>
        <v/>
      </c>
      <c r="B1488">
        <f>INDEX(resultados!$A$2:$ZZ$2386, 1482, MATCH($B$2, resultados!$A$1:$ZZ$1, 0))</f>
        <v/>
      </c>
      <c r="C1488">
        <f>INDEX(resultados!$A$2:$ZZ$2386, 1482, MATCH($B$3, resultados!$A$1:$ZZ$1, 0))</f>
        <v/>
      </c>
    </row>
    <row r="1489">
      <c r="A1489">
        <f>INDEX(resultados!$A$2:$ZZ$2386, 1483, MATCH($B$1, resultados!$A$1:$ZZ$1, 0))</f>
        <v/>
      </c>
      <c r="B1489">
        <f>INDEX(resultados!$A$2:$ZZ$2386, 1483, MATCH($B$2, resultados!$A$1:$ZZ$1, 0))</f>
        <v/>
      </c>
      <c r="C1489">
        <f>INDEX(resultados!$A$2:$ZZ$2386, 1483, MATCH($B$3, resultados!$A$1:$ZZ$1, 0))</f>
        <v/>
      </c>
    </row>
    <row r="1490">
      <c r="A1490">
        <f>INDEX(resultados!$A$2:$ZZ$2386, 1484, MATCH($B$1, resultados!$A$1:$ZZ$1, 0))</f>
        <v/>
      </c>
      <c r="B1490">
        <f>INDEX(resultados!$A$2:$ZZ$2386, 1484, MATCH($B$2, resultados!$A$1:$ZZ$1, 0))</f>
        <v/>
      </c>
      <c r="C1490">
        <f>INDEX(resultados!$A$2:$ZZ$2386, 1484, MATCH($B$3, resultados!$A$1:$ZZ$1, 0))</f>
        <v/>
      </c>
    </row>
    <row r="1491">
      <c r="A1491">
        <f>INDEX(resultados!$A$2:$ZZ$2386, 1485, MATCH($B$1, resultados!$A$1:$ZZ$1, 0))</f>
        <v/>
      </c>
      <c r="B1491">
        <f>INDEX(resultados!$A$2:$ZZ$2386, 1485, MATCH($B$2, resultados!$A$1:$ZZ$1, 0))</f>
        <v/>
      </c>
      <c r="C1491">
        <f>INDEX(resultados!$A$2:$ZZ$2386, 1485, MATCH($B$3, resultados!$A$1:$ZZ$1, 0))</f>
        <v/>
      </c>
    </row>
    <row r="1492">
      <c r="A1492">
        <f>INDEX(resultados!$A$2:$ZZ$2386, 1486, MATCH($B$1, resultados!$A$1:$ZZ$1, 0))</f>
        <v/>
      </c>
      <c r="B1492">
        <f>INDEX(resultados!$A$2:$ZZ$2386, 1486, MATCH($B$2, resultados!$A$1:$ZZ$1, 0))</f>
        <v/>
      </c>
      <c r="C1492">
        <f>INDEX(resultados!$A$2:$ZZ$2386, 1486, MATCH($B$3, resultados!$A$1:$ZZ$1, 0))</f>
        <v/>
      </c>
    </row>
    <row r="1493">
      <c r="A1493">
        <f>INDEX(resultados!$A$2:$ZZ$2386, 1487, MATCH($B$1, resultados!$A$1:$ZZ$1, 0))</f>
        <v/>
      </c>
      <c r="B1493">
        <f>INDEX(resultados!$A$2:$ZZ$2386, 1487, MATCH($B$2, resultados!$A$1:$ZZ$1, 0))</f>
        <v/>
      </c>
      <c r="C1493">
        <f>INDEX(resultados!$A$2:$ZZ$2386, 1487, MATCH($B$3, resultados!$A$1:$ZZ$1, 0))</f>
        <v/>
      </c>
    </row>
    <row r="1494">
      <c r="A1494">
        <f>INDEX(resultados!$A$2:$ZZ$2386, 1488, MATCH($B$1, resultados!$A$1:$ZZ$1, 0))</f>
        <v/>
      </c>
      <c r="B1494">
        <f>INDEX(resultados!$A$2:$ZZ$2386, 1488, MATCH($B$2, resultados!$A$1:$ZZ$1, 0))</f>
        <v/>
      </c>
      <c r="C1494">
        <f>INDEX(resultados!$A$2:$ZZ$2386, 1488, MATCH($B$3, resultados!$A$1:$ZZ$1, 0))</f>
        <v/>
      </c>
    </row>
    <row r="1495">
      <c r="A1495">
        <f>INDEX(resultados!$A$2:$ZZ$2386, 1489, MATCH($B$1, resultados!$A$1:$ZZ$1, 0))</f>
        <v/>
      </c>
      <c r="B1495">
        <f>INDEX(resultados!$A$2:$ZZ$2386, 1489, MATCH($B$2, resultados!$A$1:$ZZ$1, 0))</f>
        <v/>
      </c>
      <c r="C1495">
        <f>INDEX(resultados!$A$2:$ZZ$2386, 1489, MATCH($B$3, resultados!$A$1:$ZZ$1, 0))</f>
        <v/>
      </c>
    </row>
    <row r="1496">
      <c r="A1496">
        <f>INDEX(resultados!$A$2:$ZZ$2386, 1490, MATCH($B$1, resultados!$A$1:$ZZ$1, 0))</f>
        <v/>
      </c>
      <c r="B1496">
        <f>INDEX(resultados!$A$2:$ZZ$2386, 1490, MATCH($B$2, resultados!$A$1:$ZZ$1, 0))</f>
        <v/>
      </c>
      <c r="C1496">
        <f>INDEX(resultados!$A$2:$ZZ$2386, 1490, MATCH($B$3, resultados!$A$1:$ZZ$1, 0))</f>
        <v/>
      </c>
    </row>
    <row r="1497">
      <c r="A1497">
        <f>INDEX(resultados!$A$2:$ZZ$2386, 1491, MATCH($B$1, resultados!$A$1:$ZZ$1, 0))</f>
        <v/>
      </c>
      <c r="B1497">
        <f>INDEX(resultados!$A$2:$ZZ$2386, 1491, MATCH($B$2, resultados!$A$1:$ZZ$1, 0))</f>
        <v/>
      </c>
      <c r="C1497">
        <f>INDEX(resultados!$A$2:$ZZ$2386, 1491, MATCH($B$3, resultados!$A$1:$ZZ$1, 0))</f>
        <v/>
      </c>
    </row>
    <row r="1498">
      <c r="A1498">
        <f>INDEX(resultados!$A$2:$ZZ$2386, 1492, MATCH($B$1, resultados!$A$1:$ZZ$1, 0))</f>
        <v/>
      </c>
      <c r="B1498">
        <f>INDEX(resultados!$A$2:$ZZ$2386, 1492, MATCH($B$2, resultados!$A$1:$ZZ$1, 0))</f>
        <v/>
      </c>
      <c r="C1498">
        <f>INDEX(resultados!$A$2:$ZZ$2386, 1492, MATCH($B$3, resultados!$A$1:$ZZ$1, 0))</f>
        <v/>
      </c>
    </row>
    <row r="1499">
      <c r="A1499">
        <f>INDEX(resultados!$A$2:$ZZ$2386, 1493, MATCH($B$1, resultados!$A$1:$ZZ$1, 0))</f>
        <v/>
      </c>
      <c r="B1499">
        <f>INDEX(resultados!$A$2:$ZZ$2386, 1493, MATCH($B$2, resultados!$A$1:$ZZ$1, 0))</f>
        <v/>
      </c>
      <c r="C1499">
        <f>INDEX(resultados!$A$2:$ZZ$2386, 1493, MATCH($B$3, resultados!$A$1:$ZZ$1, 0))</f>
        <v/>
      </c>
    </row>
    <row r="1500">
      <c r="A1500">
        <f>INDEX(resultados!$A$2:$ZZ$2386, 1494, MATCH($B$1, resultados!$A$1:$ZZ$1, 0))</f>
        <v/>
      </c>
      <c r="B1500">
        <f>INDEX(resultados!$A$2:$ZZ$2386, 1494, MATCH($B$2, resultados!$A$1:$ZZ$1, 0))</f>
        <v/>
      </c>
      <c r="C1500">
        <f>INDEX(resultados!$A$2:$ZZ$2386, 1494, MATCH($B$3, resultados!$A$1:$ZZ$1, 0))</f>
        <v/>
      </c>
    </row>
    <row r="1501">
      <c r="A1501">
        <f>INDEX(resultados!$A$2:$ZZ$2386, 1495, MATCH($B$1, resultados!$A$1:$ZZ$1, 0))</f>
        <v/>
      </c>
      <c r="B1501">
        <f>INDEX(resultados!$A$2:$ZZ$2386, 1495, MATCH($B$2, resultados!$A$1:$ZZ$1, 0))</f>
        <v/>
      </c>
      <c r="C1501">
        <f>INDEX(resultados!$A$2:$ZZ$2386, 1495, MATCH($B$3, resultados!$A$1:$ZZ$1, 0))</f>
        <v/>
      </c>
    </row>
    <row r="1502">
      <c r="A1502">
        <f>INDEX(resultados!$A$2:$ZZ$2386, 1496, MATCH($B$1, resultados!$A$1:$ZZ$1, 0))</f>
        <v/>
      </c>
      <c r="B1502">
        <f>INDEX(resultados!$A$2:$ZZ$2386, 1496, MATCH($B$2, resultados!$A$1:$ZZ$1, 0))</f>
        <v/>
      </c>
      <c r="C1502">
        <f>INDEX(resultados!$A$2:$ZZ$2386, 1496, MATCH($B$3, resultados!$A$1:$ZZ$1, 0))</f>
        <v/>
      </c>
    </row>
    <row r="1503">
      <c r="A1503">
        <f>INDEX(resultados!$A$2:$ZZ$2386, 1497, MATCH($B$1, resultados!$A$1:$ZZ$1, 0))</f>
        <v/>
      </c>
      <c r="B1503">
        <f>INDEX(resultados!$A$2:$ZZ$2386, 1497, MATCH($B$2, resultados!$A$1:$ZZ$1, 0))</f>
        <v/>
      </c>
      <c r="C1503">
        <f>INDEX(resultados!$A$2:$ZZ$2386, 1497, MATCH($B$3, resultados!$A$1:$ZZ$1, 0))</f>
        <v/>
      </c>
    </row>
    <row r="1504">
      <c r="A1504">
        <f>INDEX(resultados!$A$2:$ZZ$2386, 1498, MATCH($B$1, resultados!$A$1:$ZZ$1, 0))</f>
        <v/>
      </c>
      <c r="B1504">
        <f>INDEX(resultados!$A$2:$ZZ$2386, 1498, MATCH($B$2, resultados!$A$1:$ZZ$1, 0))</f>
        <v/>
      </c>
      <c r="C1504">
        <f>INDEX(resultados!$A$2:$ZZ$2386, 1498, MATCH($B$3, resultados!$A$1:$ZZ$1, 0))</f>
        <v/>
      </c>
    </row>
    <row r="1505">
      <c r="A1505">
        <f>INDEX(resultados!$A$2:$ZZ$2386, 1499, MATCH($B$1, resultados!$A$1:$ZZ$1, 0))</f>
        <v/>
      </c>
      <c r="B1505">
        <f>INDEX(resultados!$A$2:$ZZ$2386, 1499, MATCH($B$2, resultados!$A$1:$ZZ$1, 0))</f>
        <v/>
      </c>
      <c r="C1505">
        <f>INDEX(resultados!$A$2:$ZZ$2386, 1499, MATCH($B$3, resultados!$A$1:$ZZ$1, 0))</f>
        <v/>
      </c>
    </row>
    <row r="1506">
      <c r="A1506">
        <f>INDEX(resultados!$A$2:$ZZ$2386, 1500, MATCH($B$1, resultados!$A$1:$ZZ$1, 0))</f>
        <v/>
      </c>
      <c r="B1506">
        <f>INDEX(resultados!$A$2:$ZZ$2386, 1500, MATCH($B$2, resultados!$A$1:$ZZ$1, 0))</f>
        <v/>
      </c>
      <c r="C1506">
        <f>INDEX(resultados!$A$2:$ZZ$2386, 1500, MATCH($B$3, resultados!$A$1:$ZZ$1, 0))</f>
        <v/>
      </c>
    </row>
    <row r="1507">
      <c r="A1507">
        <f>INDEX(resultados!$A$2:$ZZ$2386, 1501, MATCH($B$1, resultados!$A$1:$ZZ$1, 0))</f>
        <v/>
      </c>
      <c r="B1507">
        <f>INDEX(resultados!$A$2:$ZZ$2386, 1501, MATCH($B$2, resultados!$A$1:$ZZ$1, 0))</f>
        <v/>
      </c>
      <c r="C1507">
        <f>INDEX(resultados!$A$2:$ZZ$2386, 1501, MATCH($B$3, resultados!$A$1:$ZZ$1, 0))</f>
        <v/>
      </c>
    </row>
    <row r="1508">
      <c r="A1508">
        <f>INDEX(resultados!$A$2:$ZZ$2386, 1502, MATCH($B$1, resultados!$A$1:$ZZ$1, 0))</f>
        <v/>
      </c>
      <c r="B1508">
        <f>INDEX(resultados!$A$2:$ZZ$2386, 1502, MATCH($B$2, resultados!$A$1:$ZZ$1, 0))</f>
        <v/>
      </c>
      <c r="C1508">
        <f>INDEX(resultados!$A$2:$ZZ$2386, 1502, MATCH($B$3, resultados!$A$1:$ZZ$1, 0))</f>
        <v/>
      </c>
    </row>
    <row r="1509">
      <c r="A1509">
        <f>INDEX(resultados!$A$2:$ZZ$2386, 1503, MATCH($B$1, resultados!$A$1:$ZZ$1, 0))</f>
        <v/>
      </c>
      <c r="B1509">
        <f>INDEX(resultados!$A$2:$ZZ$2386, 1503, MATCH($B$2, resultados!$A$1:$ZZ$1, 0))</f>
        <v/>
      </c>
      <c r="C1509">
        <f>INDEX(resultados!$A$2:$ZZ$2386, 1503, MATCH($B$3, resultados!$A$1:$ZZ$1, 0))</f>
        <v/>
      </c>
    </row>
    <row r="1510">
      <c r="A1510">
        <f>INDEX(resultados!$A$2:$ZZ$2386, 1504, MATCH($B$1, resultados!$A$1:$ZZ$1, 0))</f>
        <v/>
      </c>
      <c r="B1510">
        <f>INDEX(resultados!$A$2:$ZZ$2386, 1504, MATCH($B$2, resultados!$A$1:$ZZ$1, 0))</f>
        <v/>
      </c>
      <c r="C1510">
        <f>INDEX(resultados!$A$2:$ZZ$2386, 1504, MATCH($B$3, resultados!$A$1:$ZZ$1, 0))</f>
        <v/>
      </c>
    </row>
    <row r="1511">
      <c r="A1511">
        <f>INDEX(resultados!$A$2:$ZZ$2386, 1505, MATCH($B$1, resultados!$A$1:$ZZ$1, 0))</f>
        <v/>
      </c>
      <c r="B1511">
        <f>INDEX(resultados!$A$2:$ZZ$2386, 1505, MATCH($B$2, resultados!$A$1:$ZZ$1, 0))</f>
        <v/>
      </c>
      <c r="C1511">
        <f>INDEX(resultados!$A$2:$ZZ$2386, 1505, MATCH($B$3, resultados!$A$1:$ZZ$1, 0))</f>
        <v/>
      </c>
    </row>
    <row r="1512">
      <c r="A1512">
        <f>INDEX(resultados!$A$2:$ZZ$2386, 1506, MATCH($B$1, resultados!$A$1:$ZZ$1, 0))</f>
        <v/>
      </c>
      <c r="B1512">
        <f>INDEX(resultados!$A$2:$ZZ$2386, 1506, MATCH($B$2, resultados!$A$1:$ZZ$1, 0))</f>
        <v/>
      </c>
      <c r="C1512">
        <f>INDEX(resultados!$A$2:$ZZ$2386, 1506, MATCH($B$3, resultados!$A$1:$ZZ$1, 0))</f>
        <v/>
      </c>
    </row>
    <row r="1513">
      <c r="A1513">
        <f>INDEX(resultados!$A$2:$ZZ$2386, 1507, MATCH($B$1, resultados!$A$1:$ZZ$1, 0))</f>
        <v/>
      </c>
      <c r="B1513">
        <f>INDEX(resultados!$A$2:$ZZ$2386, 1507, MATCH($B$2, resultados!$A$1:$ZZ$1, 0))</f>
        <v/>
      </c>
      <c r="C1513">
        <f>INDEX(resultados!$A$2:$ZZ$2386, 1507, MATCH($B$3, resultados!$A$1:$ZZ$1, 0))</f>
        <v/>
      </c>
    </row>
    <row r="1514">
      <c r="A1514">
        <f>INDEX(resultados!$A$2:$ZZ$2386, 1508, MATCH($B$1, resultados!$A$1:$ZZ$1, 0))</f>
        <v/>
      </c>
      <c r="B1514">
        <f>INDEX(resultados!$A$2:$ZZ$2386, 1508, MATCH($B$2, resultados!$A$1:$ZZ$1, 0))</f>
        <v/>
      </c>
      <c r="C1514">
        <f>INDEX(resultados!$A$2:$ZZ$2386, 1508, MATCH($B$3, resultados!$A$1:$ZZ$1, 0))</f>
        <v/>
      </c>
    </row>
    <row r="1515">
      <c r="A1515">
        <f>INDEX(resultados!$A$2:$ZZ$2386, 1509, MATCH($B$1, resultados!$A$1:$ZZ$1, 0))</f>
        <v/>
      </c>
      <c r="B1515">
        <f>INDEX(resultados!$A$2:$ZZ$2386, 1509, MATCH($B$2, resultados!$A$1:$ZZ$1, 0))</f>
        <v/>
      </c>
      <c r="C1515">
        <f>INDEX(resultados!$A$2:$ZZ$2386, 1509, MATCH($B$3, resultados!$A$1:$ZZ$1, 0))</f>
        <v/>
      </c>
    </row>
    <row r="1516">
      <c r="A1516">
        <f>INDEX(resultados!$A$2:$ZZ$2386, 1510, MATCH($B$1, resultados!$A$1:$ZZ$1, 0))</f>
        <v/>
      </c>
      <c r="B1516">
        <f>INDEX(resultados!$A$2:$ZZ$2386, 1510, MATCH($B$2, resultados!$A$1:$ZZ$1, 0))</f>
        <v/>
      </c>
      <c r="C1516">
        <f>INDEX(resultados!$A$2:$ZZ$2386, 1510, MATCH($B$3, resultados!$A$1:$ZZ$1, 0))</f>
        <v/>
      </c>
    </row>
    <row r="1517">
      <c r="A1517">
        <f>INDEX(resultados!$A$2:$ZZ$2386, 1511, MATCH($B$1, resultados!$A$1:$ZZ$1, 0))</f>
        <v/>
      </c>
      <c r="B1517">
        <f>INDEX(resultados!$A$2:$ZZ$2386, 1511, MATCH($B$2, resultados!$A$1:$ZZ$1, 0))</f>
        <v/>
      </c>
      <c r="C1517">
        <f>INDEX(resultados!$A$2:$ZZ$2386, 1511, MATCH($B$3, resultados!$A$1:$ZZ$1, 0))</f>
        <v/>
      </c>
    </row>
    <row r="1518">
      <c r="A1518">
        <f>INDEX(resultados!$A$2:$ZZ$2386, 1512, MATCH($B$1, resultados!$A$1:$ZZ$1, 0))</f>
        <v/>
      </c>
      <c r="B1518">
        <f>INDEX(resultados!$A$2:$ZZ$2386, 1512, MATCH($B$2, resultados!$A$1:$ZZ$1, 0))</f>
        <v/>
      </c>
      <c r="C1518">
        <f>INDEX(resultados!$A$2:$ZZ$2386, 1512, MATCH($B$3, resultados!$A$1:$ZZ$1, 0))</f>
        <v/>
      </c>
    </row>
    <row r="1519">
      <c r="A1519">
        <f>INDEX(resultados!$A$2:$ZZ$2386, 1513, MATCH($B$1, resultados!$A$1:$ZZ$1, 0))</f>
        <v/>
      </c>
      <c r="B1519">
        <f>INDEX(resultados!$A$2:$ZZ$2386, 1513, MATCH($B$2, resultados!$A$1:$ZZ$1, 0))</f>
        <v/>
      </c>
      <c r="C1519">
        <f>INDEX(resultados!$A$2:$ZZ$2386, 1513, MATCH($B$3, resultados!$A$1:$ZZ$1, 0))</f>
        <v/>
      </c>
    </row>
    <row r="1520">
      <c r="A1520">
        <f>INDEX(resultados!$A$2:$ZZ$2386, 1514, MATCH($B$1, resultados!$A$1:$ZZ$1, 0))</f>
        <v/>
      </c>
      <c r="B1520">
        <f>INDEX(resultados!$A$2:$ZZ$2386, 1514, MATCH($B$2, resultados!$A$1:$ZZ$1, 0))</f>
        <v/>
      </c>
      <c r="C1520">
        <f>INDEX(resultados!$A$2:$ZZ$2386, 1514, MATCH($B$3, resultados!$A$1:$ZZ$1, 0))</f>
        <v/>
      </c>
    </row>
    <row r="1521">
      <c r="A1521">
        <f>INDEX(resultados!$A$2:$ZZ$2386, 1515, MATCH($B$1, resultados!$A$1:$ZZ$1, 0))</f>
        <v/>
      </c>
      <c r="B1521">
        <f>INDEX(resultados!$A$2:$ZZ$2386, 1515, MATCH($B$2, resultados!$A$1:$ZZ$1, 0))</f>
        <v/>
      </c>
      <c r="C1521">
        <f>INDEX(resultados!$A$2:$ZZ$2386, 1515, MATCH($B$3, resultados!$A$1:$ZZ$1, 0))</f>
        <v/>
      </c>
    </row>
    <row r="1522">
      <c r="A1522">
        <f>INDEX(resultados!$A$2:$ZZ$2386, 1516, MATCH($B$1, resultados!$A$1:$ZZ$1, 0))</f>
        <v/>
      </c>
      <c r="B1522">
        <f>INDEX(resultados!$A$2:$ZZ$2386, 1516, MATCH($B$2, resultados!$A$1:$ZZ$1, 0))</f>
        <v/>
      </c>
      <c r="C1522">
        <f>INDEX(resultados!$A$2:$ZZ$2386, 1516, MATCH($B$3, resultados!$A$1:$ZZ$1, 0))</f>
        <v/>
      </c>
    </row>
    <row r="1523">
      <c r="A1523">
        <f>INDEX(resultados!$A$2:$ZZ$2386, 1517, MATCH($B$1, resultados!$A$1:$ZZ$1, 0))</f>
        <v/>
      </c>
      <c r="B1523">
        <f>INDEX(resultados!$A$2:$ZZ$2386, 1517, MATCH($B$2, resultados!$A$1:$ZZ$1, 0))</f>
        <v/>
      </c>
      <c r="C1523">
        <f>INDEX(resultados!$A$2:$ZZ$2386, 1517, MATCH($B$3, resultados!$A$1:$ZZ$1, 0))</f>
        <v/>
      </c>
    </row>
    <row r="1524">
      <c r="A1524">
        <f>INDEX(resultados!$A$2:$ZZ$2386, 1518, MATCH($B$1, resultados!$A$1:$ZZ$1, 0))</f>
        <v/>
      </c>
      <c r="B1524">
        <f>INDEX(resultados!$A$2:$ZZ$2386, 1518, MATCH($B$2, resultados!$A$1:$ZZ$1, 0))</f>
        <v/>
      </c>
      <c r="C1524">
        <f>INDEX(resultados!$A$2:$ZZ$2386, 1518, MATCH($B$3, resultados!$A$1:$ZZ$1, 0))</f>
        <v/>
      </c>
    </row>
    <row r="1525">
      <c r="A1525">
        <f>INDEX(resultados!$A$2:$ZZ$2386, 1519, MATCH($B$1, resultados!$A$1:$ZZ$1, 0))</f>
        <v/>
      </c>
      <c r="B1525">
        <f>INDEX(resultados!$A$2:$ZZ$2386, 1519, MATCH($B$2, resultados!$A$1:$ZZ$1, 0))</f>
        <v/>
      </c>
      <c r="C1525">
        <f>INDEX(resultados!$A$2:$ZZ$2386, 1519, MATCH($B$3, resultados!$A$1:$ZZ$1, 0))</f>
        <v/>
      </c>
    </row>
    <row r="1526">
      <c r="A1526">
        <f>INDEX(resultados!$A$2:$ZZ$2386, 1520, MATCH($B$1, resultados!$A$1:$ZZ$1, 0))</f>
        <v/>
      </c>
      <c r="B1526">
        <f>INDEX(resultados!$A$2:$ZZ$2386, 1520, MATCH($B$2, resultados!$A$1:$ZZ$1, 0))</f>
        <v/>
      </c>
      <c r="C1526">
        <f>INDEX(resultados!$A$2:$ZZ$2386, 1520, MATCH($B$3, resultados!$A$1:$ZZ$1, 0))</f>
        <v/>
      </c>
    </row>
    <row r="1527">
      <c r="A1527">
        <f>INDEX(resultados!$A$2:$ZZ$2386, 1521, MATCH($B$1, resultados!$A$1:$ZZ$1, 0))</f>
        <v/>
      </c>
      <c r="B1527">
        <f>INDEX(resultados!$A$2:$ZZ$2386, 1521, MATCH($B$2, resultados!$A$1:$ZZ$1, 0))</f>
        <v/>
      </c>
      <c r="C1527">
        <f>INDEX(resultados!$A$2:$ZZ$2386, 1521, MATCH($B$3, resultados!$A$1:$ZZ$1, 0))</f>
        <v/>
      </c>
    </row>
    <row r="1528">
      <c r="A1528">
        <f>INDEX(resultados!$A$2:$ZZ$2386, 1522, MATCH($B$1, resultados!$A$1:$ZZ$1, 0))</f>
        <v/>
      </c>
      <c r="B1528">
        <f>INDEX(resultados!$A$2:$ZZ$2386, 1522, MATCH($B$2, resultados!$A$1:$ZZ$1, 0))</f>
        <v/>
      </c>
      <c r="C1528">
        <f>INDEX(resultados!$A$2:$ZZ$2386, 1522, MATCH($B$3, resultados!$A$1:$ZZ$1, 0))</f>
        <v/>
      </c>
    </row>
    <row r="1529">
      <c r="A1529">
        <f>INDEX(resultados!$A$2:$ZZ$2386, 1523, MATCH($B$1, resultados!$A$1:$ZZ$1, 0))</f>
        <v/>
      </c>
      <c r="B1529">
        <f>INDEX(resultados!$A$2:$ZZ$2386, 1523, MATCH($B$2, resultados!$A$1:$ZZ$1, 0))</f>
        <v/>
      </c>
      <c r="C1529">
        <f>INDEX(resultados!$A$2:$ZZ$2386, 1523, MATCH($B$3, resultados!$A$1:$ZZ$1, 0))</f>
        <v/>
      </c>
    </row>
    <row r="1530">
      <c r="A1530">
        <f>INDEX(resultados!$A$2:$ZZ$2386, 1524, MATCH($B$1, resultados!$A$1:$ZZ$1, 0))</f>
        <v/>
      </c>
      <c r="B1530">
        <f>INDEX(resultados!$A$2:$ZZ$2386, 1524, MATCH($B$2, resultados!$A$1:$ZZ$1, 0))</f>
        <v/>
      </c>
      <c r="C1530">
        <f>INDEX(resultados!$A$2:$ZZ$2386, 1524, MATCH($B$3, resultados!$A$1:$ZZ$1, 0))</f>
        <v/>
      </c>
    </row>
    <row r="1531">
      <c r="A1531">
        <f>INDEX(resultados!$A$2:$ZZ$2386, 1525, MATCH($B$1, resultados!$A$1:$ZZ$1, 0))</f>
        <v/>
      </c>
      <c r="B1531">
        <f>INDEX(resultados!$A$2:$ZZ$2386, 1525, MATCH($B$2, resultados!$A$1:$ZZ$1, 0))</f>
        <v/>
      </c>
      <c r="C1531">
        <f>INDEX(resultados!$A$2:$ZZ$2386, 1525, MATCH($B$3, resultados!$A$1:$ZZ$1, 0))</f>
        <v/>
      </c>
    </row>
    <row r="1532">
      <c r="A1532">
        <f>INDEX(resultados!$A$2:$ZZ$2386, 1526, MATCH($B$1, resultados!$A$1:$ZZ$1, 0))</f>
        <v/>
      </c>
      <c r="B1532">
        <f>INDEX(resultados!$A$2:$ZZ$2386, 1526, MATCH($B$2, resultados!$A$1:$ZZ$1, 0))</f>
        <v/>
      </c>
      <c r="C1532">
        <f>INDEX(resultados!$A$2:$ZZ$2386, 1526, MATCH($B$3, resultados!$A$1:$ZZ$1, 0))</f>
        <v/>
      </c>
    </row>
    <row r="1533">
      <c r="A1533">
        <f>INDEX(resultados!$A$2:$ZZ$2386, 1527, MATCH($B$1, resultados!$A$1:$ZZ$1, 0))</f>
        <v/>
      </c>
      <c r="B1533">
        <f>INDEX(resultados!$A$2:$ZZ$2386, 1527, MATCH($B$2, resultados!$A$1:$ZZ$1, 0))</f>
        <v/>
      </c>
      <c r="C1533">
        <f>INDEX(resultados!$A$2:$ZZ$2386, 1527, MATCH($B$3, resultados!$A$1:$ZZ$1, 0))</f>
        <v/>
      </c>
    </row>
    <row r="1534">
      <c r="A1534">
        <f>INDEX(resultados!$A$2:$ZZ$2386, 1528, MATCH($B$1, resultados!$A$1:$ZZ$1, 0))</f>
        <v/>
      </c>
      <c r="B1534">
        <f>INDEX(resultados!$A$2:$ZZ$2386, 1528, MATCH($B$2, resultados!$A$1:$ZZ$1, 0))</f>
        <v/>
      </c>
      <c r="C1534">
        <f>INDEX(resultados!$A$2:$ZZ$2386, 1528, MATCH($B$3, resultados!$A$1:$ZZ$1, 0))</f>
        <v/>
      </c>
    </row>
    <row r="1535">
      <c r="A1535">
        <f>INDEX(resultados!$A$2:$ZZ$2386, 1529, MATCH($B$1, resultados!$A$1:$ZZ$1, 0))</f>
        <v/>
      </c>
      <c r="B1535">
        <f>INDEX(resultados!$A$2:$ZZ$2386, 1529, MATCH($B$2, resultados!$A$1:$ZZ$1, 0))</f>
        <v/>
      </c>
      <c r="C1535">
        <f>INDEX(resultados!$A$2:$ZZ$2386, 1529, MATCH($B$3, resultados!$A$1:$ZZ$1, 0))</f>
        <v/>
      </c>
    </row>
    <row r="1536">
      <c r="A1536">
        <f>INDEX(resultados!$A$2:$ZZ$2386, 1530, MATCH($B$1, resultados!$A$1:$ZZ$1, 0))</f>
        <v/>
      </c>
      <c r="B1536">
        <f>INDEX(resultados!$A$2:$ZZ$2386, 1530, MATCH($B$2, resultados!$A$1:$ZZ$1, 0))</f>
        <v/>
      </c>
      <c r="C1536">
        <f>INDEX(resultados!$A$2:$ZZ$2386, 1530, MATCH($B$3, resultados!$A$1:$ZZ$1, 0))</f>
        <v/>
      </c>
    </row>
    <row r="1537">
      <c r="A1537">
        <f>INDEX(resultados!$A$2:$ZZ$2386, 1531, MATCH($B$1, resultados!$A$1:$ZZ$1, 0))</f>
        <v/>
      </c>
      <c r="B1537">
        <f>INDEX(resultados!$A$2:$ZZ$2386, 1531, MATCH($B$2, resultados!$A$1:$ZZ$1, 0))</f>
        <v/>
      </c>
      <c r="C1537">
        <f>INDEX(resultados!$A$2:$ZZ$2386, 1531, MATCH($B$3, resultados!$A$1:$ZZ$1, 0))</f>
        <v/>
      </c>
    </row>
    <row r="1538">
      <c r="A1538">
        <f>INDEX(resultados!$A$2:$ZZ$2386, 1532, MATCH($B$1, resultados!$A$1:$ZZ$1, 0))</f>
        <v/>
      </c>
      <c r="B1538">
        <f>INDEX(resultados!$A$2:$ZZ$2386, 1532, MATCH($B$2, resultados!$A$1:$ZZ$1, 0))</f>
        <v/>
      </c>
      <c r="C1538">
        <f>INDEX(resultados!$A$2:$ZZ$2386, 1532, MATCH($B$3, resultados!$A$1:$ZZ$1, 0))</f>
        <v/>
      </c>
    </row>
    <row r="1539">
      <c r="A1539">
        <f>INDEX(resultados!$A$2:$ZZ$2386, 1533, MATCH($B$1, resultados!$A$1:$ZZ$1, 0))</f>
        <v/>
      </c>
      <c r="B1539">
        <f>INDEX(resultados!$A$2:$ZZ$2386, 1533, MATCH($B$2, resultados!$A$1:$ZZ$1, 0))</f>
        <v/>
      </c>
      <c r="C1539">
        <f>INDEX(resultados!$A$2:$ZZ$2386, 1533, MATCH($B$3, resultados!$A$1:$ZZ$1, 0))</f>
        <v/>
      </c>
    </row>
    <row r="1540">
      <c r="A1540">
        <f>INDEX(resultados!$A$2:$ZZ$2386, 1534, MATCH($B$1, resultados!$A$1:$ZZ$1, 0))</f>
        <v/>
      </c>
      <c r="B1540">
        <f>INDEX(resultados!$A$2:$ZZ$2386, 1534, MATCH($B$2, resultados!$A$1:$ZZ$1, 0))</f>
        <v/>
      </c>
      <c r="C1540">
        <f>INDEX(resultados!$A$2:$ZZ$2386, 1534, MATCH($B$3, resultados!$A$1:$ZZ$1, 0))</f>
        <v/>
      </c>
    </row>
    <row r="1541">
      <c r="A1541">
        <f>INDEX(resultados!$A$2:$ZZ$2386, 1535, MATCH($B$1, resultados!$A$1:$ZZ$1, 0))</f>
        <v/>
      </c>
      <c r="B1541">
        <f>INDEX(resultados!$A$2:$ZZ$2386, 1535, MATCH($B$2, resultados!$A$1:$ZZ$1, 0))</f>
        <v/>
      </c>
      <c r="C1541">
        <f>INDEX(resultados!$A$2:$ZZ$2386, 1535, MATCH($B$3, resultados!$A$1:$ZZ$1, 0))</f>
        <v/>
      </c>
    </row>
    <row r="1542">
      <c r="A1542">
        <f>INDEX(resultados!$A$2:$ZZ$2386, 1536, MATCH($B$1, resultados!$A$1:$ZZ$1, 0))</f>
        <v/>
      </c>
      <c r="B1542">
        <f>INDEX(resultados!$A$2:$ZZ$2386, 1536, MATCH($B$2, resultados!$A$1:$ZZ$1, 0))</f>
        <v/>
      </c>
      <c r="C1542">
        <f>INDEX(resultados!$A$2:$ZZ$2386, 1536, MATCH($B$3, resultados!$A$1:$ZZ$1, 0))</f>
        <v/>
      </c>
    </row>
    <row r="1543">
      <c r="A1543">
        <f>INDEX(resultados!$A$2:$ZZ$2386, 1537, MATCH($B$1, resultados!$A$1:$ZZ$1, 0))</f>
        <v/>
      </c>
      <c r="B1543">
        <f>INDEX(resultados!$A$2:$ZZ$2386, 1537, MATCH($B$2, resultados!$A$1:$ZZ$1, 0))</f>
        <v/>
      </c>
      <c r="C1543">
        <f>INDEX(resultados!$A$2:$ZZ$2386, 1537, MATCH($B$3, resultados!$A$1:$ZZ$1, 0))</f>
        <v/>
      </c>
    </row>
    <row r="1544">
      <c r="A1544">
        <f>INDEX(resultados!$A$2:$ZZ$2386, 1538, MATCH($B$1, resultados!$A$1:$ZZ$1, 0))</f>
        <v/>
      </c>
      <c r="B1544">
        <f>INDEX(resultados!$A$2:$ZZ$2386, 1538, MATCH($B$2, resultados!$A$1:$ZZ$1, 0))</f>
        <v/>
      </c>
      <c r="C1544">
        <f>INDEX(resultados!$A$2:$ZZ$2386, 1538, MATCH($B$3, resultados!$A$1:$ZZ$1, 0))</f>
        <v/>
      </c>
    </row>
    <row r="1545">
      <c r="A1545">
        <f>INDEX(resultados!$A$2:$ZZ$2386, 1539, MATCH($B$1, resultados!$A$1:$ZZ$1, 0))</f>
        <v/>
      </c>
      <c r="B1545">
        <f>INDEX(resultados!$A$2:$ZZ$2386, 1539, MATCH($B$2, resultados!$A$1:$ZZ$1, 0))</f>
        <v/>
      </c>
      <c r="C1545">
        <f>INDEX(resultados!$A$2:$ZZ$2386, 1539, MATCH($B$3, resultados!$A$1:$ZZ$1, 0))</f>
        <v/>
      </c>
    </row>
    <row r="1546">
      <c r="A1546">
        <f>INDEX(resultados!$A$2:$ZZ$2386, 1540, MATCH($B$1, resultados!$A$1:$ZZ$1, 0))</f>
        <v/>
      </c>
      <c r="B1546">
        <f>INDEX(resultados!$A$2:$ZZ$2386, 1540, MATCH($B$2, resultados!$A$1:$ZZ$1, 0))</f>
        <v/>
      </c>
      <c r="C1546">
        <f>INDEX(resultados!$A$2:$ZZ$2386, 1540, MATCH($B$3, resultados!$A$1:$ZZ$1, 0))</f>
        <v/>
      </c>
    </row>
    <row r="1547">
      <c r="A1547">
        <f>INDEX(resultados!$A$2:$ZZ$2386, 1541, MATCH($B$1, resultados!$A$1:$ZZ$1, 0))</f>
        <v/>
      </c>
      <c r="B1547">
        <f>INDEX(resultados!$A$2:$ZZ$2386, 1541, MATCH($B$2, resultados!$A$1:$ZZ$1, 0))</f>
        <v/>
      </c>
      <c r="C1547">
        <f>INDEX(resultados!$A$2:$ZZ$2386, 1541, MATCH($B$3, resultados!$A$1:$ZZ$1, 0))</f>
        <v/>
      </c>
    </row>
    <row r="1548">
      <c r="A1548">
        <f>INDEX(resultados!$A$2:$ZZ$2386, 1542, MATCH($B$1, resultados!$A$1:$ZZ$1, 0))</f>
        <v/>
      </c>
      <c r="B1548">
        <f>INDEX(resultados!$A$2:$ZZ$2386, 1542, MATCH($B$2, resultados!$A$1:$ZZ$1, 0))</f>
        <v/>
      </c>
      <c r="C1548">
        <f>INDEX(resultados!$A$2:$ZZ$2386, 1542, MATCH($B$3, resultados!$A$1:$ZZ$1, 0))</f>
        <v/>
      </c>
    </row>
    <row r="1549">
      <c r="A1549">
        <f>INDEX(resultados!$A$2:$ZZ$2386, 1543, MATCH($B$1, resultados!$A$1:$ZZ$1, 0))</f>
        <v/>
      </c>
      <c r="B1549">
        <f>INDEX(resultados!$A$2:$ZZ$2386, 1543, MATCH($B$2, resultados!$A$1:$ZZ$1, 0))</f>
        <v/>
      </c>
      <c r="C1549">
        <f>INDEX(resultados!$A$2:$ZZ$2386, 1543, MATCH($B$3, resultados!$A$1:$ZZ$1, 0))</f>
        <v/>
      </c>
    </row>
    <row r="1550">
      <c r="A1550">
        <f>INDEX(resultados!$A$2:$ZZ$2386, 1544, MATCH($B$1, resultados!$A$1:$ZZ$1, 0))</f>
        <v/>
      </c>
      <c r="B1550">
        <f>INDEX(resultados!$A$2:$ZZ$2386, 1544, MATCH($B$2, resultados!$A$1:$ZZ$1, 0))</f>
        <v/>
      </c>
      <c r="C1550">
        <f>INDEX(resultados!$A$2:$ZZ$2386, 1544, MATCH($B$3, resultados!$A$1:$ZZ$1, 0))</f>
        <v/>
      </c>
    </row>
    <row r="1551">
      <c r="A1551">
        <f>INDEX(resultados!$A$2:$ZZ$2386, 1545, MATCH($B$1, resultados!$A$1:$ZZ$1, 0))</f>
        <v/>
      </c>
      <c r="B1551">
        <f>INDEX(resultados!$A$2:$ZZ$2386, 1545, MATCH($B$2, resultados!$A$1:$ZZ$1, 0))</f>
        <v/>
      </c>
      <c r="C1551">
        <f>INDEX(resultados!$A$2:$ZZ$2386, 1545, MATCH($B$3, resultados!$A$1:$ZZ$1, 0))</f>
        <v/>
      </c>
    </row>
    <row r="1552">
      <c r="A1552">
        <f>INDEX(resultados!$A$2:$ZZ$2386, 1546, MATCH($B$1, resultados!$A$1:$ZZ$1, 0))</f>
        <v/>
      </c>
      <c r="B1552">
        <f>INDEX(resultados!$A$2:$ZZ$2386, 1546, MATCH($B$2, resultados!$A$1:$ZZ$1, 0))</f>
        <v/>
      </c>
      <c r="C1552">
        <f>INDEX(resultados!$A$2:$ZZ$2386, 1546, MATCH($B$3, resultados!$A$1:$ZZ$1, 0))</f>
        <v/>
      </c>
    </row>
    <row r="1553">
      <c r="A1553">
        <f>INDEX(resultados!$A$2:$ZZ$2386, 1547, MATCH($B$1, resultados!$A$1:$ZZ$1, 0))</f>
        <v/>
      </c>
      <c r="B1553">
        <f>INDEX(resultados!$A$2:$ZZ$2386, 1547, MATCH($B$2, resultados!$A$1:$ZZ$1, 0))</f>
        <v/>
      </c>
      <c r="C1553">
        <f>INDEX(resultados!$A$2:$ZZ$2386, 1547, MATCH($B$3, resultados!$A$1:$ZZ$1, 0))</f>
        <v/>
      </c>
    </row>
    <row r="1554">
      <c r="A1554">
        <f>INDEX(resultados!$A$2:$ZZ$2386, 1548, MATCH($B$1, resultados!$A$1:$ZZ$1, 0))</f>
        <v/>
      </c>
      <c r="B1554">
        <f>INDEX(resultados!$A$2:$ZZ$2386, 1548, MATCH($B$2, resultados!$A$1:$ZZ$1, 0))</f>
        <v/>
      </c>
      <c r="C1554">
        <f>INDEX(resultados!$A$2:$ZZ$2386, 1548, MATCH($B$3, resultados!$A$1:$ZZ$1, 0))</f>
        <v/>
      </c>
    </row>
    <row r="1555">
      <c r="A1555">
        <f>INDEX(resultados!$A$2:$ZZ$2386, 1549, MATCH($B$1, resultados!$A$1:$ZZ$1, 0))</f>
        <v/>
      </c>
      <c r="B1555">
        <f>INDEX(resultados!$A$2:$ZZ$2386, 1549, MATCH($B$2, resultados!$A$1:$ZZ$1, 0))</f>
        <v/>
      </c>
      <c r="C1555">
        <f>INDEX(resultados!$A$2:$ZZ$2386, 1549, MATCH($B$3, resultados!$A$1:$ZZ$1, 0))</f>
        <v/>
      </c>
    </row>
    <row r="1556">
      <c r="A1556">
        <f>INDEX(resultados!$A$2:$ZZ$2386, 1550, MATCH($B$1, resultados!$A$1:$ZZ$1, 0))</f>
        <v/>
      </c>
      <c r="B1556">
        <f>INDEX(resultados!$A$2:$ZZ$2386, 1550, MATCH($B$2, resultados!$A$1:$ZZ$1, 0))</f>
        <v/>
      </c>
      <c r="C1556">
        <f>INDEX(resultados!$A$2:$ZZ$2386, 1550, MATCH($B$3, resultados!$A$1:$ZZ$1, 0))</f>
        <v/>
      </c>
    </row>
    <row r="1557">
      <c r="A1557">
        <f>INDEX(resultados!$A$2:$ZZ$2386, 1551, MATCH($B$1, resultados!$A$1:$ZZ$1, 0))</f>
        <v/>
      </c>
      <c r="B1557">
        <f>INDEX(resultados!$A$2:$ZZ$2386, 1551, MATCH($B$2, resultados!$A$1:$ZZ$1, 0))</f>
        <v/>
      </c>
      <c r="C1557">
        <f>INDEX(resultados!$A$2:$ZZ$2386, 1551, MATCH($B$3, resultados!$A$1:$ZZ$1, 0))</f>
        <v/>
      </c>
    </row>
    <row r="1558">
      <c r="A1558">
        <f>INDEX(resultados!$A$2:$ZZ$2386, 1552, MATCH($B$1, resultados!$A$1:$ZZ$1, 0))</f>
        <v/>
      </c>
      <c r="B1558">
        <f>INDEX(resultados!$A$2:$ZZ$2386, 1552, MATCH($B$2, resultados!$A$1:$ZZ$1, 0))</f>
        <v/>
      </c>
      <c r="C1558">
        <f>INDEX(resultados!$A$2:$ZZ$2386, 1552, MATCH($B$3, resultados!$A$1:$ZZ$1, 0))</f>
        <v/>
      </c>
    </row>
    <row r="1559">
      <c r="A1559">
        <f>INDEX(resultados!$A$2:$ZZ$2386, 1553, MATCH($B$1, resultados!$A$1:$ZZ$1, 0))</f>
        <v/>
      </c>
      <c r="B1559">
        <f>INDEX(resultados!$A$2:$ZZ$2386, 1553, MATCH($B$2, resultados!$A$1:$ZZ$1, 0))</f>
        <v/>
      </c>
      <c r="C1559">
        <f>INDEX(resultados!$A$2:$ZZ$2386, 1553, MATCH($B$3, resultados!$A$1:$ZZ$1, 0))</f>
        <v/>
      </c>
    </row>
    <row r="1560">
      <c r="A1560">
        <f>INDEX(resultados!$A$2:$ZZ$2386, 1554, MATCH($B$1, resultados!$A$1:$ZZ$1, 0))</f>
        <v/>
      </c>
      <c r="B1560">
        <f>INDEX(resultados!$A$2:$ZZ$2386, 1554, MATCH($B$2, resultados!$A$1:$ZZ$1, 0))</f>
        <v/>
      </c>
      <c r="C1560">
        <f>INDEX(resultados!$A$2:$ZZ$2386, 1554, MATCH($B$3, resultados!$A$1:$ZZ$1, 0))</f>
        <v/>
      </c>
    </row>
    <row r="1561">
      <c r="A1561">
        <f>INDEX(resultados!$A$2:$ZZ$2386, 1555, MATCH($B$1, resultados!$A$1:$ZZ$1, 0))</f>
        <v/>
      </c>
      <c r="B1561">
        <f>INDEX(resultados!$A$2:$ZZ$2386, 1555, MATCH($B$2, resultados!$A$1:$ZZ$1, 0))</f>
        <v/>
      </c>
      <c r="C1561">
        <f>INDEX(resultados!$A$2:$ZZ$2386, 1555, MATCH($B$3, resultados!$A$1:$ZZ$1, 0))</f>
        <v/>
      </c>
    </row>
    <row r="1562">
      <c r="A1562">
        <f>INDEX(resultados!$A$2:$ZZ$2386, 1556, MATCH($B$1, resultados!$A$1:$ZZ$1, 0))</f>
        <v/>
      </c>
      <c r="B1562">
        <f>INDEX(resultados!$A$2:$ZZ$2386, 1556, MATCH($B$2, resultados!$A$1:$ZZ$1, 0))</f>
        <v/>
      </c>
      <c r="C1562">
        <f>INDEX(resultados!$A$2:$ZZ$2386, 1556, MATCH($B$3, resultados!$A$1:$ZZ$1, 0))</f>
        <v/>
      </c>
    </row>
    <row r="1563">
      <c r="A1563">
        <f>INDEX(resultados!$A$2:$ZZ$2386, 1557, MATCH($B$1, resultados!$A$1:$ZZ$1, 0))</f>
        <v/>
      </c>
      <c r="B1563">
        <f>INDEX(resultados!$A$2:$ZZ$2386, 1557, MATCH($B$2, resultados!$A$1:$ZZ$1, 0))</f>
        <v/>
      </c>
      <c r="C1563">
        <f>INDEX(resultados!$A$2:$ZZ$2386, 1557, MATCH($B$3, resultados!$A$1:$ZZ$1, 0))</f>
        <v/>
      </c>
    </row>
    <row r="1564">
      <c r="A1564">
        <f>INDEX(resultados!$A$2:$ZZ$2386, 1558, MATCH($B$1, resultados!$A$1:$ZZ$1, 0))</f>
        <v/>
      </c>
      <c r="B1564">
        <f>INDEX(resultados!$A$2:$ZZ$2386, 1558, MATCH($B$2, resultados!$A$1:$ZZ$1, 0))</f>
        <v/>
      </c>
      <c r="C1564">
        <f>INDEX(resultados!$A$2:$ZZ$2386, 1558, MATCH($B$3, resultados!$A$1:$ZZ$1, 0))</f>
        <v/>
      </c>
    </row>
    <row r="1565">
      <c r="A1565">
        <f>INDEX(resultados!$A$2:$ZZ$2386, 1559, MATCH($B$1, resultados!$A$1:$ZZ$1, 0))</f>
        <v/>
      </c>
      <c r="B1565">
        <f>INDEX(resultados!$A$2:$ZZ$2386, 1559, MATCH($B$2, resultados!$A$1:$ZZ$1, 0))</f>
        <v/>
      </c>
      <c r="C1565">
        <f>INDEX(resultados!$A$2:$ZZ$2386, 1559, MATCH($B$3, resultados!$A$1:$ZZ$1, 0))</f>
        <v/>
      </c>
    </row>
    <row r="1566">
      <c r="A1566">
        <f>INDEX(resultados!$A$2:$ZZ$2386, 1560, MATCH($B$1, resultados!$A$1:$ZZ$1, 0))</f>
        <v/>
      </c>
      <c r="B1566">
        <f>INDEX(resultados!$A$2:$ZZ$2386, 1560, MATCH($B$2, resultados!$A$1:$ZZ$1, 0))</f>
        <v/>
      </c>
      <c r="C1566">
        <f>INDEX(resultados!$A$2:$ZZ$2386, 1560, MATCH($B$3, resultados!$A$1:$ZZ$1, 0))</f>
        <v/>
      </c>
    </row>
    <row r="1567">
      <c r="A1567">
        <f>INDEX(resultados!$A$2:$ZZ$2386, 1561, MATCH($B$1, resultados!$A$1:$ZZ$1, 0))</f>
        <v/>
      </c>
      <c r="B1567">
        <f>INDEX(resultados!$A$2:$ZZ$2386, 1561, MATCH($B$2, resultados!$A$1:$ZZ$1, 0))</f>
        <v/>
      </c>
      <c r="C1567">
        <f>INDEX(resultados!$A$2:$ZZ$2386, 1561, MATCH($B$3, resultados!$A$1:$ZZ$1, 0))</f>
        <v/>
      </c>
    </row>
    <row r="1568">
      <c r="A1568">
        <f>INDEX(resultados!$A$2:$ZZ$2386, 1562, MATCH($B$1, resultados!$A$1:$ZZ$1, 0))</f>
        <v/>
      </c>
      <c r="B1568">
        <f>INDEX(resultados!$A$2:$ZZ$2386, 1562, MATCH($B$2, resultados!$A$1:$ZZ$1, 0))</f>
        <v/>
      </c>
      <c r="C1568">
        <f>INDEX(resultados!$A$2:$ZZ$2386, 1562, MATCH($B$3, resultados!$A$1:$ZZ$1, 0))</f>
        <v/>
      </c>
    </row>
    <row r="1569">
      <c r="A1569">
        <f>INDEX(resultados!$A$2:$ZZ$2386, 1563, MATCH($B$1, resultados!$A$1:$ZZ$1, 0))</f>
        <v/>
      </c>
      <c r="B1569">
        <f>INDEX(resultados!$A$2:$ZZ$2386, 1563, MATCH($B$2, resultados!$A$1:$ZZ$1, 0))</f>
        <v/>
      </c>
      <c r="C1569">
        <f>INDEX(resultados!$A$2:$ZZ$2386, 1563, MATCH($B$3, resultados!$A$1:$ZZ$1, 0))</f>
        <v/>
      </c>
    </row>
    <row r="1570">
      <c r="A1570">
        <f>INDEX(resultados!$A$2:$ZZ$2386, 1564, MATCH($B$1, resultados!$A$1:$ZZ$1, 0))</f>
        <v/>
      </c>
      <c r="B1570">
        <f>INDEX(resultados!$A$2:$ZZ$2386, 1564, MATCH($B$2, resultados!$A$1:$ZZ$1, 0))</f>
        <v/>
      </c>
      <c r="C1570">
        <f>INDEX(resultados!$A$2:$ZZ$2386, 1564, MATCH($B$3, resultados!$A$1:$ZZ$1, 0))</f>
        <v/>
      </c>
    </row>
    <row r="1571">
      <c r="A1571">
        <f>INDEX(resultados!$A$2:$ZZ$2386, 1565, MATCH($B$1, resultados!$A$1:$ZZ$1, 0))</f>
        <v/>
      </c>
      <c r="B1571">
        <f>INDEX(resultados!$A$2:$ZZ$2386, 1565, MATCH($B$2, resultados!$A$1:$ZZ$1, 0))</f>
        <v/>
      </c>
      <c r="C1571">
        <f>INDEX(resultados!$A$2:$ZZ$2386, 1565, MATCH($B$3, resultados!$A$1:$ZZ$1, 0))</f>
        <v/>
      </c>
    </row>
    <row r="1572">
      <c r="A1572">
        <f>INDEX(resultados!$A$2:$ZZ$2386, 1566, MATCH($B$1, resultados!$A$1:$ZZ$1, 0))</f>
        <v/>
      </c>
      <c r="B1572">
        <f>INDEX(resultados!$A$2:$ZZ$2386, 1566, MATCH($B$2, resultados!$A$1:$ZZ$1, 0))</f>
        <v/>
      </c>
      <c r="C1572">
        <f>INDEX(resultados!$A$2:$ZZ$2386, 1566, MATCH($B$3, resultados!$A$1:$ZZ$1, 0))</f>
        <v/>
      </c>
    </row>
    <row r="1573">
      <c r="A1573">
        <f>INDEX(resultados!$A$2:$ZZ$2386, 1567, MATCH($B$1, resultados!$A$1:$ZZ$1, 0))</f>
        <v/>
      </c>
      <c r="B1573">
        <f>INDEX(resultados!$A$2:$ZZ$2386, 1567, MATCH($B$2, resultados!$A$1:$ZZ$1, 0))</f>
        <v/>
      </c>
      <c r="C1573">
        <f>INDEX(resultados!$A$2:$ZZ$2386, 1567, MATCH($B$3, resultados!$A$1:$ZZ$1, 0))</f>
        <v/>
      </c>
    </row>
    <row r="1574">
      <c r="A1574">
        <f>INDEX(resultados!$A$2:$ZZ$2386, 1568, MATCH($B$1, resultados!$A$1:$ZZ$1, 0))</f>
        <v/>
      </c>
      <c r="B1574">
        <f>INDEX(resultados!$A$2:$ZZ$2386, 1568, MATCH($B$2, resultados!$A$1:$ZZ$1, 0))</f>
        <v/>
      </c>
      <c r="C1574">
        <f>INDEX(resultados!$A$2:$ZZ$2386, 1568, MATCH($B$3, resultados!$A$1:$ZZ$1, 0))</f>
        <v/>
      </c>
    </row>
    <row r="1575">
      <c r="A1575">
        <f>INDEX(resultados!$A$2:$ZZ$2386, 1569, MATCH($B$1, resultados!$A$1:$ZZ$1, 0))</f>
        <v/>
      </c>
      <c r="B1575">
        <f>INDEX(resultados!$A$2:$ZZ$2386, 1569, MATCH($B$2, resultados!$A$1:$ZZ$1, 0))</f>
        <v/>
      </c>
      <c r="C1575">
        <f>INDEX(resultados!$A$2:$ZZ$2386, 1569, MATCH($B$3, resultados!$A$1:$ZZ$1, 0))</f>
        <v/>
      </c>
    </row>
    <row r="1576">
      <c r="A1576">
        <f>INDEX(resultados!$A$2:$ZZ$2386, 1570, MATCH($B$1, resultados!$A$1:$ZZ$1, 0))</f>
        <v/>
      </c>
      <c r="B1576">
        <f>INDEX(resultados!$A$2:$ZZ$2386, 1570, MATCH($B$2, resultados!$A$1:$ZZ$1, 0))</f>
        <v/>
      </c>
      <c r="C1576">
        <f>INDEX(resultados!$A$2:$ZZ$2386, 1570, MATCH($B$3, resultados!$A$1:$ZZ$1, 0))</f>
        <v/>
      </c>
    </row>
    <row r="1577">
      <c r="A1577">
        <f>INDEX(resultados!$A$2:$ZZ$2386, 1571, MATCH($B$1, resultados!$A$1:$ZZ$1, 0))</f>
        <v/>
      </c>
      <c r="B1577">
        <f>INDEX(resultados!$A$2:$ZZ$2386, 1571, MATCH($B$2, resultados!$A$1:$ZZ$1, 0))</f>
        <v/>
      </c>
      <c r="C1577">
        <f>INDEX(resultados!$A$2:$ZZ$2386, 1571, MATCH($B$3, resultados!$A$1:$ZZ$1, 0))</f>
        <v/>
      </c>
    </row>
    <row r="1578">
      <c r="A1578">
        <f>INDEX(resultados!$A$2:$ZZ$2386, 1572, MATCH($B$1, resultados!$A$1:$ZZ$1, 0))</f>
        <v/>
      </c>
      <c r="B1578">
        <f>INDEX(resultados!$A$2:$ZZ$2386, 1572, MATCH($B$2, resultados!$A$1:$ZZ$1, 0))</f>
        <v/>
      </c>
      <c r="C1578">
        <f>INDEX(resultados!$A$2:$ZZ$2386, 1572, MATCH($B$3, resultados!$A$1:$ZZ$1, 0))</f>
        <v/>
      </c>
    </row>
    <row r="1579">
      <c r="A1579">
        <f>INDEX(resultados!$A$2:$ZZ$2386, 1573, MATCH($B$1, resultados!$A$1:$ZZ$1, 0))</f>
        <v/>
      </c>
      <c r="B1579">
        <f>INDEX(resultados!$A$2:$ZZ$2386, 1573, MATCH($B$2, resultados!$A$1:$ZZ$1, 0))</f>
        <v/>
      </c>
      <c r="C1579">
        <f>INDEX(resultados!$A$2:$ZZ$2386, 1573, MATCH($B$3, resultados!$A$1:$ZZ$1, 0))</f>
        <v/>
      </c>
    </row>
    <row r="1580">
      <c r="A1580">
        <f>INDEX(resultados!$A$2:$ZZ$2386, 1574, MATCH($B$1, resultados!$A$1:$ZZ$1, 0))</f>
        <v/>
      </c>
      <c r="B1580">
        <f>INDEX(resultados!$A$2:$ZZ$2386, 1574, MATCH($B$2, resultados!$A$1:$ZZ$1, 0))</f>
        <v/>
      </c>
      <c r="C1580">
        <f>INDEX(resultados!$A$2:$ZZ$2386, 1574, MATCH($B$3, resultados!$A$1:$ZZ$1, 0))</f>
        <v/>
      </c>
    </row>
    <row r="1581">
      <c r="A1581">
        <f>INDEX(resultados!$A$2:$ZZ$2386, 1575, MATCH($B$1, resultados!$A$1:$ZZ$1, 0))</f>
        <v/>
      </c>
      <c r="B1581">
        <f>INDEX(resultados!$A$2:$ZZ$2386, 1575, MATCH($B$2, resultados!$A$1:$ZZ$1, 0))</f>
        <v/>
      </c>
      <c r="C1581">
        <f>INDEX(resultados!$A$2:$ZZ$2386, 1575, MATCH($B$3, resultados!$A$1:$ZZ$1, 0))</f>
        <v/>
      </c>
    </row>
    <row r="1582">
      <c r="A1582">
        <f>INDEX(resultados!$A$2:$ZZ$2386, 1576, MATCH($B$1, resultados!$A$1:$ZZ$1, 0))</f>
        <v/>
      </c>
      <c r="B1582">
        <f>INDEX(resultados!$A$2:$ZZ$2386, 1576, MATCH($B$2, resultados!$A$1:$ZZ$1, 0))</f>
        <v/>
      </c>
      <c r="C1582">
        <f>INDEX(resultados!$A$2:$ZZ$2386, 1576, MATCH($B$3, resultados!$A$1:$ZZ$1, 0))</f>
        <v/>
      </c>
    </row>
    <row r="1583">
      <c r="A1583">
        <f>INDEX(resultados!$A$2:$ZZ$2386, 1577, MATCH($B$1, resultados!$A$1:$ZZ$1, 0))</f>
        <v/>
      </c>
      <c r="B1583">
        <f>INDEX(resultados!$A$2:$ZZ$2386, 1577, MATCH($B$2, resultados!$A$1:$ZZ$1, 0))</f>
        <v/>
      </c>
      <c r="C1583">
        <f>INDEX(resultados!$A$2:$ZZ$2386, 1577, MATCH($B$3, resultados!$A$1:$ZZ$1, 0))</f>
        <v/>
      </c>
    </row>
    <row r="1584">
      <c r="A1584">
        <f>INDEX(resultados!$A$2:$ZZ$2386, 1578, MATCH($B$1, resultados!$A$1:$ZZ$1, 0))</f>
        <v/>
      </c>
      <c r="B1584">
        <f>INDEX(resultados!$A$2:$ZZ$2386, 1578, MATCH($B$2, resultados!$A$1:$ZZ$1, 0))</f>
        <v/>
      </c>
      <c r="C1584">
        <f>INDEX(resultados!$A$2:$ZZ$2386, 1578, MATCH($B$3, resultados!$A$1:$ZZ$1, 0))</f>
        <v/>
      </c>
    </row>
    <row r="1585">
      <c r="A1585">
        <f>INDEX(resultados!$A$2:$ZZ$2386, 1579, MATCH($B$1, resultados!$A$1:$ZZ$1, 0))</f>
        <v/>
      </c>
      <c r="B1585">
        <f>INDEX(resultados!$A$2:$ZZ$2386, 1579, MATCH($B$2, resultados!$A$1:$ZZ$1, 0))</f>
        <v/>
      </c>
      <c r="C1585">
        <f>INDEX(resultados!$A$2:$ZZ$2386, 1579, MATCH($B$3, resultados!$A$1:$ZZ$1, 0))</f>
        <v/>
      </c>
    </row>
    <row r="1586">
      <c r="A1586">
        <f>INDEX(resultados!$A$2:$ZZ$2386, 1580, MATCH($B$1, resultados!$A$1:$ZZ$1, 0))</f>
        <v/>
      </c>
      <c r="B1586">
        <f>INDEX(resultados!$A$2:$ZZ$2386, 1580, MATCH($B$2, resultados!$A$1:$ZZ$1, 0))</f>
        <v/>
      </c>
      <c r="C1586">
        <f>INDEX(resultados!$A$2:$ZZ$2386, 1580, MATCH($B$3, resultados!$A$1:$ZZ$1, 0))</f>
        <v/>
      </c>
    </row>
    <row r="1587">
      <c r="A1587">
        <f>INDEX(resultados!$A$2:$ZZ$2386, 1581, MATCH($B$1, resultados!$A$1:$ZZ$1, 0))</f>
        <v/>
      </c>
      <c r="B1587">
        <f>INDEX(resultados!$A$2:$ZZ$2386, 1581, MATCH($B$2, resultados!$A$1:$ZZ$1, 0))</f>
        <v/>
      </c>
      <c r="C1587">
        <f>INDEX(resultados!$A$2:$ZZ$2386, 1581, MATCH($B$3, resultados!$A$1:$ZZ$1, 0))</f>
        <v/>
      </c>
    </row>
    <row r="1588">
      <c r="A1588">
        <f>INDEX(resultados!$A$2:$ZZ$2386, 1582, MATCH($B$1, resultados!$A$1:$ZZ$1, 0))</f>
        <v/>
      </c>
      <c r="B1588">
        <f>INDEX(resultados!$A$2:$ZZ$2386, 1582, MATCH($B$2, resultados!$A$1:$ZZ$1, 0))</f>
        <v/>
      </c>
      <c r="C1588">
        <f>INDEX(resultados!$A$2:$ZZ$2386, 1582, MATCH($B$3, resultados!$A$1:$ZZ$1, 0))</f>
        <v/>
      </c>
    </row>
    <row r="1589">
      <c r="A1589">
        <f>INDEX(resultados!$A$2:$ZZ$2386, 1583, MATCH($B$1, resultados!$A$1:$ZZ$1, 0))</f>
        <v/>
      </c>
      <c r="B1589">
        <f>INDEX(resultados!$A$2:$ZZ$2386, 1583, MATCH($B$2, resultados!$A$1:$ZZ$1, 0))</f>
        <v/>
      </c>
      <c r="C1589">
        <f>INDEX(resultados!$A$2:$ZZ$2386, 1583, MATCH($B$3, resultados!$A$1:$ZZ$1, 0))</f>
        <v/>
      </c>
    </row>
    <row r="1590">
      <c r="A1590">
        <f>INDEX(resultados!$A$2:$ZZ$2386, 1584, MATCH($B$1, resultados!$A$1:$ZZ$1, 0))</f>
        <v/>
      </c>
      <c r="B1590">
        <f>INDEX(resultados!$A$2:$ZZ$2386, 1584, MATCH($B$2, resultados!$A$1:$ZZ$1, 0))</f>
        <v/>
      </c>
      <c r="C1590">
        <f>INDEX(resultados!$A$2:$ZZ$2386, 1584, MATCH($B$3, resultados!$A$1:$ZZ$1, 0))</f>
        <v/>
      </c>
    </row>
    <row r="1591">
      <c r="A1591">
        <f>INDEX(resultados!$A$2:$ZZ$2386, 1585, MATCH($B$1, resultados!$A$1:$ZZ$1, 0))</f>
        <v/>
      </c>
      <c r="B1591">
        <f>INDEX(resultados!$A$2:$ZZ$2386, 1585, MATCH($B$2, resultados!$A$1:$ZZ$1, 0))</f>
        <v/>
      </c>
      <c r="C1591">
        <f>INDEX(resultados!$A$2:$ZZ$2386, 1585, MATCH($B$3, resultados!$A$1:$ZZ$1, 0))</f>
        <v/>
      </c>
    </row>
    <row r="1592">
      <c r="A1592">
        <f>INDEX(resultados!$A$2:$ZZ$2386, 1586, MATCH($B$1, resultados!$A$1:$ZZ$1, 0))</f>
        <v/>
      </c>
      <c r="B1592">
        <f>INDEX(resultados!$A$2:$ZZ$2386, 1586, MATCH($B$2, resultados!$A$1:$ZZ$1, 0))</f>
        <v/>
      </c>
      <c r="C1592">
        <f>INDEX(resultados!$A$2:$ZZ$2386, 1586, MATCH($B$3, resultados!$A$1:$ZZ$1, 0))</f>
        <v/>
      </c>
    </row>
    <row r="1593">
      <c r="A1593">
        <f>INDEX(resultados!$A$2:$ZZ$2386, 1587, MATCH($B$1, resultados!$A$1:$ZZ$1, 0))</f>
        <v/>
      </c>
      <c r="B1593">
        <f>INDEX(resultados!$A$2:$ZZ$2386, 1587, MATCH($B$2, resultados!$A$1:$ZZ$1, 0))</f>
        <v/>
      </c>
      <c r="C1593">
        <f>INDEX(resultados!$A$2:$ZZ$2386, 1587, MATCH($B$3, resultados!$A$1:$ZZ$1, 0))</f>
        <v/>
      </c>
    </row>
    <row r="1594">
      <c r="A1594">
        <f>INDEX(resultados!$A$2:$ZZ$2386, 1588, MATCH($B$1, resultados!$A$1:$ZZ$1, 0))</f>
        <v/>
      </c>
      <c r="B1594">
        <f>INDEX(resultados!$A$2:$ZZ$2386, 1588, MATCH($B$2, resultados!$A$1:$ZZ$1, 0))</f>
        <v/>
      </c>
      <c r="C1594">
        <f>INDEX(resultados!$A$2:$ZZ$2386, 1588, MATCH($B$3, resultados!$A$1:$ZZ$1, 0))</f>
        <v/>
      </c>
    </row>
    <row r="1595">
      <c r="A1595">
        <f>INDEX(resultados!$A$2:$ZZ$2386, 1589, MATCH($B$1, resultados!$A$1:$ZZ$1, 0))</f>
        <v/>
      </c>
      <c r="B1595">
        <f>INDEX(resultados!$A$2:$ZZ$2386, 1589, MATCH($B$2, resultados!$A$1:$ZZ$1, 0))</f>
        <v/>
      </c>
      <c r="C1595">
        <f>INDEX(resultados!$A$2:$ZZ$2386, 1589, MATCH($B$3, resultados!$A$1:$ZZ$1, 0))</f>
        <v/>
      </c>
    </row>
    <row r="1596">
      <c r="A1596">
        <f>INDEX(resultados!$A$2:$ZZ$2386, 1590, MATCH($B$1, resultados!$A$1:$ZZ$1, 0))</f>
        <v/>
      </c>
      <c r="B1596">
        <f>INDEX(resultados!$A$2:$ZZ$2386, 1590, MATCH($B$2, resultados!$A$1:$ZZ$1, 0))</f>
        <v/>
      </c>
      <c r="C1596">
        <f>INDEX(resultados!$A$2:$ZZ$2386, 1590, MATCH($B$3, resultados!$A$1:$ZZ$1, 0))</f>
        <v/>
      </c>
    </row>
    <row r="1597">
      <c r="A1597">
        <f>INDEX(resultados!$A$2:$ZZ$2386, 1591, MATCH($B$1, resultados!$A$1:$ZZ$1, 0))</f>
        <v/>
      </c>
      <c r="B1597">
        <f>INDEX(resultados!$A$2:$ZZ$2386, 1591, MATCH($B$2, resultados!$A$1:$ZZ$1, 0))</f>
        <v/>
      </c>
      <c r="C1597">
        <f>INDEX(resultados!$A$2:$ZZ$2386, 1591, MATCH($B$3, resultados!$A$1:$ZZ$1, 0))</f>
        <v/>
      </c>
    </row>
    <row r="1598">
      <c r="A1598">
        <f>INDEX(resultados!$A$2:$ZZ$2386, 1592, MATCH($B$1, resultados!$A$1:$ZZ$1, 0))</f>
        <v/>
      </c>
      <c r="B1598">
        <f>INDEX(resultados!$A$2:$ZZ$2386, 1592, MATCH($B$2, resultados!$A$1:$ZZ$1, 0))</f>
        <v/>
      </c>
      <c r="C1598">
        <f>INDEX(resultados!$A$2:$ZZ$2386, 1592, MATCH($B$3, resultados!$A$1:$ZZ$1, 0))</f>
        <v/>
      </c>
    </row>
    <row r="1599">
      <c r="A1599">
        <f>INDEX(resultados!$A$2:$ZZ$2386, 1593, MATCH($B$1, resultados!$A$1:$ZZ$1, 0))</f>
        <v/>
      </c>
      <c r="B1599">
        <f>INDEX(resultados!$A$2:$ZZ$2386, 1593, MATCH($B$2, resultados!$A$1:$ZZ$1, 0))</f>
        <v/>
      </c>
      <c r="C1599">
        <f>INDEX(resultados!$A$2:$ZZ$2386, 1593, MATCH($B$3, resultados!$A$1:$ZZ$1, 0))</f>
        <v/>
      </c>
    </row>
    <row r="1600">
      <c r="A1600">
        <f>INDEX(resultados!$A$2:$ZZ$2386, 1594, MATCH($B$1, resultados!$A$1:$ZZ$1, 0))</f>
        <v/>
      </c>
      <c r="B1600">
        <f>INDEX(resultados!$A$2:$ZZ$2386, 1594, MATCH($B$2, resultados!$A$1:$ZZ$1, 0))</f>
        <v/>
      </c>
      <c r="C1600">
        <f>INDEX(resultados!$A$2:$ZZ$2386, 1594, MATCH($B$3, resultados!$A$1:$ZZ$1, 0))</f>
        <v/>
      </c>
    </row>
    <row r="1601">
      <c r="A1601">
        <f>INDEX(resultados!$A$2:$ZZ$2386, 1595, MATCH($B$1, resultados!$A$1:$ZZ$1, 0))</f>
        <v/>
      </c>
      <c r="B1601">
        <f>INDEX(resultados!$A$2:$ZZ$2386, 1595, MATCH($B$2, resultados!$A$1:$ZZ$1, 0))</f>
        <v/>
      </c>
      <c r="C1601">
        <f>INDEX(resultados!$A$2:$ZZ$2386, 1595, MATCH($B$3, resultados!$A$1:$ZZ$1, 0))</f>
        <v/>
      </c>
    </row>
    <row r="1602">
      <c r="A1602">
        <f>INDEX(resultados!$A$2:$ZZ$2386, 1596, MATCH($B$1, resultados!$A$1:$ZZ$1, 0))</f>
        <v/>
      </c>
      <c r="B1602">
        <f>INDEX(resultados!$A$2:$ZZ$2386, 1596, MATCH($B$2, resultados!$A$1:$ZZ$1, 0))</f>
        <v/>
      </c>
      <c r="C1602">
        <f>INDEX(resultados!$A$2:$ZZ$2386, 1596, MATCH($B$3, resultados!$A$1:$ZZ$1, 0))</f>
        <v/>
      </c>
    </row>
    <row r="1603">
      <c r="A1603">
        <f>INDEX(resultados!$A$2:$ZZ$2386, 1597, MATCH($B$1, resultados!$A$1:$ZZ$1, 0))</f>
        <v/>
      </c>
      <c r="B1603">
        <f>INDEX(resultados!$A$2:$ZZ$2386, 1597, MATCH($B$2, resultados!$A$1:$ZZ$1, 0))</f>
        <v/>
      </c>
      <c r="C1603">
        <f>INDEX(resultados!$A$2:$ZZ$2386, 1597, MATCH($B$3, resultados!$A$1:$ZZ$1, 0))</f>
        <v/>
      </c>
    </row>
    <row r="1604">
      <c r="A1604">
        <f>INDEX(resultados!$A$2:$ZZ$2386, 1598, MATCH($B$1, resultados!$A$1:$ZZ$1, 0))</f>
        <v/>
      </c>
      <c r="B1604">
        <f>INDEX(resultados!$A$2:$ZZ$2386, 1598, MATCH($B$2, resultados!$A$1:$ZZ$1, 0))</f>
        <v/>
      </c>
      <c r="C1604">
        <f>INDEX(resultados!$A$2:$ZZ$2386, 1598, MATCH($B$3, resultados!$A$1:$ZZ$1, 0))</f>
        <v/>
      </c>
    </row>
    <row r="1605">
      <c r="A1605">
        <f>INDEX(resultados!$A$2:$ZZ$2386, 1599, MATCH($B$1, resultados!$A$1:$ZZ$1, 0))</f>
        <v/>
      </c>
      <c r="B1605">
        <f>INDEX(resultados!$A$2:$ZZ$2386, 1599, MATCH($B$2, resultados!$A$1:$ZZ$1, 0))</f>
        <v/>
      </c>
      <c r="C1605">
        <f>INDEX(resultados!$A$2:$ZZ$2386, 1599, MATCH($B$3, resultados!$A$1:$ZZ$1, 0))</f>
        <v/>
      </c>
    </row>
    <row r="1606">
      <c r="A1606">
        <f>INDEX(resultados!$A$2:$ZZ$2386, 1600, MATCH($B$1, resultados!$A$1:$ZZ$1, 0))</f>
        <v/>
      </c>
      <c r="B1606">
        <f>INDEX(resultados!$A$2:$ZZ$2386, 1600, MATCH($B$2, resultados!$A$1:$ZZ$1, 0))</f>
        <v/>
      </c>
      <c r="C1606">
        <f>INDEX(resultados!$A$2:$ZZ$2386, 1600, MATCH($B$3, resultados!$A$1:$ZZ$1, 0))</f>
        <v/>
      </c>
    </row>
    <row r="1607">
      <c r="A1607">
        <f>INDEX(resultados!$A$2:$ZZ$2386, 1601, MATCH($B$1, resultados!$A$1:$ZZ$1, 0))</f>
        <v/>
      </c>
      <c r="B1607">
        <f>INDEX(resultados!$A$2:$ZZ$2386, 1601, MATCH($B$2, resultados!$A$1:$ZZ$1, 0))</f>
        <v/>
      </c>
      <c r="C1607">
        <f>INDEX(resultados!$A$2:$ZZ$2386, 1601, MATCH($B$3, resultados!$A$1:$ZZ$1, 0))</f>
        <v/>
      </c>
    </row>
    <row r="1608">
      <c r="A1608">
        <f>INDEX(resultados!$A$2:$ZZ$2386, 1602, MATCH($B$1, resultados!$A$1:$ZZ$1, 0))</f>
        <v/>
      </c>
      <c r="B1608">
        <f>INDEX(resultados!$A$2:$ZZ$2386, 1602, MATCH($B$2, resultados!$A$1:$ZZ$1, 0))</f>
        <v/>
      </c>
      <c r="C1608">
        <f>INDEX(resultados!$A$2:$ZZ$2386, 1602, MATCH($B$3, resultados!$A$1:$ZZ$1, 0))</f>
        <v/>
      </c>
    </row>
    <row r="1609">
      <c r="A1609">
        <f>INDEX(resultados!$A$2:$ZZ$2386, 1603, MATCH($B$1, resultados!$A$1:$ZZ$1, 0))</f>
        <v/>
      </c>
      <c r="B1609">
        <f>INDEX(resultados!$A$2:$ZZ$2386, 1603, MATCH($B$2, resultados!$A$1:$ZZ$1, 0))</f>
        <v/>
      </c>
      <c r="C1609">
        <f>INDEX(resultados!$A$2:$ZZ$2386, 1603, MATCH($B$3, resultados!$A$1:$ZZ$1, 0))</f>
        <v/>
      </c>
    </row>
    <row r="1610">
      <c r="A1610">
        <f>INDEX(resultados!$A$2:$ZZ$2386, 1604, MATCH($B$1, resultados!$A$1:$ZZ$1, 0))</f>
        <v/>
      </c>
      <c r="B1610">
        <f>INDEX(resultados!$A$2:$ZZ$2386, 1604, MATCH($B$2, resultados!$A$1:$ZZ$1, 0))</f>
        <v/>
      </c>
      <c r="C1610">
        <f>INDEX(resultados!$A$2:$ZZ$2386, 1604, MATCH($B$3, resultados!$A$1:$ZZ$1, 0))</f>
        <v/>
      </c>
    </row>
    <row r="1611">
      <c r="A1611">
        <f>INDEX(resultados!$A$2:$ZZ$2386, 1605, MATCH($B$1, resultados!$A$1:$ZZ$1, 0))</f>
        <v/>
      </c>
      <c r="B1611">
        <f>INDEX(resultados!$A$2:$ZZ$2386, 1605, MATCH($B$2, resultados!$A$1:$ZZ$1, 0))</f>
        <v/>
      </c>
      <c r="C1611">
        <f>INDEX(resultados!$A$2:$ZZ$2386, 1605, MATCH($B$3, resultados!$A$1:$ZZ$1, 0))</f>
        <v/>
      </c>
    </row>
    <row r="1612">
      <c r="A1612">
        <f>INDEX(resultados!$A$2:$ZZ$2386, 1606, MATCH($B$1, resultados!$A$1:$ZZ$1, 0))</f>
        <v/>
      </c>
      <c r="B1612">
        <f>INDEX(resultados!$A$2:$ZZ$2386, 1606, MATCH($B$2, resultados!$A$1:$ZZ$1, 0))</f>
        <v/>
      </c>
      <c r="C1612">
        <f>INDEX(resultados!$A$2:$ZZ$2386, 1606, MATCH($B$3, resultados!$A$1:$ZZ$1, 0))</f>
        <v/>
      </c>
    </row>
    <row r="1613">
      <c r="A1613">
        <f>INDEX(resultados!$A$2:$ZZ$2386, 1607, MATCH($B$1, resultados!$A$1:$ZZ$1, 0))</f>
        <v/>
      </c>
      <c r="B1613">
        <f>INDEX(resultados!$A$2:$ZZ$2386, 1607, MATCH($B$2, resultados!$A$1:$ZZ$1, 0))</f>
        <v/>
      </c>
      <c r="C1613">
        <f>INDEX(resultados!$A$2:$ZZ$2386, 1607, MATCH($B$3, resultados!$A$1:$ZZ$1, 0))</f>
        <v/>
      </c>
    </row>
    <row r="1614">
      <c r="A1614">
        <f>INDEX(resultados!$A$2:$ZZ$2386, 1608, MATCH($B$1, resultados!$A$1:$ZZ$1, 0))</f>
        <v/>
      </c>
      <c r="B1614">
        <f>INDEX(resultados!$A$2:$ZZ$2386, 1608, MATCH($B$2, resultados!$A$1:$ZZ$1, 0))</f>
        <v/>
      </c>
      <c r="C1614">
        <f>INDEX(resultados!$A$2:$ZZ$2386, 1608, MATCH($B$3, resultados!$A$1:$ZZ$1, 0))</f>
        <v/>
      </c>
    </row>
    <row r="1615">
      <c r="A1615">
        <f>INDEX(resultados!$A$2:$ZZ$2386, 1609, MATCH($B$1, resultados!$A$1:$ZZ$1, 0))</f>
        <v/>
      </c>
      <c r="B1615">
        <f>INDEX(resultados!$A$2:$ZZ$2386, 1609, MATCH($B$2, resultados!$A$1:$ZZ$1, 0))</f>
        <v/>
      </c>
      <c r="C1615">
        <f>INDEX(resultados!$A$2:$ZZ$2386, 1609, MATCH($B$3, resultados!$A$1:$ZZ$1, 0))</f>
        <v/>
      </c>
    </row>
    <row r="1616">
      <c r="A1616">
        <f>INDEX(resultados!$A$2:$ZZ$2386, 1610, MATCH($B$1, resultados!$A$1:$ZZ$1, 0))</f>
        <v/>
      </c>
      <c r="B1616">
        <f>INDEX(resultados!$A$2:$ZZ$2386, 1610, MATCH($B$2, resultados!$A$1:$ZZ$1, 0))</f>
        <v/>
      </c>
      <c r="C1616">
        <f>INDEX(resultados!$A$2:$ZZ$2386, 1610, MATCH($B$3, resultados!$A$1:$ZZ$1, 0))</f>
        <v/>
      </c>
    </row>
    <row r="1617">
      <c r="A1617">
        <f>INDEX(resultados!$A$2:$ZZ$2386, 1611, MATCH($B$1, resultados!$A$1:$ZZ$1, 0))</f>
        <v/>
      </c>
      <c r="B1617">
        <f>INDEX(resultados!$A$2:$ZZ$2386, 1611, MATCH($B$2, resultados!$A$1:$ZZ$1, 0))</f>
        <v/>
      </c>
      <c r="C1617">
        <f>INDEX(resultados!$A$2:$ZZ$2386, 1611, MATCH($B$3, resultados!$A$1:$ZZ$1, 0))</f>
        <v/>
      </c>
    </row>
    <row r="1618">
      <c r="A1618">
        <f>INDEX(resultados!$A$2:$ZZ$2386, 1612, MATCH($B$1, resultados!$A$1:$ZZ$1, 0))</f>
        <v/>
      </c>
      <c r="B1618">
        <f>INDEX(resultados!$A$2:$ZZ$2386, 1612, MATCH($B$2, resultados!$A$1:$ZZ$1, 0))</f>
        <v/>
      </c>
      <c r="C1618">
        <f>INDEX(resultados!$A$2:$ZZ$2386, 1612, MATCH($B$3, resultados!$A$1:$ZZ$1, 0))</f>
        <v/>
      </c>
    </row>
    <row r="1619">
      <c r="A1619">
        <f>INDEX(resultados!$A$2:$ZZ$2386, 1613, MATCH($B$1, resultados!$A$1:$ZZ$1, 0))</f>
        <v/>
      </c>
      <c r="B1619">
        <f>INDEX(resultados!$A$2:$ZZ$2386, 1613, MATCH($B$2, resultados!$A$1:$ZZ$1, 0))</f>
        <v/>
      </c>
      <c r="C1619">
        <f>INDEX(resultados!$A$2:$ZZ$2386, 1613, MATCH($B$3, resultados!$A$1:$ZZ$1, 0))</f>
        <v/>
      </c>
    </row>
    <row r="1620">
      <c r="A1620">
        <f>INDEX(resultados!$A$2:$ZZ$2386, 1614, MATCH($B$1, resultados!$A$1:$ZZ$1, 0))</f>
        <v/>
      </c>
      <c r="B1620">
        <f>INDEX(resultados!$A$2:$ZZ$2386, 1614, MATCH($B$2, resultados!$A$1:$ZZ$1, 0))</f>
        <v/>
      </c>
      <c r="C1620">
        <f>INDEX(resultados!$A$2:$ZZ$2386, 1614, MATCH($B$3, resultados!$A$1:$ZZ$1, 0))</f>
        <v/>
      </c>
    </row>
    <row r="1621">
      <c r="A1621">
        <f>INDEX(resultados!$A$2:$ZZ$2386, 1615, MATCH($B$1, resultados!$A$1:$ZZ$1, 0))</f>
        <v/>
      </c>
      <c r="B1621">
        <f>INDEX(resultados!$A$2:$ZZ$2386, 1615, MATCH($B$2, resultados!$A$1:$ZZ$1, 0))</f>
        <v/>
      </c>
      <c r="C1621">
        <f>INDEX(resultados!$A$2:$ZZ$2386, 1615, MATCH($B$3, resultados!$A$1:$ZZ$1, 0))</f>
        <v/>
      </c>
    </row>
    <row r="1622">
      <c r="A1622">
        <f>INDEX(resultados!$A$2:$ZZ$2386, 1616, MATCH($B$1, resultados!$A$1:$ZZ$1, 0))</f>
        <v/>
      </c>
      <c r="B1622">
        <f>INDEX(resultados!$A$2:$ZZ$2386, 1616, MATCH($B$2, resultados!$A$1:$ZZ$1, 0))</f>
        <v/>
      </c>
      <c r="C1622">
        <f>INDEX(resultados!$A$2:$ZZ$2386, 1616, MATCH($B$3, resultados!$A$1:$ZZ$1, 0))</f>
        <v/>
      </c>
    </row>
    <row r="1623">
      <c r="A1623">
        <f>INDEX(resultados!$A$2:$ZZ$2386, 1617, MATCH($B$1, resultados!$A$1:$ZZ$1, 0))</f>
        <v/>
      </c>
      <c r="B1623">
        <f>INDEX(resultados!$A$2:$ZZ$2386, 1617, MATCH($B$2, resultados!$A$1:$ZZ$1, 0))</f>
        <v/>
      </c>
      <c r="C1623">
        <f>INDEX(resultados!$A$2:$ZZ$2386, 1617, MATCH($B$3, resultados!$A$1:$ZZ$1, 0))</f>
        <v/>
      </c>
    </row>
    <row r="1624">
      <c r="A1624">
        <f>INDEX(resultados!$A$2:$ZZ$2386, 1618, MATCH($B$1, resultados!$A$1:$ZZ$1, 0))</f>
        <v/>
      </c>
      <c r="B1624">
        <f>INDEX(resultados!$A$2:$ZZ$2386, 1618, MATCH($B$2, resultados!$A$1:$ZZ$1, 0))</f>
        <v/>
      </c>
      <c r="C1624">
        <f>INDEX(resultados!$A$2:$ZZ$2386, 1618, MATCH($B$3, resultados!$A$1:$ZZ$1, 0))</f>
        <v/>
      </c>
    </row>
    <row r="1625">
      <c r="A1625">
        <f>INDEX(resultados!$A$2:$ZZ$2386, 1619, MATCH($B$1, resultados!$A$1:$ZZ$1, 0))</f>
        <v/>
      </c>
      <c r="B1625">
        <f>INDEX(resultados!$A$2:$ZZ$2386, 1619, MATCH($B$2, resultados!$A$1:$ZZ$1, 0))</f>
        <v/>
      </c>
      <c r="C1625">
        <f>INDEX(resultados!$A$2:$ZZ$2386, 1619, MATCH($B$3, resultados!$A$1:$ZZ$1, 0))</f>
        <v/>
      </c>
    </row>
    <row r="1626">
      <c r="A1626">
        <f>INDEX(resultados!$A$2:$ZZ$2386, 1620, MATCH($B$1, resultados!$A$1:$ZZ$1, 0))</f>
        <v/>
      </c>
      <c r="B1626">
        <f>INDEX(resultados!$A$2:$ZZ$2386, 1620, MATCH($B$2, resultados!$A$1:$ZZ$1, 0))</f>
        <v/>
      </c>
      <c r="C1626">
        <f>INDEX(resultados!$A$2:$ZZ$2386, 1620, MATCH($B$3, resultados!$A$1:$ZZ$1, 0))</f>
        <v/>
      </c>
    </row>
    <row r="1627">
      <c r="A1627">
        <f>INDEX(resultados!$A$2:$ZZ$2386, 1621, MATCH($B$1, resultados!$A$1:$ZZ$1, 0))</f>
        <v/>
      </c>
      <c r="B1627">
        <f>INDEX(resultados!$A$2:$ZZ$2386, 1621, MATCH($B$2, resultados!$A$1:$ZZ$1, 0))</f>
        <v/>
      </c>
      <c r="C1627">
        <f>INDEX(resultados!$A$2:$ZZ$2386, 1621, MATCH($B$3, resultados!$A$1:$ZZ$1, 0))</f>
        <v/>
      </c>
    </row>
    <row r="1628">
      <c r="A1628">
        <f>INDEX(resultados!$A$2:$ZZ$2386, 1622, MATCH($B$1, resultados!$A$1:$ZZ$1, 0))</f>
        <v/>
      </c>
      <c r="B1628">
        <f>INDEX(resultados!$A$2:$ZZ$2386, 1622, MATCH($B$2, resultados!$A$1:$ZZ$1, 0))</f>
        <v/>
      </c>
      <c r="C1628">
        <f>INDEX(resultados!$A$2:$ZZ$2386, 1622, MATCH($B$3, resultados!$A$1:$ZZ$1, 0))</f>
        <v/>
      </c>
    </row>
    <row r="1629">
      <c r="A1629">
        <f>INDEX(resultados!$A$2:$ZZ$2386, 1623, MATCH($B$1, resultados!$A$1:$ZZ$1, 0))</f>
        <v/>
      </c>
      <c r="B1629">
        <f>INDEX(resultados!$A$2:$ZZ$2386, 1623, MATCH($B$2, resultados!$A$1:$ZZ$1, 0))</f>
        <v/>
      </c>
      <c r="C1629">
        <f>INDEX(resultados!$A$2:$ZZ$2386, 1623, MATCH($B$3, resultados!$A$1:$ZZ$1, 0))</f>
        <v/>
      </c>
    </row>
    <row r="1630">
      <c r="A1630">
        <f>INDEX(resultados!$A$2:$ZZ$2386, 1624, MATCH($B$1, resultados!$A$1:$ZZ$1, 0))</f>
        <v/>
      </c>
      <c r="B1630">
        <f>INDEX(resultados!$A$2:$ZZ$2386, 1624, MATCH($B$2, resultados!$A$1:$ZZ$1, 0))</f>
        <v/>
      </c>
      <c r="C1630">
        <f>INDEX(resultados!$A$2:$ZZ$2386, 1624, MATCH($B$3, resultados!$A$1:$ZZ$1, 0))</f>
        <v/>
      </c>
    </row>
    <row r="1631">
      <c r="A1631">
        <f>INDEX(resultados!$A$2:$ZZ$2386, 1625, MATCH($B$1, resultados!$A$1:$ZZ$1, 0))</f>
        <v/>
      </c>
      <c r="B1631">
        <f>INDEX(resultados!$A$2:$ZZ$2386, 1625, MATCH($B$2, resultados!$A$1:$ZZ$1, 0))</f>
        <v/>
      </c>
      <c r="C1631">
        <f>INDEX(resultados!$A$2:$ZZ$2386, 1625, MATCH($B$3, resultados!$A$1:$ZZ$1, 0))</f>
        <v/>
      </c>
    </row>
    <row r="1632">
      <c r="A1632">
        <f>INDEX(resultados!$A$2:$ZZ$2386, 1626, MATCH($B$1, resultados!$A$1:$ZZ$1, 0))</f>
        <v/>
      </c>
      <c r="B1632">
        <f>INDEX(resultados!$A$2:$ZZ$2386, 1626, MATCH($B$2, resultados!$A$1:$ZZ$1, 0))</f>
        <v/>
      </c>
      <c r="C1632">
        <f>INDEX(resultados!$A$2:$ZZ$2386, 1626, MATCH($B$3, resultados!$A$1:$ZZ$1, 0))</f>
        <v/>
      </c>
    </row>
    <row r="1633">
      <c r="A1633">
        <f>INDEX(resultados!$A$2:$ZZ$2386, 1627, MATCH($B$1, resultados!$A$1:$ZZ$1, 0))</f>
        <v/>
      </c>
      <c r="B1633">
        <f>INDEX(resultados!$A$2:$ZZ$2386, 1627, MATCH($B$2, resultados!$A$1:$ZZ$1, 0))</f>
        <v/>
      </c>
      <c r="C1633">
        <f>INDEX(resultados!$A$2:$ZZ$2386, 1627, MATCH($B$3, resultados!$A$1:$ZZ$1, 0))</f>
        <v/>
      </c>
    </row>
    <row r="1634">
      <c r="A1634">
        <f>INDEX(resultados!$A$2:$ZZ$2386, 1628, MATCH($B$1, resultados!$A$1:$ZZ$1, 0))</f>
        <v/>
      </c>
      <c r="B1634">
        <f>INDEX(resultados!$A$2:$ZZ$2386, 1628, MATCH($B$2, resultados!$A$1:$ZZ$1, 0))</f>
        <v/>
      </c>
      <c r="C1634">
        <f>INDEX(resultados!$A$2:$ZZ$2386, 1628, MATCH($B$3, resultados!$A$1:$ZZ$1, 0))</f>
        <v/>
      </c>
    </row>
    <row r="1635">
      <c r="A1635">
        <f>INDEX(resultados!$A$2:$ZZ$2386, 1629, MATCH($B$1, resultados!$A$1:$ZZ$1, 0))</f>
        <v/>
      </c>
      <c r="B1635">
        <f>INDEX(resultados!$A$2:$ZZ$2386, 1629, MATCH($B$2, resultados!$A$1:$ZZ$1, 0))</f>
        <v/>
      </c>
      <c r="C1635">
        <f>INDEX(resultados!$A$2:$ZZ$2386, 1629, MATCH($B$3, resultados!$A$1:$ZZ$1, 0))</f>
        <v/>
      </c>
    </row>
    <row r="1636">
      <c r="A1636">
        <f>INDEX(resultados!$A$2:$ZZ$2386, 1630, MATCH($B$1, resultados!$A$1:$ZZ$1, 0))</f>
        <v/>
      </c>
      <c r="B1636">
        <f>INDEX(resultados!$A$2:$ZZ$2386, 1630, MATCH($B$2, resultados!$A$1:$ZZ$1, 0))</f>
        <v/>
      </c>
      <c r="C1636">
        <f>INDEX(resultados!$A$2:$ZZ$2386, 1630, MATCH($B$3, resultados!$A$1:$ZZ$1, 0))</f>
        <v/>
      </c>
    </row>
    <row r="1637">
      <c r="A1637">
        <f>INDEX(resultados!$A$2:$ZZ$2386, 1631, MATCH($B$1, resultados!$A$1:$ZZ$1, 0))</f>
        <v/>
      </c>
      <c r="B1637">
        <f>INDEX(resultados!$A$2:$ZZ$2386, 1631, MATCH($B$2, resultados!$A$1:$ZZ$1, 0))</f>
        <v/>
      </c>
      <c r="C1637">
        <f>INDEX(resultados!$A$2:$ZZ$2386, 1631, MATCH($B$3, resultados!$A$1:$ZZ$1, 0))</f>
        <v/>
      </c>
    </row>
    <row r="1638">
      <c r="A1638">
        <f>INDEX(resultados!$A$2:$ZZ$2386, 1632, MATCH($B$1, resultados!$A$1:$ZZ$1, 0))</f>
        <v/>
      </c>
      <c r="B1638">
        <f>INDEX(resultados!$A$2:$ZZ$2386, 1632, MATCH($B$2, resultados!$A$1:$ZZ$1, 0))</f>
        <v/>
      </c>
      <c r="C1638">
        <f>INDEX(resultados!$A$2:$ZZ$2386, 1632, MATCH($B$3, resultados!$A$1:$ZZ$1, 0))</f>
        <v/>
      </c>
    </row>
    <row r="1639">
      <c r="A1639">
        <f>INDEX(resultados!$A$2:$ZZ$2386, 1633, MATCH($B$1, resultados!$A$1:$ZZ$1, 0))</f>
        <v/>
      </c>
      <c r="B1639">
        <f>INDEX(resultados!$A$2:$ZZ$2386, 1633, MATCH($B$2, resultados!$A$1:$ZZ$1, 0))</f>
        <v/>
      </c>
      <c r="C1639">
        <f>INDEX(resultados!$A$2:$ZZ$2386, 1633, MATCH($B$3, resultados!$A$1:$ZZ$1, 0))</f>
        <v/>
      </c>
    </row>
    <row r="1640">
      <c r="A1640">
        <f>INDEX(resultados!$A$2:$ZZ$2386, 1634, MATCH($B$1, resultados!$A$1:$ZZ$1, 0))</f>
        <v/>
      </c>
      <c r="B1640">
        <f>INDEX(resultados!$A$2:$ZZ$2386, 1634, MATCH($B$2, resultados!$A$1:$ZZ$1, 0))</f>
        <v/>
      </c>
      <c r="C1640">
        <f>INDEX(resultados!$A$2:$ZZ$2386, 1634, MATCH($B$3, resultados!$A$1:$ZZ$1, 0))</f>
        <v/>
      </c>
    </row>
    <row r="1641">
      <c r="A1641">
        <f>INDEX(resultados!$A$2:$ZZ$2386, 1635, MATCH($B$1, resultados!$A$1:$ZZ$1, 0))</f>
        <v/>
      </c>
      <c r="B1641">
        <f>INDEX(resultados!$A$2:$ZZ$2386, 1635, MATCH($B$2, resultados!$A$1:$ZZ$1, 0))</f>
        <v/>
      </c>
      <c r="C1641">
        <f>INDEX(resultados!$A$2:$ZZ$2386, 1635, MATCH($B$3, resultados!$A$1:$ZZ$1, 0))</f>
        <v/>
      </c>
    </row>
    <row r="1642">
      <c r="A1642">
        <f>INDEX(resultados!$A$2:$ZZ$2386, 1636, MATCH($B$1, resultados!$A$1:$ZZ$1, 0))</f>
        <v/>
      </c>
      <c r="B1642">
        <f>INDEX(resultados!$A$2:$ZZ$2386, 1636, MATCH($B$2, resultados!$A$1:$ZZ$1, 0))</f>
        <v/>
      </c>
      <c r="C1642">
        <f>INDEX(resultados!$A$2:$ZZ$2386, 1636, MATCH($B$3, resultados!$A$1:$ZZ$1, 0))</f>
        <v/>
      </c>
    </row>
    <row r="1643">
      <c r="A1643">
        <f>INDEX(resultados!$A$2:$ZZ$2386, 1637, MATCH($B$1, resultados!$A$1:$ZZ$1, 0))</f>
        <v/>
      </c>
      <c r="B1643">
        <f>INDEX(resultados!$A$2:$ZZ$2386, 1637, MATCH($B$2, resultados!$A$1:$ZZ$1, 0))</f>
        <v/>
      </c>
      <c r="C1643">
        <f>INDEX(resultados!$A$2:$ZZ$2386, 1637, MATCH($B$3, resultados!$A$1:$ZZ$1, 0))</f>
        <v/>
      </c>
    </row>
    <row r="1644">
      <c r="A1644">
        <f>INDEX(resultados!$A$2:$ZZ$2386, 1638, MATCH($B$1, resultados!$A$1:$ZZ$1, 0))</f>
        <v/>
      </c>
      <c r="B1644">
        <f>INDEX(resultados!$A$2:$ZZ$2386, 1638, MATCH($B$2, resultados!$A$1:$ZZ$1, 0))</f>
        <v/>
      </c>
      <c r="C1644">
        <f>INDEX(resultados!$A$2:$ZZ$2386, 1638, MATCH($B$3, resultados!$A$1:$ZZ$1, 0))</f>
        <v/>
      </c>
    </row>
    <row r="1645">
      <c r="A1645">
        <f>INDEX(resultados!$A$2:$ZZ$2386, 1639, MATCH($B$1, resultados!$A$1:$ZZ$1, 0))</f>
        <v/>
      </c>
      <c r="B1645">
        <f>INDEX(resultados!$A$2:$ZZ$2386, 1639, MATCH($B$2, resultados!$A$1:$ZZ$1, 0))</f>
        <v/>
      </c>
      <c r="C1645">
        <f>INDEX(resultados!$A$2:$ZZ$2386, 1639, MATCH($B$3, resultados!$A$1:$ZZ$1, 0))</f>
        <v/>
      </c>
    </row>
    <row r="1646">
      <c r="A1646">
        <f>INDEX(resultados!$A$2:$ZZ$2386, 1640, MATCH($B$1, resultados!$A$1:$ZZ$1, 0))</f>
        <v/>
      </c>
      <c r="B1646">
        <f>INDEX(resultados!$A$2:$ZZ$2386, 1640, MATCH($B$2, resultados!$A$1:$ZZ$1, 0))</f>
        <v/>
      </c>
      <c r="C1646">
        <f>INDEX(resultados!$A$2:$ZZ$2386, 1640, MATCH($B$3, resultados!$A$1:$ZZ$1, 0))</f>
        <v/>
      </c>
    </row>
    <row r="1647">
      <c r="A1647">
        <f>INDEX(resultados!$A$2:$ZZ$2386, 1641, MATCH($B$1, resultados!$A$1:$ZZ$1, 0))</f>
        <v/>
      </c>
      <c r="B1647">
        <f>INDEX(resultados!$A$2:$ZZ$2386, 1641, MATCH($B$2, resultados!$A$1:$ZZ$1, 0))</f>
        <v/>
      </c>
      <c r="C1647">
        <f>INDEX(resultados!$A$2:$ZZ$2386, 1641, MATCH($B$3, resultados!$A$1:$ZZ$1, 0))</f>
        <v/>
      </c>
    </row>
    <row r="1648">
      <c r="A1648">
        <f>INDEX(resultados!$A$2:$ZZ$2386, 1642, MATCH($B$1, resultados!$A$1:$ZZ$1, 0))</f>
        <v/>
      </c>
      <c r="B1648">
        <f>INDEX(resultados!$A$2:$ZZ$2386, 1642, MATCH($B$2, resultados!$A$1:$ZZ$1, 0))</f>
        <v/>
      </c>
      <c r="C1648">
        <f>INDEX(resultados!$A$2:$ZZ$2386, 1642, MATCH($B$3, resultados!$A$1:$ZZ$1, 0))</f>
        <v/>
      </c>
    </row>
    <row r="1649">
      <c r="A1649">
        <f>INDEX(resultados!$A$2:$ZZ$2386, 1643, MATCH($B$1, resultados!$A$1:$ZZ$1, 0))</f>
        <v/>
      </c>
      <c r="B1649">
        <f>INDEX(resultados!$A$2:$ZZ$2386, 1643, MATCH($B$2, resultados!$A$1:$ZZ$1, 0))</f>
        <v/>
      </c>
      <c r="C1649">
        <f>INDEX(resultados!$A$2:$ZZ$2386, 1643, MATCH($B$3, resultados!$A$1:$ZZ$1, 0))</f>
        <v/>
      </c>
    </row>
    <row r="1650">
      <c r="A1650">
        <f>INDEX(resultados!$A$2:$ZZ$2386, 1644, MATCH($B$1, resultados!$A$1:$ZZ$1, 0))</f>
        <v/>
      </c>
      <c r="B1650">
        <f>INDEX(resultados!$A$2:$ZZ$2386, 1644, MATCH($B$2, resultados!$A$1:$ZZ$1, 0))</f>
        <v/>
      </c>
      <c r="C1650">
        <f>INDEX(resultados!$A$2:$ZZ$2386, 1644, MATCH($B$3, resultados!$A$1:$ZZ$1, 0))</f>
        <v/>
      </c>
    </row>
    <row r="1651">
      <c r="A1651">
        <f>INDEX(resultados!$A$2:$ZZ$2386, 1645, MATCH($B$1, resultados!$A$1:$ZZ$1, 0))</f>
        <v/>
      </c>
      <c r="B1651">
        <f>INDEX(resultados!$A$2:$ZZ$2386, 1645, MATCH($B$2, resultados!$A$1:$ZZ$1, 0))</f>
        <v/>
      </c>
      <c r="C1651">
        <f>INDEX(resultados!$A$2:$ZZ$2386, 1645, MATCH($B$3, resultados!$A$1:$ZZ$1, 0))</f>
        <v/>
      </c>
    </row>
    <row r="1652">
      <c r="A1652">
        <f>INDEX(resultados!$A$2:$ZZ$2386, 1646, MATCH($B$1, resultados!$A$1:$ZZ$1, 0))</f>
        <v/>
      </c>
      <c r="B1652">
        <f>INDEX(resultados!$A$2:$ZZ$2386, 1646, MATCH($B$2, resultados!$A$1:$ZZ$1, 0))</f>
        <v/>
      </c>
      <c r="C1652">
        <f>INDEX(resultados!$A$2:$ZZ$2386, 1646, MATCH($B$3, resultados!$A$1:$ZZ$1, 0))</f>
        <v/>
      </c>
    </row>
    <row r="1653">
      <c r="A1653">
        <f>INDEX(resultados!$A$2:$ZZ$2386, 1647, MATCH($B$1, resultados!$A$1:$ZZ$1, 0))</f>
        <v/>
      </c>
      <c r="B1653">
        <f>INDEX(resultados!$A$2:$ZZ$2386, 1647, MATCH($B$2, resultados!$A$1:$ZZ$1, 0))</f>
        <v/>
      </c>
      <c r="C1653">
        <f>INDEX(resultados!$A$2:$ZZ$2386, 1647, MATCH($B$3, resultados!$A$1:$ZZ$1, 0))</f>
        <v/>
      </c>
    </row>
    <row r="1654">
      <c r="A1654">
        <f>INDEX(resultados!$A$2:$ZZ$2386, 1648, MATCH($B$1, resultados!$A$1:$ZZ$1, 0))</f>
        <v/>
      </c>
      <c r="B1654">
        <f>INDEX(resultados!$A$2:$ZZ$2386, 1648, MATCH($B$2, resultados!$A$1:$ZZ$1, 0))</f>
        <v/>
      </c>
      <c r="C1654">
        <f>INDEX(resultados!$A$2:$ZZ$2386, 1648, MATCH($B$3, resultados!$A$1:$ZZ$1, 0))</f>
        <v/>
      </c>
    </row>
    <row r="1655">
      <c r="A1655">
        <f>INDEX(resultados!$A$2:$ZZ$2386, 1649, MATCH($B$1, resultados!$A$1:$ZZ$1, 0))</f>
        <v/>
      </c>
      <c r="B1655">
        <f>INDEX(resultados!$A$2:$ZZ$2386, 1649, MATCH($B$2, resultados!$A$1:$ZZ$1, 0))</f>
        <v/>
      </c>
      <c r="C1655">
        <f>INDEX(resultados!$A$2:$ZZ$2386, 1649, MATCH($B$3, resultados!$A$1:$ZZ$1, 0))</f>
        <v/>
      </c>
    </row>
    <row r="1656">
      <c r="A1656">
        <f>INDEX(resultados!$A$2:$ZZ$2386, 1650, MATCH($B$1, resultados!$A$1:$ZZ$1, 0))</f>
        <v/>
      </c>
      <c r="B1656">
        <f>INDEX(resultados!$A$2:$ZZ$2386, 1650, MATCH($B$2, resultados!$A$1:$ZZ$1, 0))</f>
        <v/>
      </c>
      <c r="C1656">
        <f>INDEX(resultados!$A$2:$ZZ$2386, 1650, MATCH($B$3, resultados!$A$1:$ZZ$1, 0))</f>
        <v/>
      </c>
    </row>
    <row r="1657">
      <c r="A1657">
        <f>INDEX(resultados!$A$2:$ZZ$2386, 1651, MATCH($B$1, resultados!$A$1:$ZZ$1, 0))</f>
        <v/>
      </c>
      <c r="B1657">
        <f>INDEX(resultados!$A$2:$ZZ$2386, 1651, MATCH($B$2, resultados!$A$1:$ZZ$1, 0))</f>
        <v/>
      </c>
      <c r="C1657">
        <f>INDEX(resultados!$A$2:$ZZ$2386, 1651, MATCH($B$3, resultados!$A$1:$ZZ$1, 0))</f>
        <v/>
      </c>
    </row>
    <row r="1658">
      <c r="A1658">
        <f>INDEX(resultados!$A$2:$ZZ$2386, 1652, MATCH($B$1, resultados!$A$1:$ZZ$1, 0))</f>
        <v/>
      </c>
      <c r="B1658">
        <f>INDEX(resultados!$A$2:$ZZ$2386, 1652, MATCH($B$2, resultados!$A$1:$ZZ$1, 0))</f>
        <v/>
      </c>
      <c r="C1658">
        <f>INDEX(resultados!$A$2:$ZZ$2386, 1652, MATCH($B$3, resultados!$A$1:$ZZ$1, 0))</f>
        <v/>
      </c>
    </row>
    <row r="1659">
      <c r="A1659">
        <f>INDEX(resultados!$A$2:$ZZ$2386, 1653, MATCH($B$1, resultados!$A$1:$ZZ$1, 0))</f>
        <v/>
      </c>
      <c r="B1659">
        <f>INDEX(resultados!$A$2:$ZZ$2386, 1653, MATCH($B$2, resultados!$A$1:$ZZ$1, 0))</f>
        <v/>
      </c>
      <c r="C1659">
        <f>INDEX(resultados!$A$2:$ZZ$2386, 1653, MATCH($B$3, resultados!$A$1:$ZZ$1, 0))</f>
        <v/>
      </c>
    </row>
    <row r="1660">
      <c r="A1660">
        <f>INDEX(resultados!$A$2:$ZZ$2386, 1654, MATCH($B$1, resultados!$A$1:$ZZ$1, 0))</f>
        <v/>
      </c>
      <c r="B1660">
        <f>INDEX(resultados!$A$2:$ZZ$2386, 1654, MATCH($B$2, resultados!$A$1:$ZZ$1, 0))</f>
        <v/>
      </c>
      <c r="C1660">
        <f>INDEX(resultados!$A$2:$ZZ$2386, 1654, MATCH($B$3, resultados!$A$1:$ZZ$1, 0))</f>
        <v/>
      </c>
    </row>
    <row r="1661">
      <c r="A1661">
        <f>INDEX(resultados!$A$2:$ZZ$2386, 1655, MATCH($B$1, resultados!$A$1:$ZZ$1, 0))</f>
        <v/>
      </c>
      <c r="B1661">
        <f>INDEX(resultados!$A$2:$ZZ$2386, 1655, MATCH($B$2, resultados!$A$1:$ZZ$1, 0))</f>
        <v/>
      </c>
      <c r="C1661">
        <f>INDEX(resultados!$A$2:$ZZ$2386, 1655, MATCH($B$3, resultados!$A$1:$ZZ$1, 0))</f>
        <v/>
      </c>
    </row>
    <row r="1662">
      <c r="A1662">
        <f>INDEX(resultados!$A$2:$ZZ$2386, 1656, MATCH($B$1, resultados!$A$1:$ZZ$1, 0))</f>
        <v/>
      </c>
      <c r="B1662">
        <f>INDEX(resultados!$A$2:$ZZ$2386, 1656, MATCH($B$2, resultados!$A$1:$ZZ$1, 0))</f>
        <v/>
      </c>
      <c r="C1662">
        <f>INDEX(resultados!$A$2:$ZZ$2386, 1656, MATCH($B$3, resultados!$A$1:$ZZ$1, 0))</f>
        <v/>
      </c>
    </row>
    <row r="1663">
      <c r="A1663">
        <f>INDEX(resultados!$A$2:$ZZ$2386, 1657, MATCH($B$1, resultados!$A$1:$ZZ$1, 0))</f>
        <v/>
      </c>
      <c r="B1663">
        <f>INDEX(resultados!$A$2:$ZZ$2386, 1657, MATCH($B$2, resultados!$A$1:$ZZ$1, 0))</f>
        <v/>
      </c>
      <c r="C1663">
        <f>INDEX(resultados!$A$2:$ZZ$2386, 1657, MATCH($B$3, resultados!$A$1:$ZZ$1, 0))</f>
        <v/>
      </c>
    </row>
    <row r="1664">
      <c r="A1664">
        <f>INDEX(resultados!$A$2:$ZZ$2386, 1658, MATCH($B$1, resultados!$A$1:$ZZ$1, 0))</f>
        <v/>
      </c>
      <c r="B1664">
        <f>INDEX(resultados!$A$2:$ZZ$2386, 1658, MATCH($B$2, resultados!$A$1:$ZZ$1, 0))</f>
        <v/>
      </c>
      <c r="C1664">
        <f>INDEX(resultados!$A$2:$ZZ$2386, 1658, MATCH($B$3, resultados!$A$1:$ZZ$1, 0))</f>
        <v/>
      </c>
    </row>
    <row r="1665">
      <c r="A1665">
        <f>INDEX(resultados!$A$2:$ZZ$2386, 1659, MATCH($B$1, resultados!$A$1:$ZZ$1, 0))</f>
        <v/>
      </c>
      <c r="B1665">
        <f>INDEX(resultados!$A$2:$ZZ$2386, 1659, MATCH($B$2, resultados!$A$1:$ZZ$1, 0))</f>
        <v/>
      </c>
      <c r="C1665">
        <f>INDEX(resultados!$A$2:$ZZ$2386, 1659, MATCH($B$3, resultados!$A$1:$ZZ$1, 0))</f>
        <v/>
      </c>
    </row>
    <row r="1666">
      <c r="A1666">
        <f>INDEX(resultados!$A$2:$ZZ$2386, 1660, MATCH($B$1, resultados!$A$1:$ZZ$1, 0))</f>
        <v/>
      </c>
      <c r="B1666">
        <f>INDEX(resultados!$A$2:$ZZ$2386, 1660, MATCH($B$2, resultados!$A$1:$ZZ$1, 0))</f>
        <v/>
      </c>
      <c r="C1666">
        <f>INDEX(resultados!$A$2:$ZZ$2386, 1660, MATCH($B$3, resultados!$A$1:$ZZ$1, 0))</f>
        <v/>
      </c>
    </row>
    <row r="1667">
      <c r="A1667">
        <f>INDEX(resultados!$A$2:$ZZ$2386, 1661, MATCH($B$1, resultados!$A$1:$ZZ$1, 0))</f>
        <v/>
      </c>
      <c r="B1667">
        <f>INDEX(resultados!$A$2:$ZZ$2386, 1661, MATCH($B$2, resultados!$A$1:$ZZ$1, 0))</f>
        <v/>
      </c>
      <c r="C1667">
        <f>INDEX(resultados!$A$2:$ZZ$2386, 1661, MATCH($B$3, resultados!$A$1:$ZZ$1, 0))</f>
        <v/>
      </c>
    </row>
    <row r="1668">
      <c r="A1668">
        <f>INDEX(resultados!$A$2:$ZZ$2386, 1662, MATCH($B$1, resultados!$A$1:$ZZ$1, 0))</f>
        <v/>
      </c>
      <c r="B1668">
        <f>INDEX(resultados!$A$2:$ZZ$2386, 1662, MATCH($B$2, resultados!$A$1:$ZZ$1, 0))</f>
        <v/>
      </c>
      <c r="C1668">
        <f>INDEX(resultados!$A$2:$ZZ$2386, 1662, MATCH($B$3, resultados!$A$1:$ZZ$1, 0))</f>
        <v/>
      </c>
    </row>
    <row r="1669">
      <c r="A1669">
        <f>INDEX(resultados!$A$2:$ZZ$2386, 1663, MATCH($B$1, resultados!$A$1:$ZZ$1, 0))</f>
        <v/>
      </c>
      <c r="B1669">
        <f>INDEX(resultados!$A$2:$ZZ$2386, 1663, MATCH($B$2, resultados!$A$1:$ZZ$1, 0))</f>
        <v/>
      </c>
      <c r="C1669">
        <f>INDEX(resultados!$A$2:$ZZ$2386, 1663, MATCH($B$3, resultados!$A$1:$ZZ$1, 0))</f>
        <v/>
      </c>
    </row>
    <row r="1670">
      <c r="A1670">
        <f>INDEX(resultados!$A$2:$ZZ$2386, 1664, MATCH($B$1, resultados!$A$1:$ZZ$1, 0))</f>
        <v/>
      </c>
      <c r="B1670">
        <f>INDEX(resultados!$A$2:$ZZ$2386, 1664, MATCH($B$2, resultados!$A$1:$ZZ$1, 0))</f>
        <v/>
      </c>
      <c r="C1670">
        <f>INDEX(resultados!$A$2:$ZZ$2386, 1664, MATCH($B$3, resultados!$A$1:$ZZ$1, 0))</f>
        <v/>
      </c>
    </row>
    <row r="1671">
      <c r="A1671">
        <f>INDEX(resultados!$A$2:$ZZ$2386, 1665, MATCH($B$1, resultados!$A$1:$ZZ$1, 0))</f>
        <v/>
      </c>
      <c r="B1671">
        <f>INDEX(resultados!$A$2:$ZZ$2386, 1665, MATCH($B$2, resultados!$A$1:$ZZ$1, 0))</f>
        <v/>
      </c>
      <c r="C1671">
        <f>INDEX(resultados!$A$2:$ZZ$2386, 1665, MATCH($B$3, resultados!$A$1:$ZZ$1, 0))</f>
        <v/>
      </c>
    </row>
    <row r="1672">
      <c r="A1672">
        <f>INDEX(resultados!$A$2:$ZZ$2386, 1666, MATCH($B$1, resultados!$A$1:$ZZ$1, 0))</f>
        <v/>
      </c>
      <c r="B1672">
        <f>INDEX(resultados!$A$2:$ZZ$2386, 1666, MATCH($B$2, resultados!$A$1:$ZZ$1, 0))</f>
        <v/>
      </c>
      <c r="C1672">
        <f>INDEX(resultados!$A$2:$ZZ$2386, 1666, MATCH($B$3, resultados!$A$1:$ZZ$1, 0))</f>
        <v/>
      </c>
    </row>
    <row r="1673">
      <c r="A1673">
        <f>INDEX(resultados!$A$2:$ZZ$2386, 1667, MATCH($B$1, resultados!$A$1:$ZZ$1, 0))</f>
        <v/>
      </c>
      <c r="B1673">
        <f>INDEX(resultados!$A$2:$ZZ$2386, 1667, MATCH($B$2, resultados!$A$1:$ZZ$1, 0))</f>
        <v/>
      </c>
      <c r="C1673">
        <f>INDEX(resultados!$A$2:$ZZ$2386, 1667, MATCH($B$3, resultados!$A$1:$ZZ$1, 0))</f>
        <v/>
      </c>
    </row>
    <row r="1674">
      <c r="A1674">
        <f>INDEX(resultados!$A$2:$ZZ$2386, 1668, MATCH($B$1, resultados!$A$1:$ZZ$1, 0))</f>
        <v/>
      </c>
      <c r="B1674">
        <f>INDEX(resultados!$A$2:$ZZ$2386, 1668, MATCH($B$2, resultados!$A$1:$ZZ$1, 0))</f>
        <v/>
      </c>
      <c r="C1674">
        <f>INDEX(resultados!$A$2:$ZZ$2386, 1668, MATCH($B$3, resultados!$A$1:$ZZ$1, 0))</f>
        <v/>
      </c>
    </row>
    <row r="1675">
      <c r="A1675">
        <f>INDEX(resultados!$A$2:$ZZ$2386, 1669, MATCH($B$1, resultados!$A$1:$ZZ$1, 0))</f>
        <v/>
      </c>
      <c r="B1675">
        <f>INDEX(resultados!$A$2:$ZZ$2386, 1669, MATCH($B$2, resultados!$A$1:$ZZ$1, 0))</f>
        <v/>
      </c>
      <c r="C1675">
        <f>INDEX(resultados!$A$2:$ZZ$2386, 1669, MATCH($B$3, resultados!$A$1:$ZZ$1, 0))</f>
        <v/>
      </c>
    </row>
    <row r="1676">
      <c r="A1676">
        <f>INDEX(resultados!$A$2:$ZZ$2386, 1670, MATCH($B$1, resultados!$A$1:$ZZ$1, 0))</f>
        <v/>
      </c>
      <c r="B1676">
        <f>INDEX(resultados!$A$2:$ZZ$2386, 1670, MATCH($B$2, resultados!$A$1:$ZZ$1, 0))</f>
        <v/>
      </c>
      <c r="C1676">
        <f>INDEX(resultados!$A$2:$ZZ$2386, 1670, MATCH($B$3, resultados!$A$1:$ZZ$1, 0))</f>
        <v/>
      </c>
    </row>
    <row r="1677">
      <c r="A1677">
        <f>INDEX(resultados!$A$2:$ZZ$2386, 1671, MATCH($B$1, resultados!$A$1:$ZZ$1, 0))</f>
        <v/>
      </c>
      <c r="B1677">
        <f>INDEX(resultados!$A$2:$ZZ$2386, 1671, MATCH($B$2, resultados!$A$1:$ZZ$1, 0))</f>
        <v/>
      </c>
      <c r="C1677">
        <f>INDEX(resultados!$A$2:$ZZ$2386, 1671, MATCH($B$3, resultados!$A$1:$ZZ$1, 0))</f>
        <v/>
      </c>
    </row>
    <row r="1678">
      <c r="A1678">
        <f>INDEX(resultados!$A$2:$ZZ$2386, 1672, MATCH($B$1, resultados!$A$1:$ZZ$1, 0))</f>
        <v/>
      </c>
      <c r="B1678">
        <f>INDEX(resultados!$A$2:$ZZ$2386, 1672, MATCH($B$2, resultados!$A$1:$ZZ$1, 0))</f>
        <v/>
      </c>
      <c r="C1678">
        <f>INDEX(resultados!$A$2:$ZZ$2386, 1672, MATCH($B$3, resultados!$A$1:$ZZ$1, 0))</f>
        <v/>
      </c>
    </row>
    <row r="1679">
      <c r="A1679">
        <f>INDEX(resultados!$A$2:$ZZ$2386, 1673, MATCH($B$1, resultados!$A$1:$ZZ$1, 0))</f>
        <v/>
      </c>
      <c r="B1679">
        <f>INDEX(resultados!$A$2:$ZZ$2386, 1673, MATCH($B$2, resultados!$A$1:$ZZ$1, 0))</f>
        <v/>
      </c>
      <c r="C1679">
        <f>INDEX(resultados!$A$2:$ZZ$2386, 1673, MATCH($B$3, resultados!$A$1:$ZZ$1, 0))</f>
        <v/>
      </c>
    </row>
    <row r="1680">
      <c r="A1680">
        <f>INDEX(resultados!$A$2:$ZZ$2386, 1674, MATCH($B$1, resultados!$A$1:$ZZ$1, 0))</f>
        <v/>
      </c>
      <c r="B1680">
        <f>INDEX(resultados!$A$2:$ZZ$2386, 1674, MATCH($B$2, resultados!$A$1:$ZZ$1, 0))</f>
        <v/>
      </c>
      <c r="C1680">
        <f>INDEX(resultados!$A$2:$ZZ$2386, 1674, MATCH($B$3, resultados!$A$1:$ZZ$1, 0))</f>
        <v/>
      </c>
    </row>
    <row r="1681">
      <c r="A1681">
        <f>INDEX(resultados!$A$2:$ZZ$2386, 1675, MATCH($B$1, resultados!$A$1:$ZZ$1, 0))</f>
        <v/>
      </c>
      <c r="B1681">
        <f>INDEX(resultados!$A$2:$ZZ$2386, 1675, MATCH($B$2, resultados!$A$1:$ZZ$1, 0))</f>
        <v/>
      </c>
      <c r="C1681">
        <f>INDEX(resultados!$A$2:$ZZ$2386, 1675, MATCH($B$3, resultados!$A$1:$ZZ$1, 0))</f>
        <v/>
      </c>
    </row>
    <row r="1682">
      <c r="A1682">
        <f>INDEX(resultados!$A$2:$ZZ$2386, 1676, MATCH($B$1, resultados!$A$1:$ZZ$1, 0))</f>
        <v/>
      </c>
      <c r="B1682">
        <f>INDEX(resultados!$A$2:$ZZ$2386, 1676, MATCH($B$2, resultados!$A$1:$ZZ$1, 0))</f>
        <v/>
      </c>
      <c r="C1682">
        <f>INDEX(resultados!$A$2:$ZZ$2386, 1676, MATCH($B$3, resultados!$A$1:$ZZ$1, 0))</f>
        <v/>
      </c>
    </row>
    <row r="1683">
      <c r="A1683">
        <f>INDEX(resultados!$A$2:$ZZ$2386, 1677, MATCH($B$1, resultados!$A$1:$ZZ$1, 0))</f>
        <v/>
      </c>
      <c r="B1683">
        <f>INDEX(resultados!$A$2:$ZZ$2386, 1677, MATCH($B$2, resultados!$A$1:$ZZ$1, 0))</f>
        <v/>
      </c>
      <c r="C1683">
        <f>INDEX(resultados!$A$2:$ZZ$2386, 1677, MATCH($B$3, resultados!$A$1:$ZZ$1, 0))</f>
        <v/>
      </c>
    </row>
    <row r="1684">
      <c r="A1684">
        <f>INDEX(resultados!$A$2:$ZZ$2386, 1678, MATCH($B$1, resultados!$A$1:$ZZ$1, 0))</f>
        <v/>
      </c>
      <c r="B1684">
        <f>INDEX(resultados!$A$2:$ZZ$2386, 1678, MATCH($B$2, resultados!$A$1:$ZZ$1, 0))</f>
        <v/>
      </c>
      <c r="C1684">
        <f>INDEX(resultados!$A$2:$ZZ$2386, 1678, MATCH($B$3, resultados!$A$1:$ZZ$1, 0))</f>
        <v/>
      </c>
    </row>
    <row r="1685">
      <c r="A1685">
        <f>INDEX(resultados!$A$2:$ZZ$2386, 1679, MATCH($B$1, resultados!$A$1:$ZZ$1, 0))</f>
        <v/>
      </c>
      <c r="B1685">
        <f>INDEX(resultados!$A$2:$ZZ$2386, 1679, MATCH($B$2, resultados!$A$1:$ZZ$1, 0))</f>
        <v/>
      </c>
      <c r="C1685">
        <f>INDEX(resultados!$A$2:$ZZ$2386, 1679, MATCH($B$3, resultados!$A$1:$ZZ$1, 0))</f>
        <v/>
      </c>
    </row>
    <row r="1686">
      <c r="A1686">
        <f>INDEX(resultados!$A$2:$ZZ$2386, 1680, MATCH($B$1, resultados!$A$1:$ZZ$1, 0))</f>
        <v/>
      </c>
      <c r="B1686">
        <f>INDEX(resultados!$A$2:$ZZ$2386, 1680, MATCH($B$2, resultados!$A$1:$ZZ$1, 0))</f>
        <v/>
      </c>
      <c r="C1686">
        <f>INDEX(resultados!$A$2:$ZZ$2386, 1680, MATCH($B$3, resultados!$A$1:$ZZ$1, 0))</f>
        <v/>
      </c>
    </row>
    <row r="1687">
      <c r="A1687">
        <f>INDEX(resultados!$A$2:$ZZ$2386, 1681, MATCH($B$1, resultados!$A$1:$ZZ$1, 0))</f>
        <v/>
      </c>
      <c r="B1687">
        <f>INDEX(resultados!$A$2:$ZZ$2386, 1681, MATCH($B$2, resultados!$A$1:$ZZ$1, 0))</f>
        <v/>
      </c>
      <c r="C1687">
        <f>INDEX(resultados!$A$2:$ZZ$2386, 1681, MATCH($B$3, resultados!$A$1:$ZZ$1, 0))</f>
        <v/>
      </c>
    </row>
    <row r="1688">
      <c r="A1688">
        <f>INDEX(resultados!$A$2:$ZZ$2386, 1682, MATCH($B$1, resultados!$A$1:$ZZ$1, 0))</f>
        <v/>
      </c>
      <c r="B1688">
        <f>INDEX(resultados!$A$2:$ZZ$2386, 1682, MATCH($B$2, resultados!$A$1:$ZZ$1, 0))</f>
        <v/>
      </c>
      <c r="C1688">
        <f>INDEX(resultados!$A$2:$ZZ$2386, 1682, MATCH($B$3, resultados!$A$1:$ZZ$1, 0))</f>
        <v/>
      </c>
    </row>
    <row r="1689">
      <c r="A1689">
        <f>INDEX(resultados!$A$2:$ZZ$2386, 1683, MATCH($B$1, resultados!$A$1:$ZZ$1, 0))</f>
        <v/>
      </c>
      <c r="B1689">
        <f>INDEX(resultados!$A$2:$ZZ$2386, 1683, MATCH($B$2, resultados!$A$1:$ZZ$1, 0))</f>
        <v/>
      </c>
      <c r="C1689">
        <f>INDEX(resultados!$A$2:$ZZ$2386, 1683, MATCH($B$3, resultados!$A$1:$ZZ$1, 0))</f>
        <v/>
      </c>
    </row>
    <row r="1690">
      <c r="A1690">
        <f>INDEX(resultados!$A$2:$ZZ$2386, 1684, MATCH($B$1, resultados!$A$1:$ZZ$1, 0))</f>
        <v/>
      </c>
      <c r="B1690">
        <f>INDEX(resultados!$A$2:$ZZ$2386, 1684, MATCH($B$2, resultados!$A$1:$ZZ$1, 0))</f>
        <v/>
      </c>
      <c r="C1690">
        <f>INDEX(resultados!$A$2:$ZZ$2386, 1684, MATCH($B$3, resultados!$A$1:$ZZ$1, 0))</f>
        <v/>
      </c>
    </row>
    <row r="1691">
      <c r="A1691">
        <f>INDEX(resultados!$A$2:$ZZ$2386, 1685, MATCH($B$1, resultados!$A$1:$ZZ$1, 0))</f>
        <v/>
      </c>
      <c r="B1691">
        <f>INDEX(resultados!$A$2:$ZZ$2386, 1685, MATCH($B$2, resultados!$A$1:$ZZ$1, 0))</f>
        <v/>
      </c>
      <c r="C1691">
        <f>INDEX(resultados!$A$2:$ZZ$2386, 1685, MATCH($B$3, resultados!$A$1:$ZZ$1, 0))</f>
        <v/>
      </c>
    </row>
    <row r="1692">
      <c r="A1692">
        <f>INDEX(resultados!$A$2:$ZZ$2386, 1686, MATCH($B$1, resultados!$A$1:$ZZ$1, 0))</f>
        <v/>
      </c>
      <c r="B1692">
        <f>INDEX(resultados!$A$2:$ZZ$2386, 1686, MATCH($B$2, resultados!$A$1:$ZZ$1, 0))</f>
        <v/>
      </c>
      <c r="C1692">
        <f>INDEX(resultados!$A$2:$ZZ$2386, 1686, MATCH($B$3, resultados!$A$1:$ZZ$1, 0))</f>
        <v/>
      </c>
    </row>
    <row r="1693">
      <c r="A1693">
        <f>INDEX(resultados!$A$2:$ZZ$2386, 1687, MATCH($B$1, resultados!$A$1:$ZZ$1, 0))</f>
        <v/>
      </c>
      <c r="B1693">
        <f>INDEX(resultados!$A$2:$ZZ$2386, 1687, MATCH($B$2, resultados!$A$1:$ZZ$1, 0))</f>
        <v/>
      </c>
      <c r="C1693">
        <f>INDEX(resultados!$A$2:$ZZ$2386, 1687, MATCH($B$3, resultados!$A$1:$ZZ$1, 0))</f>
        <v/>
      </c>
    </row>
    <row r="1694">
      <c r="A1694">
        <f>INDEX(resultados!$A$2:$ZZ$2386, 1688, MATCH($B$1, resultados!$A$1:$ZZ$1, 0))</f>
        <v/>
      </c>
      <c r="B1694">
        <f>INDEX(resultados!$A$2:$ZZ$2386, 1688, MATCH($B$2, resultados!$A$1:$ZZ$1, 0))</f>
        <v/>
      </c>
      <c r="C1694">
        <f>INDEX(resultados!$A$2:$ZZ$2386, 1688, MATCH($B$3, resultados!$A$1:$ZZ$1, 0))</f>
        <v/>
      </c>
    </row>
    <row r="1695">
      <c r="A1695">
        <f>INDEX(resultados!$A$2:$ZZ$2386, 1689, MATCH($B$1, resultados!$A$1:$ZZ$1, 0))</f>
        <v/>
      </c>
      <c r="B1695">
        <f>INDEX(resultados!$A$2:$ZZ$2386, 1689, MATCH($B$2, resultados!$A$1:$ZZ$1, 0))</f>
        <v/>
      </c>
      <c r="C1695">
        <f>INDEX(resultados!$A$2:$ZZ$2386, 1689, MATCH($B$3, resultados!$A$1:$ZZ$1, 0))</f>
        <v/>
      </c>
    </row>
    <row r="1696">
      <c r="A1696">
        <f>INDEX(resultados!$A$2:$ZZ$2386, 1690, MATCH($B$1, resultados!$A$1:$ZZ$1, 0))</f>
        <v/>
      </c>
      <c r="B1696">
        <f>INDEX(resultados!$A$2:$ZZ$2386, 1690, MATCH($B$2, resultados!$A$1:$ZZ$1, 0))</f>
        <v/>
      </c>
      <c r="C1696">
        <f>INDEX(resultados!$A$2:$ZZ$2386, 1690, MATCH($B$3, resultados!$A$1:$ZZ$1, 0))</f>
        <v/>
      </c>
    </row>
    <row r="1697">
      <c r="A1697">
        <f>INDEX(resultados!$A$2:$ZZ$2386, 1691, MATCH($B$1, resultados!$A$1:$ZZ$1, 0))</f>
        <v/>
      </c>
      <c r="B1697">
        <f>INDEX(resultados!$A$2:$ZZ$2386, 1691, MATCH($B$2, resultados!$A$1:$ZZ$1, 0))</f>
        <v/>
      </c>
      <c r="C1697">
        <f>INDEX(resultados!$A$2:$ZZ$2386, 1691, MATCH($B$3, resultados!$A$1:$ZZ$1, 0))</f>
        <v/>
      </c>
    </row>
    <row r="1698">
      <c r="A1698">
        <f>INDEX(resultados!$A$2:$ZZ$2386, 1692, MATCH($B$1, resultados!$A$1:$ZZ$1, 0))</f>
        <v/>
      </c>
      <c r="B1698">
        <f>INDEX(resultados!$A$2:$ZZ$2386, 1692, MATCH($B$2, resultados!$A$1:$ZZ$1, 0))</f>
        <v/>
      </c>
      <c r="C1698">
        <f>INDEX(resultados!$A$2:$ZZ$2386, 1692, MATCH($B$3, resultados!$A$1:$ZZ$1, 0))</f>
        <v/>
      </c>
    </row>
    <row r="1699">
      <c r="A1699">
        <f>INDEX(resultados!$A$2:$ZZ$2386, 1693, MATCH($B$1, resultados!$A$1:$ZZ$1, 0))</f>
        <v/>
      </c>
      <c r="B1699">
        <f>INDEX(resultados!$A$2:$ZZ$2386, 1693, MATCH($B$2, resultados!$A$1:$ZZ$1, 0))</f>
        <v/>
      </c>
      <c r="C1699">
        <f>INDEX(resultados!$A$2:$ZZ$2386, 1693, MATCH($B$3, resultados!$A$1:$ZZ$1, 0))</f>
        <v/>
      </c>
    </row>
    <row r="1700">
      <c r="A1700">
        <f>INDEX(resultados!$A$2:$ZZ$2386, 1694, MATCH($B$1, resultados!$A$1:$ZZ$1, 0))</f>
        <v/>
      </c>
      <c r="B1700">
        <f>INDEX(resultados!$A$2:$ZZ$2386, 1694, MATCH($B$2, resultados!$A$1:$ZZ$1, 0))</f>
        <v/>
      </c>
      <c r="C1700">
        <f>INDEX(resultados!$A$2:$ZZ$2386, 1694, MATCH($B$3, resultados!$A$1:$ZZ$1, 0))</f>
        <v/>
      </c>
    </row>
    <row r="1701">
      <c r="A1701">
        <f>INDEX(resultados!$A$2:$ZZ$2386, 1695, MATCH($B$1, resultados!$A$1:$ZZ$1, 0))</f>
        <v/>
      </c>
      <c r="B1701">
        <f>INDEX(resultados!$A$2:$ZZ$2386, 1695, MATCH($B$2, resultados!$A$1:$ZZ$1, 0))</f>
        <v/>
      </c>
      <c r="C1701">
        <f>INDEX(resultados!$A$2:$ZZ$2386, 1695, MATCH($B$3, resultados!$A$1:$ZZ$1, 0))</f>
        <v/>
      </c>
    </row>
    <row r="1702">
      <c r="A1702">
        <f>INDEX(resultados!$A$2:$ZZ$2386, 1696, MATCH($B$1, resultados!$A$1:$ZZ$1, 0))</f>
        <v/>
      </c>
      <c r="B1702">
        <f>INDEX(resultados!$A$2:$ZZ$2386, 1696, MATCH($B$2, resultados!$A$1:$ZZ$1, 0))</f>
        <v/>
      </c>
      <c r="C1702">
        <f>INDEX(resultados!$A$2:$ZZ$2386, 1696, MATCH($B$3, resultados!$A$1:$ZZ$1, 0))</f>
        <v/>
      </c>
    </row>
    <row r="1703">
      <c r="A1703">
        <f>INDEX(resultados!$A$2:$ZZ$2386, 1697, MATCH($B$1, resultados!$A$1:$ZZ$1, 0))</f>
        <v/>
      </c>
      <c r="B1703">
        <f>INDEX(resultados!$A$2:$ZZ$2386, 1697, MATCH($B$2, resultados!$A$1:$ZZ$1, 0))</f>
        <v/>
      </c>
      <c r="C1703">
        <f>INDEX(resultados!$A$2:$ZZ$2386, 1697, MATCH($B$3, resultados!$A$1:$ZZ$1, 0))</f>
        <v/>
      </c>
    </row>
    <row r="1704">
      <c r="A1704">
        <f>INDEX(resultados!$A$2:$ZZ$2386, 1698, MATCH($B$1, resultados!$A$1:$ZZ$1, 0))</f>
        <v/>
      </c>
      <c r="B1704">
        <f>INDEX(resultados!$A$2:$ZZ$2386, 1698, MATCH($B$2, resultados!$A$1:$ZZ$1, 0))</f>
        <v/>
      </c>
      <c r="C1704">
        <f>INDEX(resultados!$A$2:$ZZ$2386, 1698, MATCH($B$3, resultados!$A$1:$ZZ$1, 0))</f>
        <v/>
      </c>
    </row>
    <row r="1705">
      <c r="A1705">
        <f>INDEX(resultados!$A$2:$ZZ$2386, 1699, MATCH($B$1, resultados!$A$1:$ZZ$1, 0))</f>
        <v/>
      </c>
      <c r="B1705">
        <f>INDEX(resultados!$A$2:$ZZ$2386, 1699, MATCH($B$2, resultados!$A$1:$ZZ$1, 0))</f>
        <v/>
      </c>
      <c r="C1705">
        <f>INDEX(resultados!$A$2:$ZZ$2386, 1699, MATCH($B$3, resultados!$A$1:$ZZ$1, 0))</f>
        <v/>
      </c>
    </row>
    <row r="1706">
      <c r="A1706">
        <f>INDEX(resultados!$A$2:$ZZ$2386, 1700, MATCH($B$1, resultados!$A$1:$ZZ$1, 0))</f>
        <v/>
      </c>
      <c r="B1706">
        <f>INDEX(resultados!$A$2:$ZZ$2386, 1700, MATCH($B$2, resultados!$A$1:$ZZ$1, 0))</f>
        <v/>
      </c>
      <c r="C1706">
        <f>INDEX(resultados!$A$2:$ZZ$2386, 1700, MATCH($B$3, resultados!$A$1:$ZZ$1, 0))</f>
        <v/>
      </c>
    </row>
    <row r="1707">
      <c r="A1707">
        <f>INDEX(resultados!$A$2:$ZZ$2386, 1701, MATCH($B$1, resultados!$A$1:$ZZ$1, 0))</f>
        <v/>
      </c>
      <c r="B1707">
        <f>INDEX(resultados!$A$2:$ZZ$2386, 1701, MATCH($B$2, resultados!$A$1:$ZZ$1, 0))</f>
        <v/>
      </c>
      <c r="C1707">
        <f>INDEX(resultados!$A$2:$ZZ$2386, 1701, MATCH($B$3, resultados!$A$1:$ZZ$1, 0))</f>
        <v/>
      </c>
    </row>
    <row r="1708">
      <c r="A1708">
        <f>INDEX(resultados!$A$2:$ZZ$2386, 1702, MATCH($B$1, resultados!$A$1:$ZZ$1, 0))</f>
        <v/>
      </c>
      <c r="B1708">
        <f>INDEX(resultados!$A$2:$ZZ$2386, 1702, MATCH($B$2, resultados!$A$1:$ZZ$1, 0))</f>
        <v/>
      </c>
      <c r="C1708">
        <f>INDEX(resultados!$A$2:$ZZ$2386, 1702, MATCH($B$3, resultados!$A$1:$ZZ$1, 0))</f>
        <v/>
      </c>
    </row>
    <row r="1709">
      <c r="A1709">
        <f>INDEX(resultados!$A$2:$ZZ$2386, 1703, MATCH($B$1, resultados!$A$1:$ZZ$1, 0))</f>
        <v/>
      </c>
      <c r="B1709">
        <f>INDEX(resultados!$A$2:$ZZ$2386, 1703, MATCH($B$2, resultados!$A$1:$ZZ$1, 0))</f>
        <v/>
      </c>
      <c r="C1709">
        <f>INDEX(resultados!$A$2:$ZZ$2386, 1703, MATCH($B$3, resultados!$A$1:$ZZ$1, 0))</f>
        <v/>
      </c>
    </row>
    <row r="1710">
      <c r="A1710">
        <f>INDEX(resultados!$A$2:$ZZ$2386, 1704, MATCH($B$1, resultados!$A$1:$ZZ$1, 0))</f>
        <v/>
      </c>
      <c r="B1710">
        <f>INDEX(resultados!$A$2:$ZZ$2386, 1704, MATCH($B$2, resultados!$A$1:$ZZ$1, 0))</f>
        <v/>
      </c>
      <c r="C1710">
        <f>INDEX(resultados!$A$2:$ZZ$2386, 1704, MATCH($B$3, resultados!$A$1:$ZZ$1, 0))</f>
        <v/>
      </c>
    </row>
    <row r="1711">
      <c r="A1711">
        <f>INDEX(resultados!$A$2:$ZZ$2386, 1705, MATCH($B$1, resultados!$A$1:$ZZ$1, 0))</f>
        <v/>
      </c>
      <c r="B1711">
        <f>INDEX(resultados!$A$2:$ZZ$2386, 1705, MATCH($B$2, resultados!$A$1:$ZZ$1, 0))</f>
        <v/>
      </c>
      <c r="C1711">
        <f>INDEX(resultados!$A$2:$ZZ$2386, 1705, MATCH($B$3, resultados!$A$1:$ZZ$1, 0))</f>
        <v/>
      </c>
    </row>
    <row r="1712">
      <c r="A1712">
        <f>INDEX(resultados!$A$2:$ZZ$2386, 1706, MATCH($B$1, resultados!$A$1:$ZZ$1, 0))</f>
        <v/>
      </c>
      <c r="B1712">
        <f>INDEX(resultados!$A$2:$ZZ$2386, 1706, MATCH($B$2, resultados!$A$1:$ZZ$1, 0))</f>
        <v/>
      </c>
      <c r="C1712">
        <f>INDEX(resultados!$A$2:$ZZ$2386, 1706, MATCH($B$3, resultados!$A$1:$ZZ$1, 0))</f>
        <v/>
      </c>
    </row>
    <row r="1713">
      <c r="A1713">
        <f>INDEX(resultados!$A$2:$ZZ$2386, 1707, MATCH($B$1, resultados!$A$1:$ZZ$1, 0))</f>
        <v/>
      </c>
      <c r="B1713">
        <f>INDEX(resultados!$A$2:$ZZ$2386, 1707, MATCH($B$2, resultados!$A$1:$ZZ$1, 0))</f>
        <v/>
      </c>
      <c r="C1713">
        <f>INDEX(resultados!$A$2:$ZZ$2386, 1707, MATCH($B$3, resultados!$A$1:$ZZ$1, 0))</f>
        <v/>
      </c>
    </row>
    <row r="1714">
      <c r="A1714">
        <f>INDEX(resultados!$A$2:$ZZ$2386, 1708, MATCH($B$1, resultados!$A$1:$ZZ$1, 0))</f>
        <v/>
      </c>
      <c r="B1714">
        <f>INDEX(resultados!$A$2:$ZZ$2386, 1708, MATCH($B$2, resultados!$A$1:$ZZ$1, 0))</f>
        <v/>
      </c>
      <c r="C1714">
        <f>INDEX(resultados!$A$2:$ZZ$2386, 1708, MATCH($B$3, resultados!$A$1:$ZZ$1, 0))</f>
        <v/>
      </c>
    </row>
    <row r="1715">
      <c r="A1715">
        <f>INDEX(resultados!$A$2:$ZZ$2386, 1709, MATCH($B$1, resultados!$A$1:$ZZ$1, 0))</f>
        <v/>
      </c>
      <c r="B1715">
        <f>INDEX(resultados!$A$2:$ZZ$2386, 1709, MATCH($B$2, resultados!$A$1:$ZZ$1, 0))</f>
        <v/>
      </c>
      <c r="C1715">
        <f>INDEX(resultados!$A$2:$ZZ$2386, 1709, MATCH($B$3, resultados!$A$1:$ZZ$1, 0))</f>
        <v/>
      </c>
    </row>
    <row r="1716">
      <c r="A1716">
        <f>INDEX(resultados!$A$2:$ZZ$2386, 1710, MATCH($B$1, resultados!$A$1:$ZZ$1, 0))</f>
        <v/>
      </c>
      <c r="B1716">
        <f>INDEX(resultados!$A$2:$ZZ$2386, 1710, MATCH($B$2, resultados!$A$1:$ZZ$1, 0))</f>
        <v/>
      </c>
      <c r="C1716">
        <f>INDEX(resultados!$A$2:$ZZ$2386, 1710, MATCH($B$3, resultados!$A$1:$ZZ$1, 0))</f>
        <v/>
      </c>
    </row>
    <row r="1717">
      <c r="A1717">
        <f>INDEX(resultados!$A$2:$ZZ$2386, 1711, MATCH($B$1, resultados!$A$1:$ZZ$1, 0))</f>
        <v/>
      </c>
      <c r="B1717">
        <f>INDEX(resultados!$A$2:$ZZ$2386, 1711, MATCH($B$2, resultados!$A$1:$ZZ$1, 0))</f>
        <v/>
      </c>
      <c r="C1717">
        <f>INDEX(resultados!$A$2:$ZZ$2386, 1711, MATCH($B$3, resultados!$A$1:$ZZ$1, 0))</f>
        <v/>
      </c>
    </row>
    <row r="1718">
      <c r="A1718">
        <f>INDEX(resultados!$A$2:$ZZ$2386, 1712, MATCH($B$1, resultados!$A$1:$ZZ$1, 0))</f>
        <v/>
      </c>
      <c r="B1718">
        <f>INDEX(resultados!$A$2:$ZZ$2386, 1712, MATCH($B$2, resultados!$A$1:$ZZ$1, 0))</f>
        <v/>
      </c>
      <c r="C1718">
        <f>INDEX(resultados!$A$2:$ZZ$2386, 1712, MATCH($B$3, resultados!$A$1:$ZZ$1, 0))</f>
        <v/>
      </c>
    </row>
    <row r="1719">
      <c r="A1719">
        <f>INDEX(resultados!$A$2:$ZZ$2386, 1713, MATCH($B$1, resultados!$A$1:$ZZ$1, 0))</f>
        <v/>
      </c>
      <c r="B1719">
        <f>INDEX(resultados!$A$2:$ZZ$2386, 1713, MATCH($B$2, resultados!$A$1:$ZZ$1, 0))</f>
        <v/>
      </c>
      <c r="C1719">
        <f>INDEX(resultados!$A$2:$ZZ$2386, 1713, MATCH($B$3, resultados!$A$1:$ZZ$1, 0))</f>
        <v/>
      </c>
    </row>
    <row r="1720">
      <c r="A1720">
        <f>INDEX(resultados!$A$2:$ZZ$2386, 1714, MATCH($B$1, resultados!$A$1:$ZZ$1, 0))</f>
        <v/>
      </c>
      <c r="B1720">
        <f>INDEX(resultados!$A$2:$ZZ$2386, 1714, MATCH($B$2, resultados!$A$1:$ZZ$1, 0))</f>
        <v/>
      </c>
      <c r="C1720">
        <f>INDEX(resultados!$A$2:$ZZ$2386, 1714, MATCH($B$3, resultados!$A$1:$ZZ$1, 0))</f>
        <v/>
      </c>
    </row>
    <row r="1721">
      <c r="A1721">
        <f>INDEX(resultados!$A$2:$ZZ$2386, 1715, MATCH($B$1, resultados!$A$1:$ZZ$1, 0))</f>
        <v/>
      </c>
      <c r="B1721">
        <f>INDEX(resultados!$A$2:$ZZ$2386, 1715, MATCH($B$2, resultados!$A$1:$ZZ$1, 0))</f>
        <v/>
      </c>
      <c r="C1721">
        <f>INDEX(resultados!$A$2:$ZZ$2386, 1715, MATCH($B$3, resultados!$A$1:$ZZ$1, 0))</f>
        <v/>
      </c>
    </row>
    <row r="1722">
      <c r="A1722">
        <f>INDEX(resultados!$A$2:$ZZ$2386, 1716, MATCH($B$1, resultados!$A$1:$ZZ$1, 0))</f>
        <v/>
      </c>
      <c r="B1722">
        <f>INDEX(resultados!$A$2:$ZZ$2386, 1716, MATCH($B$2, resultados!$A$1:$ZZ$1, 0))</f>
        <v/>
      </c>
      <c r="C1722">
        <f>INDEX(resultados!$A$2:$ZZ$2386, 1716, MATCH($B$3, resultados!$A$1:$ZZ$1, 0))</f>
        <v/>
      </c>
    </row>
    <row r="1723">
      <c r="A1723">
        <f>INDEX(resultados!$A$2:$ZZ$2386, 1717, MATCH($B$1, resultados!$A$1:$ZZ$1, 0))</f>
        <v/>
      </c>
      <c r="B1723">
        <f>INDEX(resultados!$A$2:$ZZ$2386, 1717, MATCH($B$2, resultados!$A$1:$ZZ$1, 0))</f>
        <v/>
      </c>
      <c r="C1723">
        <f>INDEX(resultados!$A$2:$ZZ$2386, 1717, MATCH($B$3, resultados!$A$1:$ZZ$1, 0))</f>
        <v/>
      </c>
    </row>
    <row r="1724">
      <c r="A1724">
        <f>INDEX(resultados!$A$2:$ZZ$2386, 1718, MATCH($B$1, resultados!$A$1:$ZZ$1, 0))</f>
        <v/>
      </c>
      <c r="B1724">
        <f>INDEX(resultados!$A$2:$ZZ$2386, 1718, MATCH($B$2, resultados!$A$1:$ZZ$1, 0))</f>
        <v/>
      </c>
      <c r="C1724">
        <f>INDEX(resultados!$A$2:$ZZ$2386, 1718, MATCH($B$3, resultados!$A$1:$ZZ$1, 0))</f>
        <v/>
      </c>
    </row>
    <row r="1725">
      <c r="A1725">
        <f>INDEX(resultados!$A$2:$ZZ$2386, 1719, MATCH($B$1, resultados!$A$1:$ZZ$1, 0))</f>
        <v/>
      </c>
      <c r="B1725">
        <f>INDEX(resultados!$A$2:$ZZ$2386, 1719, MATCH($B$2, resultados!$A$1:$ZZ$1, 0))</f>
        <v/>
      </c>
      <c r="C1725">
        <f>INDEX(resultados!$A$2:$ZZ$2386, 1719, MATCH($B$3, resultados!$A$1:$ZZ$1, 0))</f>
        <v/>
      </c>
    </row>
    <row r="1726">
      <c r="A1726">
        <f>INDEX(resultados!$A$2:$ZZ$2386, 1720, MATCH($B$1, resultados!$A$1:$ZZ$1, 0))</f>
        <v/>
      </c>
      <c r="B1726">
        <f>INDEX(resultados!$A$2:$ZZ$2386, 1720, MATCH($B$2, resultados!$A$1:$ZZ$1, 0))</f>
        <v/>
      </c>
      <c r="C1726">
        <f>INDEX(resultados!$A$2:$ZZ$2386, 1720, MATCH($B$3, resultados!$A$1:$ZZ$1, 0))</f>
        <v/>
      </c>
    </row>
    <row r="1727">
      <c r="A1727">
        <f>INDEX(resultados!$A$2:$ZZ$2386, 1721, MATCH($B$1, resultados!$A$1:$ZZ$1, 0))</f>
        <v/>
      </c>
      <c r="B1727">
        <f>INDEX(resultados!$A$2:$ZZ$2386, 1721, MATCH($B$2, resultados!$A$1:$ZZ$1, 0))</f>
        <v/>
      </c>
      <c r="C1727">
        <f>INDEX(resultados!$A$2:$ZZ$2386, 1721, MATCH($B$3, resultados!$A$1:$ZZ$1, 0))</f>
        <v/>
      </c>
    </row>
    <row r="1728">
      <c r="A1728">
        <f>INDEX(resultados!$A$2:$ZZ$2386, 1722, MATCH($B$1, resultados!$A$1:$ZZ$1, 0))</f>
        <v/>
      </c>
      <c r="B1728">
        <f>INDEX(resultados!$A$2:$ZZ$2386, 1722, MATCH($B$2, resultados!$A$1:$ZZ$1, 0))</f>
        <v/>
      </c>
      <c r="C1728">
        <f>INDEX(resultados!$A$2:$ZZ$2386, 1722, MATCH($B$3, resultados!$A$1:$ZZ$1, 0))</f>
        <v/>
      </c>
    </row>
    <row r="1729">
      <c r="A1729">
        <f>INDEX(resultados!$A$2:$ZZ$2386, 1723, MATCH($B$1, resultados!$A$1:$ZZ$1, 0))</f>
        <v/>
      </c>
      <c r="B1729">
        <f>INDEX(resultados!$A$2:$ZZ$2386, 1723, MATCH($B$2, resultados!$A$1:$ZZ$1, 0))</f>
        <v/>
      </c>
      <c r="C1729">
        <f>INDEX(resultados!$A$2:$ZZ$2386, 1723, MATCH($B$3, resultados!$A$1:$ZZ$1, 0))</f>
        <v/>
      </c>
    </row>
    <row r="1730">
      <c r="A1730">
        <f>INDEX(resultados!$A$2:$ZZ$2386, 1724, MATCH($B$1, resultados!$A$1:$ZZ$1, 0))</f>
        <v/>
      </c>
      <c r="B1730">
        <f>INDEX(resultados!$A$2:$ZZ$2386, 1724, MATCH($B$2, resultados!$A$1:$ZZ$1, 0))</f>
        <v/>
      </c>
      <c r="C1730">
        <f>INDEX(resultados!$A$2:$ZZ$2386, 1724, MATCH($B$3, resultados!$A$1:$ZZ$1, 0))</f>
        <v/>
      </c>
    </row>
    <row r="1731">
      <c r="A1731">
        <f>INDEX(resultados!$A$2:$ZZ$2386, 1725, MATCH($B$1, resultados!$A$1:$ZZ$1, 0))</f>
        <v/>
      </c>
      <c r="B1731">
        <f>INDEX(resultados!$A$2:$ZZ$2386, 1725, MATCH($B$2, resultados!$A$1:$ZZ$1, 0))</f>
        <v/>
      </c>
      <c r="C1731">
        <f>INDEX(resultados!$A$2:$ZZ$2386, 1725, MATCH($B$3, resultados!$A$1:$ZZ$1, 0))</f>
        <v/>
      </c>
    </row>
    <row r="1732">
      <c r="A1732">
        <f>INDEX(resultados!$A$2:$ZZ$2386, 1726, MATCH($B$1, resultados!$A$1:$ZZ$1, 0))</f>
        <v/>
      </c>
      <c r="B1732">
        <f>INDEX(resultados!$A$2:$ZZ$2386, 1726, MATCH($B$2, resultados!$A$1:$ZZ$1, 0))</f>
        <v/>
      </c>
      <c r="C1732">
        <f>INDEX(resultados!$A$2:$ZZ$2386, 1726, MATCH($B$3, resultados!$A$1:$ZZ$1, 0))</f>
        <v/>
      </c>
    </row>
    <row r="1733">
      <c r="A1733">
        <f>INDEX(resultados!$A$2:$ZZ$2386, 1727, MATCH($B$1, resultados!$A$1:$ZZ$1, 0))</f>
        <v/>
      </c>
      <c r="B1733">
        <f>INDEX(resultados!$A$2:$ZZ$2386, 1727, MATCH($B$2, resultados!$A$1:$ZZ$1, 0))</f>
        <v/>
      </c>
      <c r="C1733">
        <f>INDEX(resultados!$A$2:$ZZ$2386, 1727, MATCH($B$3, resultados!$A$1:$ZZ$1, 0))</f>
        <v/>
      </c>
    </row>
    <row r="1734">
      <c r="A1734">
        <f>INDEX(resultados!$A$2:$ZZ$2386, 1728, MATCH($B$1, resultados!$A$1:$ZZ$1, 0))</f>
        <v/>
      </c>
      <c r="B1734">
        <f>INDEX(resultados!$A$2:$ZZ$2386, 1728, MATCH($B$2, resultados!$A$1:$ZZ$1, 0))</f>
        <v/>
      </c>
      <c r="C1734">
        <f>INDEX(resultados!$A$2:$ZZ$2386, 1728, MATCH($B$3, resultados!$A$1:$ZZ$1, 0))</f>
        <v/>
      </c>
    </row>
    <row r="1735">
      <c r="A1735">
        <f>INDEX(resultados!$A$2:$ZZ$2386, 1729, MATCH($B$1, resultados!$A$1:$ZZ$1, 0))</f>
        <v/>
      </c>
      <c r="B1735">
        <f>INDEX(resultados!$A$2:$ZZ$2386, 1729, MATCH($B$2, resultados!$A$1:$ZZ$1, 0))</f>
        <v/>
      </c>
      <c r="C1735">
        <f>INDEX(resultados!$A$2:$ZZ$2386, 1729, MATCH($B$3, resultados!$A$1:$ZZ$1, 0))</f>
        <v/>
      </c>
    </row>
    <row r="1736">
      <c r="A1736">
        <f>INDEX(resultados!$A$2:$ZZ$2386, 1730, MATCH($B$1, resultados!$A$1:$ZZ$1, 0))</f>
        <v/>
      </c>
      <c r="B1736">
        <f>INDEX(resultados!$A$2:$ZZ$2386, 1730, MATCH($B$2, resultados!$A$1:$ZZ$1, 0))</f>
        <v/>
      </c>
      <c r="C1736">
        <f>INDEX(resultados!$A$2:$ZZ$2386, 1730, MATCH($B$3, resultados!$A$1:$ZZ$1, 0))</f>
        <v/>
      </c>
    </row>
    <row r="1737">
      <c r="A1737">
        <f>INDEX(resultados!$A$2:$ZZ$2386, 1731, MATCH($B$1, resultados!$A$1:$ZZ$1, 0))</f>
        <v/>
      </c>
      <c r="B1737">
        <f>INDEX(resultados!$A$2:$ZZ$2386, 1731, MATCH($B$2, resultados!$A$1:$ZZ$1, 0))</f>
        <v/>
      </c>
      <c r="C1737">
        <f>INDEX(resultados!$A$2:$ZZ$2386, 1731, MATCH($B$3, resultados!$A$1:$ZZ$1, 0))</f>
        <v/>
      </c>
    </row>
    <row r="1738">
      <c r="A1738">
        <f>INDEX(resultados!$A$2:$ZZ$2386, 1732, MATCH($B$1, resultados!$A$1:$ZZ$1, 0))</f>
        <v/>
      </c>
      <c r="B1738">
        <f>INDEX(resultados!$A$2:$ZZ$2386, 1732, MATCH($B$2, resultados!$A$1:$ZZ$1, 0))</f>
        <v/>
      </c>
      <c r="C1738">
        <f>INDEX(resultados!$A$2:$ZZ$2386, 1732, MATCH($B$3, resultados!$A$1:$ZZ$1, 0))</f>
        <v/>
      </c>
    </row>
    <row r="1739">
      <c r="A1739">
        <f>INDEX(resultados!$A$2:$ZZ$2386, 1733, MATCH($B$1, resultados!$A$1:$ZZ$1, 0))</f>
        <v/>
      </c>
      <c r="B1739">
        <f>INDEX(resultados!$A$2:$ZZ$2386, 1733, MATCH($B$2, resultados!$A$1:$ZZ$1, 0))</f>
        <v/>
      </c>
      <c r="C1739">
        <f>INDEX(resultados!$A$2:$ZZ$2386, 1733, MATCH($B$3, resultados!$A$1:$ZZ$1, 0))</f>
        <v/>
      </c>
    </row>
    <row r="1740">
      <c r="A1740">
        <f>INDEX(resultados!$A$2:$ZZ$2386, 1734, MATCH($B$1, resultados!$A$1:$ZZ$1, 0))</f>
        <v/>
      </c>
      <c r="B1740">
        <f>INDEX(resultados!$A$2:$ZZ$2386, 1734, MATCH($B$2, resultados!$A$1:$ZZ$1, 0))</f>
        <v/>
      </c>
      <c r="C1740">
        <f>INDEX(resultados!$A$2:$ZZ$2386, 1734, MATCH($B$3, resultados!$A$1:$ZZ$1, 0))</f>
        <v/>
      </c>
    </row>
    <row r="1741">
      <c r="A1741">
        <f>INDEX(resultados!$A$2:$ZZ$2386, 1735, MATCH($B$1, resultados!$A$1:$ZZ$1, 0))</f>
        <v/>
      </c>
      <c r="B1741">
        <f>INDEX(resultados!$A$2:$ZZ$2386, 1735, MATCH($B$2, resultados!$A$1:$ZZ$1, 0))</f>
        <v/>
      </c>
      <c r="C1741">
        <f>INDEX(resultados!$A$2:$ZZ$2386, 1735, MATCH($B$3, resultados!$A$1:$ZZ$1, 0))</f>
        <v/>
      </c>
    </row>
    <row r="1742">
      <c r="A1742">
        <f>INDEX(resultados!$A$2:$ZZ$2386, 1736, MATCH($B$1, resultados!$A$1:$ZZ$1, 0))</f>
        <v/>
      </c>
      <c r="B1742">
        <f>INDEX(resultados!$A$2:$ZZ$2386, 1736, MATCH($B$2, resultados!$A$1:$ZZ$1, 0))</f>
        <v/>
      </c>
      <c r="C1742">
        <f>INDEX(resultados!$A$2:$ZZ$2386, 1736, MATCH($B$3, resultados!$A$1:$ZZ$1, 0))</f>
        <v/>
      </c>
    </row>
    <row r="1743">
      <c r="A1743">
        <f>INDEX(resultados!$A$2:$ZZ$2386, 1737, MATCH($B$1, resultados!$A$1:$ZZ$1, 0))</f>
        <v/>
      </c>
      <c r="B1743">
        <f>INDEX(resultados!$A$2:$ZZ$2386, 1737, MATCH($B$2, resultados!$A$1:$ZZ$1, 0))</f>
        <v/>
      </c>
      <c r="C1743">
        <f>INDEX(resultados!$A$2:$ZZ$2386, 1737, MATCH($B$3, resultados!$A$1:$ZZ$1, 0))</f>
        <v/>
      </c>
    </row>
    <row r="1744">
      <c r="A1744">
        <f>INDEX(resultados!$A$2:$ZZ$2386, 1738, MATCH($B$1, resultados!$A$1:$ZZ$1, 0))</f>
        <v/>
      </c>
      <c r="B1744">
        <f>INDEX(resultados!$A$2:$ZZ$2386, 1738, MATCH($B$2, resultados!$A$1:$ZZ$1, 0))</f>
        <v/>
      </c>
      <c r="C1744">
        <f>INDEX(resultados!$A$2:$ZZ$2386, 1738, MATCH($B$3, resultados!$A$1:$ZZ$1, 0))</f>
        <v/>
      </c>
    </row>
    <row r="1745">
      <c r="A1745">
        <f>INDEX(resultados!$A$2:$ZZ$2386, 1739, MATCH($B$1, resultados!$A$1:$ZZ$1, 0))</f>
        <v/>
      </c>
      <c r="B1745">
        <f>INDEX(resultados!$A$2:$ZZ$2386, 1739, MATCH($B$2, resultados!$A$1:$ZZ$1, 0))</f>
        <v/>
      </c>
      <c r="C1745">
        <f>INDEX(resultados!$A$2:$ZZ$2386, 1739, MATCH($B$3, resultados!$A$1:$ZZ$1, 0))</f>
        <v/>
      </c>
    </row>
    <row r="1746">
      <c r="A1746">
        <f>INDEX(resultados!$A$2:$ZZ$2386, 1740, MATCH($B$1, resultados!$A$1:$ZZ$1, 0))</f>
        <v/>
      </c>
      <c r="B1746">
        <f>INDEX(resultados!$A$2:$ZZ$2386, 1740, MATCH($B$2, resultados!$A$1:$ZZ$1, 0))</f>
        <v/>
      </c>
      <c r="C1746">
        <f>INDEX(resultados!$A$2:$ZZ$2386, 1740, MATCH($B$3, resultados!$A$1:$ZZ$1, 0))</f>
        <v/>
      </c>
    </row>
    <row r="1747">
      <c r="A1747">
        <f>INDEX(resultados!$A$2:$ZZ$2386, 1741, MATCH($B$1, resultados!$A$1:$ZZ$1, 0))</f>
        <v/>
      </c>
      <c r="B1747">
        <f>INDEX(resultados!$A$2:$ZZ$2386, 1741, MATCH($B$2, resultados!$A$1:$ZZ$1, 0))</f>
        <v/>
      </c>
      <c r="C1747">
        <f>INDEX(resultados!$A$2:$ZZ$2386, 1741, MATCH($B$3, resultados!$A$1:$ZZ$1, 0))</f>
        <v/>
      </c>
    </row>
    <row r="1748">
      <c r="A1748">
        <f>INDEX(resultados!$A$2:$ZZ$2386, 1742, MATCH($B$1, resultados!$A$1:$ZZ$1, 0))</f>
        <v/>
      </c>
      <c r="B1748">
        <f>INDEX(resultados!$A$2:$ZZ$2386, 1742, MATCH($B$2, resultados!$A$1:$ZZ$1, 0))</f>
        <v/>
      </c>
      <c r="C1748">
        <f>INDEX(resultados!$A$2:$ZZ$2386, 1742, MATCH($B$3, resultados!$A$1:$ZZ$1, 0))</f>
        <v/>
      </c>
    </row>
    <row r="1749">
      <c r="A1749">
        <f>INDEX(resultados!$A$2:$ZZ$2386, 1743, MATCH($B$1, resultados!$A$1:$ZZ$1, 0))</f>
        <v/>
      </c>
      <c r="B1749">
        <f>INDEX(resultados!$A$2:$ZZ$2386, 1743, MATCH($B$2, resultados!$A$1:$ZZ$1, 0))</f>
        <v/>
      </c>
      <c r="C1749">
        <f>INDEX(resultados!$A$2:$ZZ$2386, 1743, MATCH($B$3, resultados!$A$1:$ZZ$1, 0))</f>
        <v/>
      </c>
    </row>
    <row r="1750">
      <c r="A1750">
        <f>INDEX(resultados!$A$2:$ZZ$2386, 1744, MATCH($B$1, resultados!$A$1:$ZZ$1, 0))</f>
        <v/>
      </c>
      <c r="B1750">
        <f>INDEX(resultados!$A$2:$ZZ$2386, 1744, MATCH($B$2, resultados!$A$1:$ZZ$1, 0))</f>
        <v/>
      </c>
      <c r="C1750">
        <f>INDEX(resultados!$A$2:$ZZ$2386, 1744, MATCH($B$3, resultados!$A$1:$ZZ$1, 0))</f>
        <v/>
      </c>
    </row>
    <row r="1751">
      <c r="A1751">
        <f>INDEX(resultados!$A$2:$ZZ$2386, 1745, MATCH($B$1, resultados!$A$1:$ZZ$1, 0))</f>
        <v/>
      </c>
      <c r="B1751">
        <f>INDEX(resultados!$A$2:$ZZ$2386, 1745, MATCH($B$2, resultados!$A$1:$ZZ$1, 0))</f>
        <v/>
      </c>
      <c r="C1751">
        <f>INDEX(resultados!$A$2:$ZZ$2386, 1745, MATCH($B$3, resultados!$A$1:$ZZ$1, 0))</f>
        <v/>
      </c>
    </row>
    <row r="1752">
      <c r="A1752">
        <f>INDEX(resultados!$A$2:$ZZ$2386, 1746, MATCH($B$1, resultados!$A$1:$ZZ$1, 0))</f>
        <v/>
      </c>
      <c r="B1752">
        <f>INDEX(resultados!$A$2:$ZZ$2386, 1746, MATCH($B$2, resultados!$A$1:$ZZ$1, 0))</f>
        <v/>
      </c>
      <c r="C1752">
        <f>INDEX(resultados!$A$2:$ZZ$2386, 1746, MATCH($B$3, resultados!$A$1:$ZZ$1, 0))</f>
        <v/>
      </c>
    </row>
    <row r="1753">
      <c r="A1753">
        <f>INDEX(resultados!$A$2:$ZZ$2386, 1747, MATCH($B$1, resultados!$A$1:$ZZ$1, 0))</f>
        <v/>
      </c>
      <c r="B1753">
        <f>INDEX(resultados!$A$2:$ZZ$2386, 1747, MATCH($B$2, resultados!$A$1:$ZZ$1, 0))</f>
        <v/>
      </c>
      <c r="C1753">
        <f>INDEX(resultados!$A$2:$ZZ$2386, 1747, MATCH($B$3, resultados!$A$1:$ZZ$1, 0))</f>
        <v/>
      </c>
    </row>
    <row r="1754">
      <c r="A1754">
        <f>INDEX(resultados!$A$2:$ZZ$2386, 1748, MATCH($B$1, resultados!$A$1:$ZZ$1, 0))</f>
        <v/>
      </c>
      <c r="B1754">
        <f>INDEX(resultados!$A$2:$ZZ$2386, 1748, MATCH($B$2, resultados!$A$1:$ZZ$1, 0))</f>
        <v/>
      </c>
      <c r="C1754">
        <f>INDEX(resultados!$A$2:$ZZ$2386, 1748, MATCH($B$3, resultados!$A$1:$ZZ$1, 0))</f>
        <v/>
      </c>
    </row>
    <row r="1755">
      <c r="A1755">
        <f>INDEX(resultados!$A$2:$ZZ$2386, 1749, MATCH($B$1, resultados!$A$1:$ZZ$1, 0))</f>
        <v/>
      </c>
      <c r="B1755">
        <f>INDEX(resultados!$A$2:$ZZ$2386, 1749, MATCH($B$2, resultados!$A$1:$ZZ$1, 0))</f>
        <v/>
      </c>
      <c r="C1755">
        <f>INDEX(resultados!$A$2:$ZZ$2386, 1749, MATCH($B$3, resultados!$A$1:$ZZ$1, 0))</f>
        <v/>
      </c>
    </row>
    <row r="1756">
      <c r="A1756">
        <f>INDEX(resultados!$A$2:$ZZ$2386, 1750, MATCH($B$1, resultados!$A$1:$ZZ$1, 0))</f>
        <v/>
      </c>
      <c r="B1756">
        <f>INDEX(resultados!$A$2:$ZZ$2386, 1750, MATCH($B$2, resultados!$A$1:$ZZ$1, 0))</f>
        <v/>
      </c>
      <c r="C1756">
        <f>INDEX(resultados!$A$2:$ZZ$2386, 1750, MATCH($B$3, resultados!$A$1:$ZZ$1, 0))</f>
        <v/>
      </c>
    </row>
    <row r="1757">
      <c r="A1757">
        <f>INDEX(resultados!$A$2:$ZZ$2386, 1751, MATCH($B$1, resultados!$A$1:$ZZ$1, 0))</f>
        <v/>
      </c>
      <c r="B1757">
        <f>INDEX(resultados!$A$2:$ZZ$2386, 1751, MATCH($B$2, resultados!$A$1:$ZZ$1, 0))</f>
        <v/>
      </c>
      <c r="C1757">
        <f>INDEX(resultados!$A$2:$ZZ$2386, 1751, MATCH($B$3, resultados!$A$1:$ZZ$1, 0))</f>
        <v/>
      </c>
    </row>
    <row r="1758">
      <c r="A1758">
        <f>INDEX(resultados!$A$2:$ZZ$2386, 1752, MATCH($B$1, resultados!$A$1:$ZZ$1, 0))</f>
        <v/>
      </c>
      <c r="B1758">
        <f>INDEX(resultados!$A$2:$ZZ$2386, 1752, MATCH($B$2, resultados!$A$1:$ZZ$1, 0))</f>
        <v/>
      </c>
      <c r="C1758">
        <f>INDEX(resultados!$A$2:$ZZ$2386, 1752, MATCH($B$3, resultados!$A$1:$ZZ$1, 0))</f>
        <v/>
      </c>
    </row>
    <row r="1759">
      <c r="A1759">
        <f>INDEX(resultados!$A$2:$ZZ$2386, 1753, MATCH($B$1, resultados!$A$1:$ZZ$1, 0))</f>
        <v/>
      </c>
      <c r="B1759">
        <f>INDEX(resultados!$A$2:$ZZ$2386, 1753, MATCH($B$2, resultados!$A$1:$ZZ$1, 0))</f>
        <v/>
      </c>
      <c r="C1759">
        <f>INDEX(resultados!$A$2:$ZZ$2386, 1753, MATCH($B$3, resultados!$A$1:$ZZ$1, 0))</f>
        <v/>
      </c>
    </row>
    <row r="1760">
      <c r="A1760">
        <f>INDEX(resultados!$A$2:$ZZ$2386, 1754, MATCH($B$1, resultados!$A$1:$ZZ$1, 0))</f>
        <v/>
      </c>
      <c r="B1760">
        <f>INDEX(resultados!$A$2:$ZZ$2386, 1754, MATCH($B$2, resultados!$A$1:$ZZ$1, 0))</f>
        <v/>
      </c>
      <c r="C1760">
        <f>INDEX(resultados!$A$2:$ZZ$2386, 1754, MATCH($B$3, resultados!$A$1:$ZZ$1, 0))</f>
        <v/>
      </c>
    </row>
    <row r="1761">
      <c r="A1761">
        <f>INDEX(resultados!$A$2:$ZZ$2386, 1755, MATCH($B$1, resultados!$A$1:$ZZ$1, 0))</f>
        <v/>
      </c>
      <c r="B1761">
        <f>INDEX(resultados!$A$2:$ZZ$2386, 1755, MATCH($B$2, resultados!$A$1:$ZZ$1, 0))</f>
        <v/>
      </c>
      <c r="C1761">
        <f>INDEX(resultados!$A$2:$ZZ$2386, 1755, MATCH($B$3, resultados!$A$1:$ZZ$1, 0))</f>
        <v/>
      </c>
    </row>
    <row r="1762">
      <c r="A1762">
        <f>INDEX(resultados!$A$2:$ZZ$2386, 1756, MATCH($B$1, resultados!$A$1:$ZZ$1, 0))</f>
        <v/>
      </c>
      <c r="B1762">
        <f>INDEX(resultados!$A$2:$ZZ$2386, 1756, MATCH($B$2, resultados!$A$1:$ZZ$1, 0))</f>
        <v/>
      </c>
      <c r="C1762">
        <f>INDEX(resultados!$A$2:$ZZ$2386, 1756, MATCH($B$3, resultados!$A$1:$ZZ$1, 0))</f>
        <v/>
      </c>
    </row>
    <row r="1763">
      <c r="A1763">
        <f>INDEX(resultados!$A$2:$ZZ$2386, 1757, MATCH($B$1, resultados!$A$1:$ZZ$1, 0))</f>
        <v/>
      </c>
      <c r="B1763">
        <f>INDEX(resultados!$A$2:$ZZ$2386, 1757, MATCH($B$2, resultados!$A$1:$ZZ$1, 0))</f>
        <v/>
      </c>
      <c r="C1763">
        <f>INDEX(resultados!$A$2:$ZZ$2386, 1757, MATCH($B$3, resultados!$A$1:$ZZ$1, 0))</f>
        <v/>
      </c>
    </row>
    <row r="1764">
      <c r="A1764">
        <f>INDEX(resultados!$A$2:$ZZ$2386, 1758, MATCH($B$1, resultados!$A$1:$ZZ$1, 0))</f>
        <v/>
      </c>
      <c r="B1764">
        <f>INDEX(resultados!$A$2:$ZZ$2386, 1758, MATCH($B$2, resultados!$A$1:$ZZ$1, 0))</f>
        <v/>
      </c>
      <c r="C1764">
        <f>INDEX(resultados!$A$2:$ZZ$2386, 1758, MATCH($B$3, resultados!$A$1:$ZZ$1, 0))</f>
        <v/>
      </c>
    </row>
    <row r="1765">
      <c r="A1765">
        <f>INDEX(resultados!$A$2:$ZZ$2386, 1759, MATCH($B$1, resultados!$A$1:$ZZ$1, 0))</f>
        <v/>
      </c>
      <c r="B1765">
        <f>INDEX(resultados!$A$2:$ZZ$2386, 1759, MATCH($B$2, resultados!$A$1:$ZZ$1, 0))</f>
        <v/>
      </c>
      <c r="C1765">
        <f>INDEX(resultados!$A$2:$ZZ$2386, 1759, MATCH($B$3, resultados!$A$1:$ZZ$1, 0))</f>
        <v/>
      </c>
    </row>
    <row r="1766">
      <c r="A1766">
        <f>INDEX(resultados!$A$2:$ZZ$2386, 1760, MATCH($B$1, resultados!$A$1:$ZZ$1, 0))</f>
        <v/>
      </c>
      <c r="B1766">
        <f>INDEX(resultados!$A$2:$ZZ$2386, 1760, MATCH($B$2, resultados!$A$1:$ZZ$1, 0))</f>
        <v/>
      </c>
      <c r="C1766">
        <f>INDEX(resultados!$A$2:$ZZ$2386, 1760, MATCH($B$3, resultados!$A$1:$ZZ$1, 0))</f>
        <v/>
      </c>
    </row>
    <row r="1767">
      <c r="A1767">
        <f>INDEX(resultados!$A$2:$ZZ$2386, 1761, MATCH($B$1, resultados!$A$1:$ZZ$1, 0))</f>
        <v/>
      </c>
      <c r="B1767">
        <f>INDEX(resultados!$A$2:$ZZ$2386, 1761, MATCH($B$2, resultados!$A$1:$ZZ$1, 0))</f>
        <v/>
      </c>
      <c r="C1767">
        <f>INDEX(resultados!$A$2:$ZZ$2386, 1761, MATCH($B$3, resultados!$A$1:$ZZ$1, 0))</f>
        <v/>
      </c>
    </row>
    <row r="1768">
      <c r="A1768">
        <f>INDEX(resultados!$A$2:$ZZ$2386, 1762, MATCH($B$1, resultados!$A$1:$ZZ$1, 0))</f>
        <v/>
      </c>
      <c r="B1768">
        <f>INDEX(resultados!$A$2:$ZZ$2386, 1762, MATCH($B$2, resultados!$A$1:$ZZ$1, 0))</f>
        <v/>
      </c>
      <c r="C1768">
        <f>INDEX(resultados!$A$2:$ZZ$2386, 1762, MATCH($B$3, resultados!$A$1:$ZZ$1, 0))</f>
        <v/>
      </c>
    </row>
    <row r="1769">
      <c r="A1769">
        <f>INDEX(resultados!$A$2:$ZZ$2386, 1763, MATCH($B$1, resultados!$A$1:$ZZ$1, 0))</f>
        <v/>
      </c>
      <c r="B1769">
        <f>INDEX(resultados!$A$2:$ZZ$2386, 1763, MATCH($B$2, resultados!$A$1:$ZZ$1, 0))</f>
        <v/>
      </c>
      <c r="C1769">
        <f>INDEX(resultados!$A$2:$ZZ$2386, 1763, MATCH($B$3, resultados!$A$1:$ZZ$1, 0))</f>
        <v/>
      </c>
    </row>
    <row r="1770">
      <c r="A1770">
        <f>INDEX(resultados!$A$2:$ZZ$2386, 1764, MATCH($B$1, resultados!$A$1:$ZZ$1, 0))</f>
        <v/>
      </c>
      <c r="B1770">
        <f>INDEX(resultados!$A$2:$ZZ$2386, 1764, MATCH($B$2, resultados!$A$1:$ZZ$1, 0))</f>
        <v/>
      </c>
      <c r="C1770">
        <f>INDEX(resultados!$A$2:$ZZ$2386, 1764, MATCH($B$3, resultados!$A$1:$ZZ$1, 0))</f>
        <v/>
      </c>
    </row>
    <row r="1771">
      <c r="A1771">
        <f>INDEX(resultados!$A$2:$ZZ$2386, 1765, MATCH($B$1, resultados!$A$1:$ZZ$1, 0))</f>
        <v/>
      </c>
      <c r="B1771">
        <f>INDEX(resultados!$A$2:$ZZ$2386, 1765, MATCH($B$2, resultados!$A$1:$ZZ$1, 0))</f>
        <v/>
      </c>
      <c r="C1771">
        <f>INDEX(resultados!$A$2:$ZZ$2386, 1765, MATCH($B$3, resultados!$A$1:$ZZ$1, 0))</f>
        <v/>
      </c>
    </row>
    <row r="1772">
      <c r="A1772">
        <f>INDEX(resultados!$A$2:$ZZ$2386, 1766, MATCH($B$1, resultados!$A$1:$ZZ$1, 0))</f>
        <v/>
      </c>
      <c r="B1772">
        <f>INDEX(resultados!$A$2:$ZZ$2386, 1766, MATCH($B$2, resultados!$A$1:$ZZ$1, 0))</f>
        <v/>
      </c>
      <c r="C1772">
        <f>INDEX(resultados!$A$2:$ZZ$2386, 1766, MATCH($B$3, resultados!$A$1:$ZZ$1, 0))</f>
        <v/>
      </c>
    </row>
    <row r="1773">
      <c r="A1773">
        <f>INDEX(resultados!$A$2:$ZZ$2386, 1767, MATCH($B$1, resultados!$A$1:$ZZ$1, 0))</f>
        <v/>
      </c>
      <c r="B1773">
        <f>INDEX(resultados!$A$2:$ZZ$2386, 1767, MATCH($B$2, resultados!$A$1:$ZZ$1, 0))</f>
        <v/>
      </c>
      <c r="C1773">
        <f>INDEX(resultados!$A$2:$ZZ$2386, 1767, MATCH($B$3, resultados!$A$1:$ZZ$1, 0))</f>
        <v/>
      </c>
    </row>
    <row r="1774">
      <c r="A1774">
        <f>INDEX(resultados!$A$2:$ZZ$2386, 1768, MATCH($B$1, resultados!$A$1:$ZZ$1, 0))</f>
        <v/>
      </c>
      <c r="B1774">
        <f>INDEX(resultados!$A$2:$ZZ$2386, 1768, MATCH($B$2, resultados!$A$1:$ZZ$1, 0))</f>
        <v/>
      </c>
      <c r="C1774">
        <f>INDEX(resultados!$A$2:$ZZ$2386, 1768, MATCH($B$3, resultados!$A$1:$ZZ$1, 0))</f>
        <v/>
      </c>
    </row>
    <row r="1775">
      <c r="A1775">
        <f>INDEX(resultados!$A$2:$ZZ$2386, 1769, MATCH($B$1, resultados!$A$1:$ZZ$1, 0))</f>
        <v/>
      </c>
      <c r="B1775">
        <f>INDEX(resultados!$A$2:$ZZ$2386, 1769, MATCH($B$2, resultados!$A$1:$ZZ$1, 0))</f>
        <v/>
      </c>
      <c r="C1775">
        <f>INDEX(resultados!$A$2:$ZZ$2386, 1769, MATCH($B$3, resultados!$A$1:$ZZ$1, 0))</f>
        <v/>
      </c>
    </row>
    <row r="1776">
      <c r="A1776">
        <f>INDEX(resultados!$A$2:$ZZ$2386, 1770, MATCH($B$1, resultados!$A$1:$ZZ$1, 0))</f>
        <v/>
      </c>
      <c r="B1776">
        <f>INDEX(resultados!$A$2:$ZZ$2386, 1770, MATCH($B$2, resultados!$A$1:$ZZ$1, 0))</f>
        <v/>
      </c>
      <c r="C1776">
        <f>INDEX(resultados!$A$2:$ZZ$2386, 1770, MATCH($B$3, resultados!$A$1:$ZZ$1, 0))</f>
        <v/>
      </c>
    </row>
    <row r="1777">
      <c r="A1777">
        <f>INDEX(resultados!$A$2:$ZZ$2386, 1771, MATCH($B$1, resultados!$A$1:$ZZ$1, 0))</f>
        <v/>
      </c>
      <c r="B1777">
        <f>INDEX(resultados!$A$2:$ZZ$2386, 1771, MATCH($B$2, resultados!$A$1:$ZZ$1, 0))</f>
        <v/>
      </c>
      <c r="C1777">
        <f>INDEX(resultados!$A$2:$ZZ$2386, 1771, MATCH($B$3, resultados!$A$1:$ZZ$1, 0))</f>
        <v/>
      </c>
    </row>
    <row r="1778">
      <c r="A1778">
        <f>INDEX(resultados!$A$2:$ZZ$2386, 1772, MATCH($B$1, resultados!$A$1:$ZZ$1, 0))</f>
        <v/>
      </c>
      <c r="B1778">
        <f>INDEX(resultados!$A$2:$ZZ$2386, 1772, MATCH($B$2, resultados!$A$1:$ZZ$1, 0))</f>
        <v/>
      </c>
      <c r="C1778">
        <f>INDEX(resultados!$A$2:$ZZ$2386, 1772, MATCH($B$3, resultados!$A$1:$ZZ$1, 0))</f>
        <v/>
      </c>
    </row>
    <row r="1779">
      <c r="A1779">
        <f>INDEX(resultados!$A$2:$ZZ$2386, 1773, MATCH($B$1, resultados!$A$1:$ZZ$1, 0))</f>
        <v/>
      </c>
      <c r="B1779">
        <f>INDEX(resultados!$A$2:$ZZ$2386, 1773, MATCH($B$2, resultados!$A$1:$ZZ$1, 0))</f>
        <v/>
      </c>
      <c r="C1779">
        <f>INDEX(resultados!$A$2:$ZZ$2386, 1773, MATCH($B$3, resultados!$A$1:$ZZ$1, 0))</f>
        <v/>
      </c>
    </row>
    <row r="1780">
      <c r="A1780">
        <f>INDEX(resultados!$A$2:$ZZ$2386, 1774, MATCH($B$1, resultados!$A$1:$ZZ$1, 0))</f>
        <v/>
      </c>
      <c r="B1780">
        <f>INDEX(resultados!$A$2:$ZZ$2386, 1774, MATCH($B$2, resultados!$A$1:$ZZ$1, 0))</f>
        <v/>
      </c>
      <c r="C1780">
        <f>INDEX(resultados!$A$2:$ZZ$2386, 1774, MATCH($B$3, resultados!$A$1:$ZZ$1, 0))</f>
        <v/>
      </c>
    </row>
    <row r="1781">
      <c r="A1781">
        <f>INDEX(resultados!$A$2:$ZZ$2386, 1775, MATCH($B$1, resultados!$A$1:$ZZ$1, 0))</f>
        <v/>
      </c>
      <c r="B1781">
        <f>INDEX(resultados!$A$2:$ZZ$2386, 1775, MATCH($B$2, resultados!$A$1:$ZZ$1, 0))</f>
        <v/>
      </c>
      <c r="C1781">
        <f>INDEX(resultados!$A$2:$ZZ$2386, 1775, MATCH($B$3, resultados!$A$1:$ZZ$1, 0))</f>
        <v/>
      </c>
    </row>
    <row r="1782">
      <c r="A1782">
        <f>INDEX(resultados!$A$2:$ZZ$2386, 1776, MATCH($B$1, resultados!$A$1:$ZZ$1, 0))</f>
        <v/>
      </c>
      <c r="B1782">
        <f>INDEX(resultados!$A$2:$ZZ$2386, 1776, MATCH($B$2, resultados!$A$1:$ZZ$1, 0))</f>
        <v/>
      </c>
      <c r="C1782">
        <f>INDEX(resultados!$A$2:$ZZ$2386, 1776, MATCH($B$3, resultados!$A$1:$ZZ$1, 0))</f>
        <v/>
      </c>
    </row>
    <row r="1783">
      <c r="A1783">
        <f>INDEX(resultados!$A$2:$ZZ$2386, 1777, MATCH($B$1, resultados!$A$1:$ZZ$1, 0))</f>
        <v/>
      </c>
      <c r="B1783">
        <f>INDEX(resultados!$A$2:$ZZ$2386, 1777, MATCH($B$2, resultados!$A$1:$ZZ$1, 0))</f>
        <v/>
      </c>
      <c r="C1783">
        <f>INDEX(resultados!$A$2:$ZZ$2386, 1777, MATCH($B$3, resultados!$A$1:$ZZ$1, 0))</f>
        <v/>
      </c>
    </row>
    <row r="1784">
      <c r="A1784">
        <f>INDEX(resultados!$A$2:$ZZ$2386, 1778, MATCH($B$1, resultados!$A$1:$ZZ$1, 0))</f>
        <v/>
      </c>
      <c r="B1784">
        <f>INDEX(resultados!$A$2:$ZZ$2386, 1778, MATCH($B$2, resultados!$A$1:$ZZ$1, 0))</f>
        <v/>
      </c>
      <c r="C1784">
        <f>INDEX(resultados!$A$2:$ZZ$2386, 1778, MATCH($B$3, resultados!$A$1:$ZZ$1, 0))</f>
        <v/>
      </c>
    </row>
    <row r="1785">
      <c r="A1785">
        <f>INDEX(resultados!$A$2:$ZZ$2386, 1779, MATCH($B$1, resultados!$A$1:$ZZ$1, 0))</f>
        <v/>
      </c>
      <c r="B1785">
        <f>INDEX(resultados!$A$2:$ZZ$2386, 1779, MATCH($B$2, resultados!$A$1:$ZZ$1, 0))</f>
        <v/>
      </c>
      <c r="C1785">
        <f>INDEX(resultados!$A$2:$ZZ$2386, 1779, MATCH($B$3, resultados!$A$1:$ZZ$1, 0))</f>
        <v/>
      </c>
    </row>
    <row r="1786">
      <c r="A1786">
        <f>INDEX(resultados!$A$2:$ZZ$2386, 1780, MATCH($B$1, resultados!$A$1:$ZZ$1, 0))</f>
        <v/>
      </c>
      <c r="B1786">
        <f>INDEX(resultados!$A$2:$ZZ$2386, 1780, MATCH($B$2, resultados!$A$1:$ZZ$1, 0))</f>
        <v/>
      </c>
      <c r="C1786">
        <f>INDEX(resultados!$A$2:$ZZ$2386, 1780, MATCH($B$3, resultados!$A$1:$ZZ$1, 0))</f>
        <v/>
      </c>
    </row>
    <row r="1787">
      <c r="A1787">
        <f>INDEX(resultados!$A$2:$ZZ$2386, 1781, MATCH($B$1, resultados!$A$1:$ZZ$1, 0))</f>
        <v/>
      </c>
      <c r="B1787">
        <f>INDEX(resultados!$A$2:$ZZ$2386, 1781, MATCH($B$2, resultados!$A$1:$ZZ$1, 0))</f>
        <v/>
      </c>
      <c r="C1787">
        <f>INDEX(resultados!$A$2:$ZZ$2386, 1781, MATCH($B$3, resultados!$A$1:$ZZ$1, 0))</f>
        <v/>
      </c>
    </row>
    <row r="1788">
      <c r="A1788">
        <f>INDEX(resultados!$A$2:$ZZ$2386, 1782, MATCH($B$1, resultados!$A$1:$ZZ$1, 0))</f>
        <v/>
      </c>
      <c r="B1788">
        <f>INDEX(resultados!$A$2:$ZZ$2386, 1782, MATCH($B$2, resultados!$A$1:$ZZ$1, 0))</f>
        <v/>
      </c>
      <c r="C1788">
        <f>INDEX(resultados!$A$2:$ZZ$2386, 1782, MATCH($B$3, resultados!$A$1:$ZZ$1, 0))</f>
        <v/>
      </c>
    </row>
    <row r="1789">
      <c r="A1789">
        <f>INDEX(resultados!$A$2:$ZZ$2386, 1783, MATCH($B$1, resultados!$A$1:$ZZ$1, 0))</f>
        <v/>
      </c>
      <c r="B1789">
        <f>INDEX(resultados!$A$2:$ZZ$2386, 1783, MATCH($B$2, resultados!$A$1:$ZZ$1, 0))</f>
        <v/>
      </c>
      <c r="C1789">
        <f>INDEX(resultados!$A$2:$ZZ$2386, 1783, MATCH($B$3, resultados!$A$1:$ZZ$1, 0))</f>
        <v/>
      </c>
    </row>
    <row r="1790">
      <c r="A1790">
        <f>INDEX(resultados!$A$2:$ZZ$2386, 1784, MATCH($B$1, resultados!$A$1:$ZZ$1, 0))</f>
        <v/>
      </c>
      <c r="B1790">
        <f>INDEX(resultados!$A$2:$ZZ$2386, 1784, MATCH($B$2, resultados!$A$1:$ZZ$1, 0))</f>
        <v/>
      </c>
      <c r="C1790">
        <f>INDEX(resultados!$A$2:$ZZ$2386, 1784, MATCH($B$3, resultados!$A$1:$ZZ$1, 0))</f>
        <v/>
      </c>
    </row>
    <row r="1791">
      <c r="A1791">
        <f>INDEX(resultados!$A$2:$ZZ$2386, 1785, MATCH($B$1, resultados!$A$1:$ZZ$1, 0))</f>
        <v/>
      </c>
      <c r="B1791">
        <f>INDEX(resultados!$A$2:$ZZ$2386, 1785, MATCH($B$2, resultados!$A$1:$ZZ$1, 0))</f>
        <v/>
      </c>
      <c r="C1791">
        <f>INDEX(resultados!$A$2:$ZZ$2386, 1785, MATCH($B$3, resultados!$A$1:$ZZ$1, 0))</f>
        <v/>
      </c>
    </row>
    <row r="1792">
      <c r="A1792">
        <f>INDEX(resultados!$A$2:$ZZ$2386, 1786, MATCH($B$1, resultados!$A$1:$ZZ$1, 0))</f>
        <v/>
      </c>
      <c r="B1792">
        <f>INDEX(resultados!$A$2:$ZZ$2386, 1786, MATCH($B$2, resultados!$A$1:$ZZ$1, 0))</f>
        <v/>
      </c>
      <c r="C1792">
        <f>INDEX(resultados!$A$2:$ZZ$2386, 1786, MATCH($B$3, resultados!$A$1:$ZZ$1, 0))</f>
        <v/>
      </c>
    </row>
    <row r="1793">
      <c r="A1793">
        <f>INDEX(resultados!$A$2:$ZZ$2386, 1787, MATCH($B$1, resultados!$A$1:$ZZ$1, 0))</f>
        <v/>
      </c>
      <c r="B1793">
        <f>INDEX(resultados!$A$2:$ZZ$2386, 1787, MATCH($B$2, resultados!$A$1:$ZZ$1, 0))</f>
        <v/>
      </c>
      <c r="C1793">
        <f>INDEX(resultados!$A$2:$ZZ$2386, 1787, MATCH($B$3, resultados!$A$1:$ZZ$1, 0))</f>
        <v/>
      </c>
    </row>
    <row r="1794">
      <c r="A1794">
        <f>INDEX(resultados!$A$2:$ZZ$2386, 1788, MATCH($B$1, resultados!$A$1:$ZZ$1, 0))</f>
        <v/>
      </c>
      <c r="B1794">
        <f>INDEX(resultados!$A$2:$ZZ$2386, 1788, MATCH($B$2, resultados!$A$1:$ZZ$1, 0))</f>
        <v/>
      </c>
      <c r="C1794">
        <f>INDEX(resultados!$A$2:$ZZ$2386, 1788, MATCH($B$3, resultados!$A$1:$ZZ$1, 0))</f>
        <v/>
      </c>
    </row>
    <row r="1795">
      <c r="A1795">
        <f>INDEX(resultados!$A$2:$ZZ$2386, 1789, MATCH($B$1, resultados!$A$1:$ZZ$1, 0))</f>
        <v/>
      </c>
      <c r="B1795">
        <f>INDEX(resultados!$A$2:$ZZ$2386, 1789, MATCH($B$2, resultados!$A$1:$ZZ$1, 0))</f>
        <v/>
      </c>
      <c r="C1795">
        <f>INDEX(resultados!$A$2:$ZZ$2386, 1789, MATCH($B$3, resultados!$A$1:$ZZ$1, 0))</f>
        <v/>
      </c>
    </row>
    <row r="1796">
      <c r="A1796">
        <f>INDEX(resultados!$A$2:$ZZ$2386, 1790, MATCH($B$1, resultados!$A$1:$ZZ$1, 0))</f>
        <v/>
      </c>
      <c r="B1796">
        <f>INDEX(resultados!$A$2:$ZZ$2386, 1790, MATCH($B$2, resultados!$A$1:$ZZ$1, 0))</f>
        <v/>
      </c>
      <c r="C1796">
        <f>INDEX(resultados!$A$2:$ZZ$2386, 1790, MATCH($B$3, resultados!$A$1:$ZZ$1, 0))</f>
        <v/>
      </c>
    </row>
    <row r="1797">
      <c r="A1797">
        <f>INDEX(resultados!$A$2:$ZZ$2386, 1791, MATCH($B$1, resultados!$A$1:$ZZ$1, 0))</f>
        <v/>
      </c>
      <c r="B1797">
        <f>INDEX(resultados!$A$2:$ZZ$2386, 1791, MATCH($B$2, resultados!$A$1:$ZZ$1, 0))</f>
        <v/>
      </c>
      <c r="C1797">
        <f>INDEX(resultados!$A$2:$ZZ$2386, 1791, MATCH($B$3, resultados!$A$1:$ZZ$1, 0))</f>
        <v/>
      </c>
    </row>
    <row r="1798">
      <c r="A1798">
        <f>INDEX(resultados!$A$2:$ZZ$2386, 1792, MATCH($B$1, resultados!$A$1:$ZZ$1, 0))</f>
        <v/>
      </c>
      <c r="B1798">
        <f>INDEX(resultados!$A$2:$ZZ$2386, 1792, MATCH($B$2, resultados!$A$1:$ZZ$1, 0))</f>
        <v/>
      </c>
      <c r="C1798">
        <f>INDEX(resultados!$A$2:$ZZ$2386, 1792, MATCH($B$3, resultados!$A$1:$ZZ$1, 0))</f>
        <v/>
      </c>
    </row>
    <row r="1799">
      <c r="A1799">
        <f>INDEX(resultados!$A$2:$ZZ$2386, 1793, MATCH($B$1, resultados!$A$1:$ZZ$1, 0))</f>
        <v/>
      </c>
      <c r="B1799">
        <f>INDEX(resultados!$A$2:$ZZ$2386, 1793, MATCH($B$2, resultados!$A$1:$ZZ$1, 0))</f>
        <v/>
      </c>
      <c r="C1799">
        <f>INDEX(resultados!$A$2:$ZZ$2386, 1793, MATCH($B$3, resultados!$A$1:$ZZ$1, 0))</f>
        <v/>
      </c>
    </row>
    <row r="1800">
      <c r="A1800">
        <f>INDEX(resultados!$A$2:$ZZ$2386, 1794, MATCH($B$1, resultados!$A$1:$ZZ$1, 0))</f>
        <v/>
      </c>
      <c r="B1800">
        <f>INDEX(resultados!$A$2:$ZZ$2386, 1794, MATCH($B$2, resultados!$A$1:$ZZ$1, 0))</f>
        <v/>
      </c>
      <c r="C1800">
        <f>INDEX(resultados!$A$2:$ZZ$2386, 1794, MATCH($B$3, resultados!$A$1:$ZZ$1, 0))</f>
        <v/>
      </c>
    </row>
    <row r="1801">
      <c r="A1801">
        <f>INDEX(resultados!$A$2:$ZZ$2386, 1795, MATCH($B$1, resultados!$A$1:$ZZ$1, 0))</f>
        <v/>
      </c>
      <c r="B1801">
        <f>INDEX(resultados!$A$2:$ZZ$2386, 1795, MATCH($B$2, resultados!$A$1:$ZZ$1, 0))</f>
        <v/>
      </c>
      <c r="C1801">
        <f>INDEX(resultados!$A$2:$ZZ$2386, 1795, MATCH($B$3, resultados!$A$1:$ZZ$1, 0))</f>
        <v/>
      </c>
    </row>
    <row r="1802">
      <c r="A1802">
        <f>INDEX(resultados!$A$2:$ZZ$2386, 1796, MATCH($B$1, resultados!$A$1:$ZZ$1, 0))</f>
        <v/>
      </c>
      <c r="B1802">
        <f>INDEX(resultados!$A$2:$ZZ$2386, 1796, MATCH($B$2, resultados!$A$1:$ZZ$1, 0))</f>
        <v/>
      </c>
      <c r="C1802">
        <f>INDEX(resultados!$A$2:$ZZ$2386, 1796, MATCH($B$3, resultados!$A$1:$ZZ$1, 0))</f>
        <v/>
      </c>
    </row>
    <row r="1803">
      <c r="A1803">
        <f>INDEX(resultados!$A$2:$ZZ$2386, 1797, MATCH($B$1, resultados!$A$1:$ZZ$1, 0))</f>
        <v/>
      </c>
      <c r="B1803">
        <f>INDEX(resultados!$A$2:$ZZ$2386, 1797, MATCH($B$2, resultados!$A$1:$ZZ$1, 0))</f>
        <v/>
      </c>
      <c r="C1803">
        <f>INDEX(resultados!$A$2:$ZZ$2386, 1797, MATCH($B$3, resultados!$A$1:$ZZ$1, 0))</f>
        <v/>
      </c>
    </row>
    <row r="1804">
      <c r="A1804">
        <f>INDEX(resultados!$A$2:$ZZ$2386, 1798, MATCH($B$1, resultados!$A$1:$ZZ$1, 0))</f>
        <v/>
      </c>
      <c r="B1804">
        <f>INDEX(resultados!$A$2:$ZZ$2386, 1798, MATCH($B$2, resultados!$A$1:$ZZ$1, 0))</f>
        <v/>
      </c>
      <c r="C1804">
        <f>INDEX(resultados!$A$2:$ZZ$2386, 1798, MATCH($B$3, resultados!$A$1:$ZZ$1, 0))</f>
        <v/>
      </c>
    </row>
    <row r="1805">
      <c r="A1805">
        <f>INDEX(resultados!$A$2:$ZZ$2386, 1799, MATCH($B$1, resultados!$A$1:$ZZ$1, 0))</f>
        <v/>
      </c>
      <c r="B1805">
        <f>INDEX(resultados!$A$2:$ZZ$2386, 1799, MATCH($B$2, resultados!$A$1:$ZZ$1, 0))</f>
        <v/>
      </c>
      <c r="C1805">
        <f>INDEX(resultados!$A$2:$ZZ$2386, 1799, MATCH($B$3, resultados!$A$1:$ZZ$1, 0))</f>
        <v/>
      </c>
    </row>
    <row r="1806">
      <c r="A1806">
        <f>INDEX(resultados!$A$2:$ZZ$2386, 1800, MATCH($B$1, resultados!$A$1:$ZZ$1, 0))</f>
        <v/>
      </c>
      <c r="B1806">
        <f>INDEX(resultados!$A$2:$ZZ$2386, 1800, MATCH($B$2, resultados!$A$1:$ZZ$1, 0))</f>
        <v/>
      </c>
      <c r="C1806">
        <f>INDEX(resultados!$A$2:$ZZ$2386, 1800, MATCH($B$3, resultados!$A$1:$ZZ$1, 0))</f>
        <v/>
      </c>
    </row>
    <row r="1807">
      <c r="A1807">
        <f>INDEX(resultados!$A$2:$ZZ$2386, 1801, MATCH($B$1, resultados!$A$1:$ZZ$1, 0))</f>
        <v/>
      </c>
      <c r="B1807">
        <f>INDEX(resultados!$A$2:$ZZ$2386, 1801, MATCH($B$2, resultados!$A$1:$ZZ$1, 0))</f>
        <v/>
      </c>
      <c r="C1807">
        <f>INDEX(resultados!$A$2:$ZZ$2386, 1801, MATCH($B$3, resultados!$A$1:$ZZ$1, 0))</f>
        <v/>
      </c>
    </row>
    <row r="1808">
      <c r="A1808">
        <f>INDEX(resultados!$A$2:$ZZ$2386, 1802, MATCH($B$1, resultados!$A$1:$ZZ$1, 0))</f>
        <v/>
      </c>
      <c r="B1808">
        <f>INDEX(resultados!$A$2:$ZZ$2386, 1802, MATCH($B$2, resultados!$A$1:$ZZ$1, 0))</f>
        <v/>
      </c>
      <c r="C1808">
        <f>INDEX(resultados!$A$2:$ZZ$2386, 1802, MATCH($B$3, resultados!$A$1:$ZZ$1, 0))</f>
        <v/>
      </c>
    </row>
    <row r="1809">
      <c r="A1809">
        <f>INDEX(resultados!$A$2:$ZZ$2386, 1803, MATCH($B$1, resultados!$A$1:$ZZ$1, 0))</f>
        <v/>
      </c>
      <c r="B1809">
        <f>INDEX(resultados!$A$2:$ZZ$2386, 1803, MATCH($B$2, resultados!$A$1:$ZZ$1, 0))</f>
        <v/>
      </c>
      <c r="C1809">
        <f>INDEX(resultados!$A$2:$ZZ$2386, 1803, MATCH($B$3, resultados!$A$1:$ZZ$1, 0))</f>
        <v/>
      </c>
    </row>
    <row r="1810">
      <c r="A1810">
        <f>INDEX(resultados!$A$2:$ZZ$2386, 1804, MATCH($B$1, resultados!$A$1:$ZZ$1, 0))</f>
        <v/>
      </c>
      <c r="B1810">
        <f>INDEX(resultados!$A$2:$ZZ$2386, 1804, MATCH($B$2, resultados!$A$1:$ZZ$1, 0))</f>
        <v/>
      </c>
      <c r="C1810">
        <f>INDEX(resultados!$A$2:$ZZ$2386, 1804, MATCH($B$3, resultados!$A$1:$ZZ$1, 0))</f>
        <v/>
      </c>
    </row>
    <row r="1811">
      <c r="A1811">
        <f>INDEX(resultados!$A$2:$ZZ$2386, 1805, MATCH($B$1, resultados!$A$1:$ZZ$1, 0))</f>
        <v/>
      </c>
      <c r="B1811">
        <f>INDEX(resultados!$A$2:$ZZ$2386, 1805, MATCH($B$2, resultados!$A$1:$ZZ$1, 0))</f>
        <v/>
      </c>
      <c r="C1811">
        <f>INDEX(resultados!$A$2:$ZZ$2386, 1805, MATCH($B$3, resultados!$A$1:$ZZ$1, 0))</f>
        <v/>
      </c>
    </row>
    <row r="1812">
      <c r="A1812">
        <f>INDEX(resultados!$A$2:$ZZ$2386, 1806, MATCH($B$1, resultados!$A$1:$ZZ$1, 0))</f>
        <v/>
      </c>
      <c r="B1812">
        <f>INDEX(resultados!$A$2:$ZZ$2386, 1806, MATCH($B$2, resultados!$A$1:$ZZ$1, 0))</f>
        <v/>
      </c>
      <c r="C1812">
        <f>INDEX(resultados!$A$2:$ZZ$2386, 1806, MATCH($B$3, resultados!$A$1:$ZZ$1, 0))</f>
        <v/>
      </c>
    </row>
    <row r="1813">
      <c r="A1813">
        <f>INDEX(resultados!$A$2:$ZZ$2386, 1807, MATCH($B$1, resultados!$A$1:$ZZ$1, 0))</f>
        <v/>
      </c>
      <c r="B1813">
        <f>INDEX(resultados!$A$2:$ZZ$2386, 1807, MATCH($B$2, resultados!$A$1:$ZZ$1, 0))</f>
        <v/>
      </c>
      <c r="C1813">
        <f>INDEX(resultados!$A$2:$ZZ$2386, 1807, MATCH($B$3, resultados!$A$1:$ZZ$1, 0))</f>
        <v/>
      </c>
    </row>
    <row r="1814">
      <c r="A1814">
        <f>INDEX(resultados!$A$2:$ZZ$2386, 1808, MATCH($B$1, resultados!$A$1:$ZZ$1, 0))</f>
        <v/>
      </c>
      <c r="B1814">
        <f>INDEX(resultados!$A$2:$ZZ$2386, 1808, MATCH($B$2, resultados!$A$1:$ZZ$1, 0))</f>
        <v/>
      </c>
      <c r="C1814">
        <f>INDEX(resultados!$A$2:$ZZ$2386, 1808, MATCH($B$3, resultados!$A$1:$ZZ$1, 0))</f>
        <v/>
      </c>
    </row>
    <row r="1815">
      <c r="A1815">
        <f>INDEX(resultados!$A$2:$ZZ$2386, 1809, MATCH($B$1, resultados!$A$1:$ZZ$1, 0))</f>
        <v/>
      </c>
      <c r="B1815">
        <f>INDEX(resultados!$A$2:$ZZ$2386, 1809, MATCH($B$2, resultados!$A$1:$ZZ$1, 0))</f>
        <v/>
      </c>
      <c r="C1815">
        <f>INDEX(resultados!$A$2:$ZZ$2386, 1809, MATCH($B$3, resultados!$A$1:$ZZ$1, 0))</f>
        <v/>
      </c>
    </row>
    <row r="1816">
      <c r="A1816">
        <f>INDEX(resultados!$A$2:$ZZ$2386, 1810, MATCH($B$1, resultados!$A$1:$ZZ$1, 0))</f>
        <v/>
      </c>
      <c r="B1816">
        <f>INDEX(resultados!$A$2:$ZZ$2386, 1810, MATCH($B$2, resultados!$A$1:$ZZ$1, 0))</f>
        <v/>
      </c>
      <c r="C1816">
        <f>INDEX(resultados!$A$2:$ZZ$2386, 1810, MATCH($B$3, resultados!$A$1:$ZZ$1, 0))</f>
        <v/>
      </c>
    </row>
    <row r="1817">
      <c r="A1817">
        <f>INDEX(resultados!$A$2:$ZZ$2386, 1811, MATCH($B$1, resultados!$A$1:$ZZ$1, 0))</f>
        <v/>
      </c>
      <c r="B1817">
        <f>INDEX(resultados!$A$2:$ZZ$2386, 1811, MATCH($B$2, resultados!$A$1:$ZZ$1, 0))</f>
        <v/>
      </c>
      <c r="C1817">
        <f>INDEX(resultados!$A$2:$ZZ$2386, 1811, MATCH($B$3, resultados!$A$1:$ZZ$1, 0))</f>
        <v/>
      </c>
    </row>
    <row r="1818">
      <c r="A1818">
        <f>INDEX(resultados!$A$2:$ZZ$2386, 1812, MATCH($B$1, resultados!$A$1:$ZZ$1, 0))</f>
        <v/>
      </c>
      <c r="B1818">
        <f>INDEX(resultados!$A$2:$ZZ$2386, 1812, MATCH($B$2, resultados!$A$1:$ZZ$1, 0))</f>
        <v/>
      </c>
      <c r="C1818">
        <f>INDEX(resultados!$A$2:$ZZ$2386, 1812, MATCH($B$3, resultados!$A$1:$ZZ$1, 0))</f>
        <v/>
      </c>
    </row>
    <row r="1819">
      <c r="A1819">
        <f>INDEX(resultados!$A$2:$ZZ$2386, 1813, MATCH($B$1, resultados!$A$1:$ZZ$1, 0))</f>
        <v/>
      </c>
      <c r="B1819">
        <f>INDEX(resultados!$A$2:$ZZ$2386, 1813, MATCH($B$2, resultados!$A$1:$ZZ$1, 0))</f>
        <v/>
      </c>
      <c r="C1819">
        <f>INDEX(resultados!$A$2:$ZZ$2386, 1813, MATCH($B$3, resultados!$A$1:$ZZ$1, 0))</f>
        <v/>
      </c>
    </row>
    <row r="1820">
      <c r="A1820">
        <f>INDEX(resultados!$A$2:$ZZ$2386, 1814, MATCH($B$1, resultados!$A$1:$ZZ$1, 0))</f>
        <v/>
      </c>
      <c r="B1820">
        <f>INDEX(resultados!$A$2:$ZZ$2386, 1814, MATCH($B$2, resultados!$A$1:$ZZ$1, 0))</f>
        <v/>
      </c>
      <c r="C1820">
        <f>INDEX(resultados!$A$2:$ZZ$2386, 1814, MATCH($B$3, resultados!$A$1:$ZZ$1, 0))</f>
        <v/>
      </c>
    </row>
    <row r="1821">
      <c r="A1821">
        <f>INDEX(resultados!$A$2:$ZZ$2386, 1815, MATCH($B$1, resultados!$A$1:$ZZ$1, 0))</f>
        <v/>
      </c>
      <c r="B1821">
        <f>INDEX(resultados!$A$2:$ZZ$2386, 1815, MATCH($B$2, resultados!$A$1:$ZZ$1, 0))</f>
        <v/>
      </c>
      <c r="C1821">
        <f>INDEX(resultados!$A$2:$ZZ$2386, 1815, MATCH($B$3, resultados!$A$1:$ZZ$1, 0))</f>
        <v/>
      </c>
    </row>
    <row r="1822">
      <c r="A1822">
        <f>INDEX(resultados!$A$2:$ZZ$2386, 1816, MATCH($B$1, resultados!$A$1:$ZZ$1, 0))</f>
        <v/>
      </c>
      <c r="B1822">
        <f>INDEX(resultados!$A$2:$ZZ$2386, 1816, MATCH($B$2, resultados!$A$1:$ZZ$1, 0))</f>
        <v/>
      </c>
      <c r="C1822">
        <f>INDEX(resultados!$A$2:$ZZ$2386, 1816, MATCH($B$3, resultados!$A$1:$ZZ$1, 0))</f>
        <v/>
      </c>
    </row>
    <row r="1823">
      <c r="A1823">
        <f>INDEX(resultados!$A$2:$ZZ$2386, 1817, MATCH($B$1, resultados!$A$1:$ZZ$1, 0))</f>
        <v/>
      </c>
      <c r="B1823">
        <f>INDEX(resultados!$A$2:$ZZ$2386, 1817, MATCH($B$2, resultados!$A$1:$ZZ$1, 0))</f>
        <v/>
      </c>
      <c r="C1823">
        <f>INDEX(resultados!$A$2:$ZZ$2386, 1817, MATCH($B$3, resultados!$A$1:$ZZ$1, 0))</f>
        <v/>
      </c>
    </row>
    <row r="1824">
      <c r="A1824">
        <f>INDEX(resultados!$A$2:$ZZ$2386, 1818, MATCH($B$1, resultados!$A$1:$ZZ$1, 0))</f>
        <v/>
      </c>
      <c r="B1824">
        <f>INDEX(resultados!$A$2:$ZZ$2386, 1818, MATCH($B$2, resultados!$A$1:$ZZ$1, 0))</f>
        <v/>
      </c>
      <c r="C1824">
        <f>INDEX(resultados!$A$2:$ZZ$2386, 1818, MATCH($B$3, resultados!$A$1:$ZZ$1, 0))</f>
        <v/>
      </c>
    </row>
    <row r="1825">
      <c r="A1825">
        <f>INDEX(resultados!$A$2:$ZZ$2386, 1819, MATCH($B$1, resultados!$A$1:$ZZ$1, 0))</f>
        <v/>
      </c>
      <c r="B1825">
        <f>INDEX(resultados!$A$2:$ZZ$2386, 1819, MATCH($B$2, resultados!$A$1:$ZZ$1, 0))</f>
        <v/>
      </c>
      <c r="C1825">
        <f>INDEX(resultados!$A$2:$ZZ$2386, 1819, MATCH($B$3, resultados!$A$1:$ZZ$1, 0))</f>
        <v/>
      </c>
    </row>
    <row r="1826">
      <c r="A1826">
        <f>INDEX(resultados!$A$2:$ZZ$2386, 1820, MATCH($B$1, resultados!$A$1:$ZZ$1, 0))</f>
        <v/>
      </c>
      <c r="B1826">
        <f>INDEX(resultados!$A$2:$ZZ$2386, 1820, MATCH($B$2, resultados!$A$1:$ZZ$1, 0))</f>
        <v/>
      </c>
      <c r="C1826">
        <f>INDEX(resultados!$A$2:$ZZ$2386, 1820, MATCH($B$3, resultados!$A$1:$ZZ$1, 0))</f>
        <v/>
      </c>
    </row>
    <row r="1827">
      <c r="A1827">
        <f>INDEX(resultados!$A$2:$ZZ$2386, 1821, MATCH($B$1, resultados!$A$1:$ZZ$1, 0))</f>
        <v/>
      </c>
      <c r="B1827">
        <f>INDEX(resultados!$A$2:$ZZ$2386, 1821, MATCH($B$2, resultados!$A$1:$ZZ$1, 0))</f>
        <v/>
      </c>
      <c r="C1827">
        <f>INDEX(resultados!$A$2:$ZZ$2386, 1821, MATCH($B$3, resultados!$A$1:$ZZ$1, 0))</f>
        <v/>
      </c>
    </row>
    <row r="1828">
      <c r="A1828">
        <f>INDEX(resultados!$A$2:$ZZ$2386, 1822, MATCH($B$1, resultados!$A$1:$ZZ$1, 0))</f>
        <v/>
      </c>
      <c r="B1828">
        <f>INDEX(resultados!$A$2:$ZZ$2386, 1822, MATCH($B$2, resultados!$A$1:$ZZ$1, 0))</f>
        <v/>
      </c>
      <c r="C1828">
        <f>INDEX(resultados!$A$2:$ZZ$2386, 1822, MATCH($B$3, resultados!$A$1:$ZZ$1, 0))</f>
        <v/>
      </c>
    </row>
    <row r="1829">
      <c r="A1829">
        <f>INDEX(resultados!$A$2:$ZZ$2386, 1823, MATCH($B$1, resultados!$A$1:$ZZ$1, 0))</f>
        <v/>
      </c>
      <c r="B1829">
        <f>INDEX(resultados!$A$2:$ZZ$2386, 1823, MATCH($B$2, resultados!$A$1:$ZZ$1, 0))</f>
        <v/>
      </c>
      <c r="C1829">
        <f>INDEX(resultados!$A$2:$ZZ$2386, 1823, MATCH($B$3, resultados!$A$1:$ZZ$1, 0))</f>
        <v/>
      </c>
    </row>
    <row r="1830">
      <c r="A1830">
        <f>INDEX(resultados!$A$2:$ZZ$2386, 1824, MATCH($B$1, resultados!$A$1:$ZZ$1, 0))</f>
        <v/>
      </c>
      <c r="B1830">
        <f>INDEX(resultados!$A$2:$ZZ$2386, 1824, MATCH($B$2, resultados!$A$1:$ZZ$1, 0))</f>
        <v/>
      </c>
      <c r="C1830">
        <f>INDEX(resultados!$A$2:$ZZ$2386, 1824, MATCH($B$3, resultados!$A$1:$ZZ$1, 0))</f>
        <v/>
      </c>
    </row>
    <row r="1831">
      <c r="A1831">
        <f>INDEX(resultados!$A$2:$ZZ$2386, 1825, MATCH($B$1, resultados!$A$1:$ZZ$1, 0))</f>
        <v/>
      </c>
      <c r="B1831">
        <f>INDEX(resultados!$A$2:$ZZ$2386, 1825, MATCH($B$2, resultados!$A$1:$ZZ$1, 0))</f>
        <v/>
      </c>
      <c r="C1831">
        <f>INDEX(resultados!$A$2:$ZZ$2386, 1825, MATCH($B$3, resultados!$A$1:$ZZ$1, 0))</f>
        <v/>
      </c>
    </row>
    <row r="1832">
      <c r="A1832">
        <f>INDEX(resultados!$A$2:$ZZ$2386, 1826, MATCH($B$1, resultados!$A$1:$ZZ$1, 0))</f>
        <v/>
      </c>
      <c r="B1832">
        <f>INDEX(resultados!$A$2:$ZZ$2386, 1826, MATCH($B$2, resultados!$A$1:$ZZ$1, 0))</f>
        <v/>
      </c>
      <c r="C1832">
        <f>INDEX(resultados!$A$2:$ZZ$2386, 1826, MATCH($B$3, resultados!$A$1:$ZZ$1, 0))</f>
        <v/>
      </c>
    </row>
    <row r="1833">
      <c r="A1833">
        <f>INDEX(resultados!$A$2:$ZZ$2386, 1827, MATCH($B$1, resultados!$A$1:$ZZ$1, 0))</f>
        <v/>
      </c>
      <c r="B1833">
        <f>INDEX(resultados!$A$2:$ZZ$2386, 1827, MATCH($B$2, resultados!$A$1:$ZZ$1, 0))</f>
        <v/>
      </c>
      <c r="C1833">
        <f>INDEX(resultados!$A$2:$ZZ$2386, 1827, MATCH($B$3, resultados!$A$1:$ZZ$1, 0))</f>
        <v/>
      </c>
    </row>
    <row r="1834">
      <c r="A1834">
        <f>INDEX(resultados!$A$2:$ZZ$2386, 1828, MATCH($B$1, resultados!$A$1:$ZZ$1, 0))</f>
        <v/>
      </c>
      <c r="B1834">
        <f>INDEX(resultados!$A$2:$ZZ$2386, 1828, MATCH($B$2, resultados!$A$1:$ZZ$1, 0))</f>
        <v/>
      </c>
      <c r="C1834">
        <f>INDEX(resultados!$A$2:$ZZ$2386, 1828, MATCH($B$3, resultados!$A$1:$ZZ$1, 0))</f>
        <v/>
      </c>
    </row>
    <row r="1835">
      <c r="A1835">
        <f>INDEX(resultados!$A$2:$ZZ$2386, 1829, MATCH($B$1, resultados!$A$1:$ZZ$1, 0))</f>
        <v/>
      </c>
      <c r="B1835">
        <f>INDEX(resultados!$A$2:$ZZ$2386, 1829, MATCH($B$2, resultados!$A$1:$ZZ$1, 0))</f>
        <v/>
      </c>
      <c r="C1835">
        <f>INDEX(resultados!$A$2:$ZZ$2386, 1829, MATCH($B$3, resultados!$A$1:$ZZ$1, 0))</f>
        <v/>
      </c>
    </row>
    <row r="1836">
      <c r="A1836">
        <f>INDEX(resultados!$A$2:$ZZ$2386, 1830, MATCH($B$1, resultados!$A$1:$ZZ$1, 0))</f>
        <v/>
      </c>
      <c r="B1836">
        <f>INDEX(resultados!$A$2:$ZZ$2386, 1830, MATCH($B$2, resultados!$A$1:$ZZ$1, 0))</f>
        <v/>
      </c>
      <c r="C1836">
        <f>INDEX(resultados!$A$2:$ZZ$2386, 1830, MATCH($B$3, resultados!$A$1:$ZZ$1, 0))</f>
        <v/>
      </c>
    </row>
    <row r="1837">
      <c r="A1837">
        <f>INDEX(resultados!$A$2:$ZZ$2386, 1831, MATCH($B$1, resultados!$A$1:$ZZ$1, 0))</f>
        <v/>
      </c>
      <c r="B1837">
        <f>INDEX(resultados!$A$2:$ZZ$2386, 1831, MATCH($B$2, resultados!$A$1:$ZZ$1, 0))</f>
        <v/>
      </c>
      <c r="C1837">
        <f>INDEX(resultados!$A$2:$ZZ$2386, 1831, MATCH($B$3, resultados!$A$1:$ZZ$1, 0))</f>
        <v/>
      </c>
    </row>
    <row r="1838">
      <c r="A1838">
        <f>INDEX(resultados!$A$2:$ZZ$2386, 1832, MATCH($B$1, resultados!$A$1:$ZZ$1, 0))</f>
        <v/>
      </c>
      <c r="B1838">
        <f>INDEX(resultados!$A$2:$ZZ$2386, 1832, MATCH($B$2, resultados!$A$1:$ZZ$1, 0))</f>
        <v/>
      </c>
      <c r="C1838">
        <f>INDEX(resultados!$A$2:$ZZ$2386, 1832, MATCH($B$3, resultados!$A$1:$ZZ$1, 0))</f>
        <v/>
      </c>
    </row>
    <row r="1839">
      <c r="A1839">
        <f>INDEX(resultados!$A$2:$ZZ$2386, 1833, MATCH($B$1, resultados!$A$1:$ZZ$1, 0))</f>
        <v/>
      </c>
      <c r="B1839">
        <f>INDEX(resultados!$A$2:$ZZ$2386, 1833, MATCH($B$2, resultados!$A$1:$ZZ$1, 0))</f>
        <v/>
      </c>
      <c r="C1839">
        <f>INDEX(resultados!$A$2:$ZZ$2386, 1833, MATCH($B$3, resultados!$A$1:$ZZ$1, 0))</f>
        <v/>
      </c>
    </row>
    <row r="1840">
      <c r="A1840">
        <f>INDEX(resultados!$A$2:$ZZ$2386, 1834, MATCH($B$1, resultados!$A$1:$ZZ$1, 0))</f>
        <v/>
      </c>
      <c r="B1840">
        <f>INDEX(resultados!$A$2:$ZZ$2386, 1834, MATCH($B$2, resultados!$A$1:$ZZ$1, 0))</f>
        <v/>
      </c>
      <c r="C1840">
        <f>INDEX(resultados!$A$2:$ZZ$2386, 1834, MATCH($B$3, resultados!$A$1:$ZZ$1, 0))</f>
        <v/>
      </c>
    </row>
    <row r="1841">
      <c r="A1841">
        <f>INDEX(resultados!$A$2:$ZZ$2386, 1835, MATCH($B$1, resultados!$A$1:$ZZ$1, 0))</f>
        <v/>
      </c>
      <c r="B1841">
        <f>INDEX(resultados!$A$2:$ZZ$2386, 1835, MATCH($B$2, resultados!$A$1:$ZZ$1, 0))</f>
        <v/>
      </c>
      <c r="C1841">
        <f>INDEX(resultados!$A$2:$ZZ$2386, 1835, MATCH($B$3, resultados!$A$1:$ZZ$1, 0))</f>
        <v/>
      </c>
    </row>
    <row r="1842">
      <c r="A1842">
        <f>INDEX(resultados!$A$2:$ZZ$2386, 1836, MATCH($B$1, resultados!$A$1:$ZZ$1, 0))</f>
        <v/>
      </c>
      <c r="B1842">
        <f>INDEX(resultados!$A$2:$ZZ$2386, 1836, MATCH($B$2, resultados!$A$1:$ZZ$1, 0))</f>
        <v/>
      </c>
      <c r="C1842">
        <f>INDEX(resultados!$A$2:$ZZ$2386, 1836, MATCH($B$3, resultados!$A$1:$ZZ$1, 0))</f>
        <v/>
      </c>
    </row>
    <row r="1843">
      <c r="A1843">
        <f>INDEX(resultados!$A$2:$ZZ$2386, 1837, MATCH($B$1, resultados!$A$1:$ZZ$1, 0))</f>
        <v/>
      </c>
      <c r="B1843">
        <f>INDEX(resultados!$A$2:$ZZ$2386, 1837, MATCH($B$2, resultados!$A$1:$ZZ$1, 0))</f>
        <v/>
      </c>
      <c r="C1843">
        <f>INDEX(resultados!$A$2:$ZZ$2386, 1837, MATCH($B$3, resultados!$A$1:$ZZ$1, 0))</f>
        <v/>
      </c>
    </row>
    <row r="1844">
      <c r="A1844">
        <f>INDEX(resultados!$A$2:$ZZ$2386, 1838, MATCH($B$1, resultados!$A$1:$ZZ$1, 0))</f>
        <v/>
      </c>
      <c r="B1844">
        <f>INDEX(resultados!$A$2:$ZZ$2386, 1838, MATCH($B$2, resultados!$A$1:$ZZ$1, 0))</f>
        <v/>
      </c>
      <c r="C1844">
        <f>INDEX(resultados!$A$2:$ZZ$2386, 1838, MATCH($B$3, resultados!$A$1:$ZZ$1, 0))</f>
        <v/>
      </c>
    </row>
    <row r="1845">
      <c r="A1845">
        <f>INDEX(resultados!$A$2:$ZZ$2386, 1839, MATCH($B$1, resultados!$A$1:$ZZ$1, 0))</f>
        <v/>
      </c>
      <c r="B1845">
        <f>INDEX(resultados!$A$2:$ZZ$2386, 1839, MATCH($B$2, resultados!$A$1:$ZZ$1, 0))</f>
        <v/>
      </c>
      <c r="C1845">
        <f>INDEX(resultados!$A$2:$ZZ$2386, 1839, MATCH($B$3, resultados!$A$1:$ZZ$1, 0))</f>
        <v/>
      </c>
    </row>
    <row r="1846">
      <c r="A1846">
        <f>INDEX(resultados!$A$2:$ZZ$2386, 1840, MATCH($B$1, resultados!$A$1:$ZZ$1, 0))</f>
        <v/>
      </c>
      <c r="B1846">
        <f>INDEX(resultados!$A$2:$ZZ$2386, 1840, MATCH($B$2, resultados!$A$1:$ZZ$1, 0))</f>
        <v/>
      </c>
      <c r="C1846">
        <f>INDEX(resultados!$A$2:$ZZ$2386, 1840, MATCH($B$3, resultados!$A$1:$ZZ$1, 0))</f>
        <v/>
      </c>
    </row>
    <row r="1847">
      <c r="A1847">
        <f>INDEX(resultados!$A$2:$ZZ$2386, 1841, MATCH($B$1, resultados!$A$1:$ZZ$1, 0))</f>
        <v/>
      </c>
      <c r="B1847">
        <f>INDEX(resultados!$A$2:$ZZ$2386, 1841, MATCH($B$2, resultados!$A$1:$ZZ$1, 0))</f>
        <v/>
      </c>
      <c r="C1847">
        <f>INDEX(resultados!$A$2:$ZZ$2386, 1841, MATCH($B$3, resultados!$A$1:$ZZ$1, 0))</f>
        <v/>
      </c>
    </row>
    <row r="1848">
      <c r="A1848">
        <f>INDEX(resultados!$A$2:$ZZ$2386, 1842, MATCH($B$1, resultados!$A$1:$ZZ$1, 0))</f>
        <v/>
      </c>
      <c r="B1848">
        <f>INDEX(resultados!$A$2:$ZZ$2386, 1842, MATCH($B$2, resultados!$A$1:$ZZ$1, 0))</f>
        <v/>
      </c>
      <c r="C1848">
        <f>INDEX(resultados!$A$2:$ZZ$2386, 1842, MATCH($B$3, resultados!$A$1:$ZZ$1, 0))</f>
        <v/>
      </c>
    </row>
    <row r="1849">
      <c r="A1849">
        <f>INDEX(resultados!$A$2:$ZZ$2386, 1843, MATCH($B$1, resultados!$A$1:$ZZ$1, 0))</f>
        <v/>
      </c>
      <c r="B1849">
        <f>INDEX(resultados!$A$2:$ZZ$2386, 1843, MATCH($B$2, resultados!$A$1:$ZZ$1, 0))</f>
        <v/>
      </c>
      <c r="C1849">
        <f>INDEX(resultados!$A$2:$ZZ$2386, 1843, MATCH($B$3, resultados!$A$1:$ZZ$1, 0))</f>
        <v/>
      </c>
    </row>
    <row r="1850">
      <c r="A1850">
        <f>INDEX(resultados!$A$2:$ZZ$2386, 1844, MATCH($B$1, resultados!$A$1:$ZZ$1, 0))</f>
        <v/>
      </c>
      <c r="B1850">
        <f>INDEX(resultados!$A$2:$ZZ$2386, 1844, MATCH($B$2, resultados!$A$1:$ZZ$1, 0))</f>
        <v/>
      </c>
      <c r="C1850">
        <f>INDEX(resultados!$A$2:$ZZ$2386, 1844, MATCH($B$3, resultados!$A$1:$ZZ$1, 0))</f>
        <v/>
      </c>
    </row>
    <row r="1851">
      <c r="A1851">
        <f>INDEX(resultados!$A$2:$ZZ$2386, 1845, MATCH($B$1, resultados!$A$1:$ZZ$1, 0))</f>
        <v/>
      </c>
      <c r="B1851">
        <f>INDEX(resultados!$A$2:$ZZ$2386, 1845, MATCH($B$2, resultados!$A$1:$ZZ$1, 0))</f>
        <v/>
      </c>
      <c r="C1851">
        <f>INDEX(resultados!$A$2:$ZZ$2386, 1845, MATCH($B$3, resultados!$A$1:$ZZ$1, 0))</f>
        <v/>
      </c>
    </row>
    <row r="1852">
      <c r="A1852">
        <f>INDEX(resultados!$A$2:$ZZ$2386, 1846, MATCH($B$1, resultados!$A$1:$ZZ$1, 0))</f>
        <v/>
      </c>
      <c r="B1852">
        <f>INDEX(resultados!$A$2:$ZZ$2386, 1846, MATCH($B$2, resultados!$A$1:$ZZ$1, 0))</f>
        <v/>
      </c>
      <c r="C1852">
        <f>INDEX(resultados!$A$2:$ZZ$2386, 1846, MATCH($B$3, resultados!$A$1:$ZZ$1, 0))</f>
        <v/>
      </c>
    </row>
    <row r="1853">
      <c r="A1853">
        <f>INDEX(resultados!$A$2:$ZZ$2386, 1847, MATCH($B$1, resultados!$A$1:$ZZ$1, 0))</f>
        <v/>
      </c>
      <c r="B1853">
        <f>INDEX(resultados!$A$2:$ZZ$2386, 1847, MATCH($B$2, resultados!$A$1:$ZZ$1, 0))</f>
        <v/>
      </c>
      <c r="C1853">
        <f>INDEX(resultados!$A$2:$ZZ$2386, 1847, MATCH($B$3, resultados!$A$1:$ZZ$1, 0))</f>
        <v/>
      </c>
    </row>
    <row r="1854">
      <c r="A1854">
        <f>INDEX(resultados!$A$2:$ZZ$2386, 1848, MATCH($B$1, resultados!$A$1:$ZZ$1, 0))</f>
        <v/>
      </c>
      <c r="B1854">
        <f>INDEX(resultados!$A$2:$ZZ$2386, 1848, MATCH($B$2, resultados!$A$1:$ZZ$1, 0))</f>
        <v/>
      </c>
      <c r="C1854">
        <f>INDEX(resultados!$A$2:$ZZ$2386, 1848, MATCH($B$3, resultados!$A$1:$ZZ$1, 0))</f>
        <v/>
      </c>
    </row>
    <row r="1855">
      <c r="A1855">
        <f>INDEX(resultados!$A$2:$ZZ$2386, 1849, MATCH($B$1, resultados!$A$1:$ZZ$1, 0))</f>
        <v/>
      </c>
      <c r="B1855">
        <f>INDEX(resultados!$A$2:$ZZ$2386, 1849, MATCH($B$2, resultados!$A$1:$ZZ$1, 0))</f>
        <v/>
      </c>
      <c r="C1855">
        <f>INDEX(resultados!$A$2:$ZZ$2386, 1849, MATCH($B$3, resultados!$A$1:$ZZ$1, 0))</f>
        <v/>
      </c>
    </row>
    <row r="1856">
      <c r="A1856">
        <f>INDEX(resultados!$A$2:$ZZ$2386, 1850, MATCH($B$1, resultados!$A$1:$ZZ$1, 0))</f>
        <v/>
      </c>
      <c r="B1856">
        <f>INDEX(resultados!$A$2:$ZZ$2386, 1850, MATCH($B$2, resultados!$A$1:$ZZ$1, 0))</f>
        <v/>
      </c>
      <c r="C1856">
        <f>INDEX(resultados!$A$2:$ZZ$2386, 1850, MATCH($B$3, resultados!$A$1:$ZZ$1, 0))</f>
        <v/>
      </c>
    </row>
    <row r="1857">
      <c r="A1857">
        <f>INDEX(resultados!$A$2:$ZZ$2386, 1851, MATCH($B$1, resultados!$A$1:$ZZ$1, 0))</f>
        <v/>
      </c>
      <c r="B1857">
        <f>INDEX(resultados!$A$2:$ZZ$2386, 1851, MATCH($B$2, resultados!$A$1:$ZZ$1, 0))</f>
        <v/>
      </c>
      <c r="C1857">
        <f>INDEX(resultados!$A$2:$ZZ$2386, 1851, MATCH($B$3, resultados!$A$1:$ZZ$1, 0))</f>
        <v/>
      </c>
    </row>
    <row r="1858">
      <c r="A1858">
        <f>INDEX(resultados!$A$2:$ZZ$2386, 1852, MATCH($B$1, resultados!$A$1:$ZZ$1, 0))</f>
        <v/>
      </c>
      <c r="B1858">
        <f>INDEX(resultados!$A$2:$ZZ$2386, 1852, MATCH($B$2, resultados!$A$1:$ZZ$1, 0))</f>
        <v/>
      </c>
      <c r="C1858">
        <f>INDEX(resultados!$A$2:$ZZ$2386, 1852, MATCH($B$3, resultados!$A$1:$ZZ$1, 0))</f>
        <v/>
      </c>
    </row>
    <row r="1859">
      <c r="A1859">
        <f>INDEX(resultados!$A$2:$ZZ$2386, 1853, MATCH($B$1, resultados!$A$1:$ZZ$1, 0))</f>
        <v/>
      </c>
      <c r="B1859">
        <f>INDEX(resultados!$A$2:$ZZ$2386, 1853, MATCH($B$2, resultados!$A$1:$ZZ$1, 0))</f>
        <v/>
      </c>
      <c r="C1859">
        <f>INDEX(resultados!$A$2:$ZZ$2386, 1853, MATCH($B$3, resultados!$A$1:$ZZ$1, 0))</f>
        <v/>
      </c>
    </row>
    <row r="1860">
      <c r="A1860">
        <f>INDEX(resultados!$A$2:$ZZ$2386, 1854, MATCH($B$1, resultados!$A$1:$ZZ$1, 0))</f>
        <v/>
      </c>
      <c r="B1860">
        <f>INDEX(resultados!$A$2:$ZZ$2386, 1854, MATCH($B$2, resultados!$A$1:$ZZ$1, 0))</f>
        <v/>
      </c>
      <c r="C1860">
        <f>INDEX(resultados!$A$2:$ZZ$2386, 1854, MATCH($B$3, resultados!$A$1:$ZZ$1, 0))</f>
        <v/>
      </c>
    </row>
    <row r="1861">
      <c r="A1861">
        <f>INDEX(resultados!$A$2:$ZZ$2386, 1855, MATCH($B$1, resultados!$A$1:$ZZ$1, 0))</f>
        <v/>
      </c>
      <c r="B1861">
        <f>INDEX(resultados!$A$2:$ZZ$2386, 1855, MATCH($B$2, resultados!$A$1:$ZZ$1, 0))</f>
        <v/>
      </c>
      <c r="C1861">
        <f>INDEX(resultados!$A$2:$ZZ$2386, 1855, MATCH($B$3, resultados!$A$1:$ZZ$1, 0))</f>
        <v/>
      </c>
    </row>
    <row r="1862">
      <c r="A1862">
        <f>INDEX(resultados!$A$2:$ZZ$2386, 1856, MATCH($B$1, resultados!$A$1:$ZZ$1, 0))</f>
        <v/>
      </c>
      <c r="B1862">
        <f>INDEX(resultados!$A$2:$ZZ$2386, 1856, MATCH($B$2, resultados!$A$1:$ZZ$1, 0))</f>
        <v/>
      </c>
      <c r="C1862">
        <f>INDEX(resultados!$A$2:$ZZ$2386, 1856, MATCH($B$3, resultados!$A$1:$ZZ$1, 0))</f>
        <v/>
      </c>
    </row>
    <row r="1863">
      <c r="A1863">
        <f>INDEX(resultados!$A$2:$ZZ$2386, 1857, MATCH($B$1, resultados!$A$1:$ZZ$1, 0))</f>
        <v/>
      </c>
      <c r="B1863">
        <f>INDEX(resultados!$A$2:$ZZ$2386, 1857, MATCH($B$2, resultados!$A$1:$ZZ$1, 0))</f>
        <v/>
      </c>
      <c r="C1863">
        <f>INDEX(resultados!$A$2:$ZZ$2386, 1857, MATCH($B$3, resultados!$A$1:$ZZ$1, 0))</f>
        <v/>
      </c>
    </row>
    <row r="1864">
      <c r="A1864">
        <f>INDEX(resultados!$A$2:$ZZ$2386, 1858, MATCH($B$1, resultados!$A$1:$ZZ$1, 0))</f>
        <v/>
      </c>
      <c r="B1864">
        <f>INDEX(resultados!$A$2:$ZZ$2386, 1858, MATCH($B$2, resultados!$A$1:$ZZ$1, 0))</f>
        <v/>
      </c>
      <c r="C1864">
        <f>INDEX(resultados!$A$2:$ZZ$2386, 1858, MATCH($B$3, resultados!$A$1:$ZZ$1, 0))</f>
        <v/>
      </c>
    </row>
    <row r="1865">
      <c r="A1865">
        <f>INDEX(resultados!$A$2:$ZZ$2386, 1859, MATCH($B$1, resultados!$A$1:$ZZ$1, 0))</f>
        <v/>
      </c>
      <c r="B1865">
        <f>INDEX(resultados!$A$2:$ZZ$2386, 1859, MATCH($B$2, resultados!$A$1:$ZZ$1, 0))</f>
        <v/>
      </c>
      <c r="C1865">
        <f>INDEX(resultados!$A$2:$ZZ$2386, 1859, MATCH($B$3, resultados!$A$1:$ZZ$1, 0))</f>
        <v/>
      </c>
    </row>
    <row r="1866">
      <c r="A1866">
        <f>INDEX(resultados!$A$2:$ZZ$2386, 1860, MATCH($B$1, resultados!$A$1:$ZZ$1, 0))</f>
        <v/>
      </c>
      <c r="B1866">
        <f>INDEX(resultados!$A$2:$ZZ$2386, 1860, MATCH($B$2, resultados!$A$1:$ZZ$1, 0))</f>
        <v/>
      </c>
      <c r="C1866">
        <f>INDEX(resultados!$A$2:$ZZ$2386, 1860, MATCH($B$3, resultados!$A$1:$ZZ$1, 0))</f>
        <v/>
      </c>
    </row>
    <row r="1867">
      <c r="A1867">
        <f>INDEX(resultados!$A$2:$ZZ$2386, 1861, MATCH($B$1, resultados!$A$1:$ZZ$1, 0))</f>
        <v/>
      </c>
      <c r="B1867">
        <f>INDEX(resultados!$A$2:$ZZ$2386, 1861, MATCH($B$2, resultados!$A$1:$ZZ$1, 0))</f>
        <v/>
      </c>
      <c r="C1867">
        <f>INDEX(resultados!$A$2:$ZZ$2386, 1861, MATCH($B$3, resultados!$A$1:$ZZ$1, 0))</f>
        <v/>
      </c>
    </row>
    <row r="1868">
      <c r="A1868">
        <f>INDEX(resultados!$A$2:$ZZ$2386, 1862, MATCH($B$1, resultados!$A$1:$ZZ$1, 0))</f>
        <v/>
      </c>
      <c r="B1868">
        <f>INDEX(resultados!$A$2:$ZZ$2386, 1862, MATCH($B$2, resultados!$A$1:$ZZ$1, 0))</f>
        <v/>
      </c>
      <c r="C1868">
        <f>INDEX(resultados!$A$2:$ZZ$2386, 1862, MATCH($B$3, resultados!$A$1:$ZZ$1, 0))</f>
        <v/>
      </c>
    </row>
    <row r="1869">
      <c r="A1869">
        <f>INDEX(resultados!$A$2:$ZZ$2386, 1863, MATCH($B$1, resultados!$A$1:$ZZ$1, 0))</f>
        <v/>
      </c>
      <c r="B1869">
        <f>INDEX(resultados!$A$2:$ZZ$2386, 1863, MATCH($B$2, resultados!$A$1:$ZZ$1, 0))</f>
        <v/>
      </c>
      <c r="C1869">
        <f>INDEX(resultados!$A$2:$ZZ$2386, 1863, MATCH($B$3, resultados!$A$1:$ZZ$1, 0))</f>
        <v/>
      </c>
    </row>
    <row r="1870">
      <c r="A1870">
        <f>INDEX(resultados!$A$2:$ZZ$2386, 1864, MATCH($B$1, resultados!$A$1:$ZZ$1, 0))</f>
        <v/>
      </c>
      <c r="B1870">
        <f>INDEX(resultados!$A$2:$ZZ$2386, 1864, MATCH($B$2, resultados!$A$1:$ZZ$1, 0))</f>
        <v/>
      </c>
      <c r="C1870">
        <f>INDEX(resultados!$A$2:$ZZ$2386, 1864, MATCH($B$3, resultados!$A$1:$ZZ$1, 0))</f>
        <v/>
      </c>
    </row>
    <row r="1871">
      <c r="A1871">
        <f>INDEX(resultados!$A$2:$ZZ$2386, 1865, MATCH($B$1, resultados!$A$1:$ZZ$1, 0))</f>
        <v/>
      </c>
      <c r="B1871">
        <f>INDEX(resultados!$A$2:$ZZ$2386, 1865, MATCH($B$2, resultados!$A$1:$ZZ$1, 0))</f>
        <v/>
      </c>
      <c r="C1871">
        <f>INDEX(resultados!$A$2:$ZZ$2386, 1865, MATCH($B$3, resultados!$A$1:$ZZ$1, 0))</f>
        <v/>
      </c>
    </row>
    <row r="1872">
      <c r="A1872">
        <f>INDEX(resultados!$A$2:$ZZ$2386, 1866, MATCH($B$1, resultados!$A$1:$ZZ$1, 0))</f>
        <v/>
      </c>
      <c r="B1872">
        <f>INDEX(resultados!$A$2:$ZZ$2386, 1866, MATCH($B$2, resultados!$A$1:$ZZ$1, 0))</f>
        <v/>
      </c>
      <c r="C1872">
        <f>INDEX(resultados!$A$2:$ZZ$2386, 1866, MATCH($B$3, resultados!$A$1:$ZZ$1, 0))</f>
        <v/>
      </c>
    </row>
    <row r="1873">
      <c r="A1873">
        <f>INDEX(resultados!$A$2:$ZZ$2386, 1867, MATCH($B$1, resultados!$A$1:$ZZ$1, 0))</f>
        <v/>
      </c>
      <c r="B1873">
        <f>INDEX(resultados!$A$2:$ZZ$2386, 1867, MATCH($B$2, resultados!$A$1:$ZZ$1, 0))</f>
        <v/>
      </c>
      <c r="C1873">
        <f>INDEX(resultados!$A$2:$ZZ$2386, 1867, MATCH($B$3, resultados!$A$1:$ZZ$1, 0))</f>
        <v/>
      </c>
    </row>
    <row r="1874">
      <c r="A1874">
        <f>INDEX(resultados!$A$2:$ZZ$2386, 1868, MATCH($B$1, resultados!$A$1:$ZZ$1, 0))</f>
        <v/>
      </c>
      <c r="B1874">
        <f>INDEX(resultados!$A$2:$ZZ$2386, 1868, MATCH($B$2, resultados!$A$1:$ZZ$1, 0))</f>
        <v/>
      </c>
      <c r="C1874">
        <f>INDEX(resultados!$A$2:$ZZ$2386, 1868, MATCH($B$3, resultados!$A$1:$ZZ$1, 0))</f>
        <v/>
      </c>
    </row>
    <row r="1875">
      <c r="A1875">
        <f>INDEX(resultados!$A$2:$ZZ$2386, 1869, MATCH($B$1, resultados!$A$1:$ZZ$1, 0))</f>
        <v/>
      </c>
      <c r="B1875">
        <f>INDEX(resultados!$A$2:$ZZ$2386, 1869, MATCH($B$2, resultados!$A$1:$ZZ$1, 0))</f>
        <v/>
      </c>
      <c r="C1875">
        <f>INDEX(resultados!$A$2:$ZZ$2386, 1869, MATCH($B$3, resultados!$A$1:$ZZ$1, 0))</f>
        <v/>
      </c>
    </row>
    <row r="1876">
      <c r="A1876">
        <f>INDEX(resultados!$A$2:$ZZ$2386, 1870, MATCH($B$1, resultados!$A$1:$ZZ$1, 0))</f>
        <v/>
      </c>
      <c r="B1876">
        <f>INDEX(resultados!$A$2:$ZZ$2386, 1870, MATCH($B$2, resultados!$A$1:$ZZ$1, 0))</f>
        <v/>
      </c>
      <c r="C1876">
        <f>INDEX(resultados!$A$2:$ZZ$2386, 1870, MATCH($B$3, resultados!$A$1:$ZZ$1, 0))</f>
        <v/>
      </c>
    </row>
    <row r="1877">
      <c r="A1877">
        <f>INDEX(resultados!$A$2:$ZZ$2386, 1871, MATCH($B$1, resultados!$A$1:$ZZ$1, 0))</f>
        <v/>
      </c>
      <c r="B1877">
        <f>INDEX(resultados!$A$2:$ZZ$2386, 1871, MATCH($B$2, resultados!$A$1:$ZZ$1, 0))</f>
        <v/>
      </c>
      <c r="C1877">
        <f>INDEX(resultados!$A$2:$ZZ$2386, 1871, MATCH($B$3, resultados!$A$1:$ZZ$1, 0))</f>
        <v/>
      </c>
    </row>
    <row r="1878">
      <c r="A1878">
        <f>INDEX(resultados!$A$2:$ZZ$2386, 1872, MATCH($B$1, resultados!$A$1:$ZZ$1, 0))</f>
        <v/>
      </c>
      <c r="B1878">
        <f>INDEX(resultados!$A$2:$ZZ$2386, 1872, MATCH($B$2, resultados!$A$1:$ZZ$1, 0))</f>
        <v/>
      </c>
      <c r="C1878">
        <f>INDEX(resultados!$A$2:$ZZ$2386, 1872, MATCH($B$3, resultados!$A$1:$ZZ$1, 0))</f>
        <v/>
      </c>
    </row>
    <row r="1879">
      <c r="A1879">
        <f>INDEX(resultados!$A$2:$ZZ$2386, 1873, MATCH($B$1, resultados!$A$1:$ZZ$1, 0))</f>
        <v/>
      </c>
      <c r="B1879">
        <f>INDEX(resultados!$A$2:$ZZ$2386, 1873, MATCH($B$2, resultados!$A$1:$ZZ$1, 0))</f>
        <v/>
      </c>
      <c r="C1879">
        <f>INDEX(resultados!$A$2:$ZZ$2386, 1873, MATCH($B$3, resultados!$A$1:$ZZ$1, 0))</f>
        <v/>
      </c>
    </row>
    <row r="1880">
      <c r="A1880">
        <f>INDEX(resultados!$A$2:$ZZ$2386, 1874, MATCH($B$1, resultados!$A$1:$ZZ$1, 0))</f>
        <v/>
      </c>
      <c r="B1880">
        <f>INDEX(resultados!$A$2:$ZZ$2386, 1874, MATCH($B$2, resultados!$A$1:$ZZ$1, 0))</f>
        <v/>
      </c>
      <c r="C1880">
        <f>INDEX(resultados!$A$2:$ZZ$2386, 1874, MATCH($B$3, resultados!$A$1:$ZZ$1, 0))</f>
        <v/>
      </c>
    </row>
    <row r="1881">
      <c r="A1881">
        <f>INDEX(resultados!$A$2:$ZZ$2386, 1875, MATCH($B$1, resultados!$A$1:$ZZ$1, 0))</f>
        <v/>
      </c>
      <c r="B1881">
        <f>INDEX(resultados!$A$2:$ZZ$2386, 1875, MATCH($B$2, resultados!$A$1:$ZZ$1, 0))</f>
        <v/>
      </c>
      <c r="C1881">
        <f>INDEX(resultados!$A$2:$ZZ$2386, 1875, MATCH($B$3, resultados!$A$1:$ZZ$1, 0))</f>
        <v/>
      </c>
    </row>
    <row r="1882">
      <c r="A1882">
        <f>INDEX(resultados!$A$2:$ZZ$2386, 1876, MATCH($B$1, resultados!$A$1:$ZZ$1, 0))</f>
        <v/>
      </c>
      <c r="B1882">
        <f>INDEX(resultados!$A$2:$ZZ$2386, 1876, MATCH($B$2, resultados!$A$1:$ZZ$1, 0))</f>
        <v/>
      </c>
      <c r="C1882">
        <f>INDEX(resultados!$A$2:$ZZ$2386, 1876, MATCH($B$3, resultados!$A$1:$ZZ$1, 0))</f>
        <v/>
      </c>
    </row>
    <row r="1883">
      <c r="A1883">
        <f>INDEX(resultados!$A$2:$ZZ$2386, 1877, MATCH($B$1, resultados!$A$1:$ZZ$1, 0))</f>
        <v/>
      </c>
      <c r="B1883">
        <f>INDEX(resultados!$A$2:$ZZ$2386, 1877, MATCH($B$2, resultados!$A$1:$ZZ$1, 0))</f>
        <v/>
      </c>
      <c r="C1883">
        <f>INDEX(resultados!$A$2:$ZZ$2386, 1877, MATCH($B$3, resultados!$A$1:$ZZ$1, 0))</f>
        <v/>
      </c>
    </row>
    <row r="1884">
      <c r="A1884">
        <f>INDEX(resultados!$A$2:$ZZ$2386, 1878, MATCH($B$1, resultados!$A$1:$ZZ$1, 0))</f>
        <v/>
      </c>
      <c r="B1884">
        <f>INDEX(resultados!$A$2:$ZZ$2386, 1878, MATCH($B$2, resultados!$A$1:$ZZ$1, 0))</f>
        <v/>
      </c>
      <c r="C1884">
        <f>INDEX(resultados!$A$2:$ZZ$2386, 1878, MATCH($B$3, resultados!$A$1:$ZZ$1, 0))</f>
        <v/>
      </c>
    </row>
    <row r="1885">
      <c r="A1885">
        <f>INDEX(resultados!$A$2:$ZZ$2386, 1879, MATCH($B$1, resultados!$A$1:$ZZ$1, 0))</f>
        <v/>
      </c>
      <c r="B1885">
        <f>INDEX(resultados!$A$2:$ZZ$2386, 1879, MATCH($B$2, resultados!$A$1:$ZZ$1, 0))</f>
        <v/>
      </c>
      <c r="C1885">
        <f>INDEX(resultados!$A$2:$ZZ$2386, 1879, MATCH($B$3, resultados!$A$1:$ZZ$1, 0))</f>
        <v/>
      </c>
    </row>
    <row r="1886">
      <c r="A1886">
        <f>INDEX(resultados!$A$2:$ZZ$2386, 1880, MATCH($B$1, resultados!$A$1:$ZZ$1, 0))</f>
        <v/>
      </c>
      <c r="B1886">
        <f>INDEX(resultados!$A$2:$ZZ$2386, 1880, MATCH($B$2, resultados!$A$1:$ZZ$1, 0))</f>
        <v/>
      </c>
      <c r="C1886">
        <f>INDEX(resultados!$A$2:$ZZ$2386, 1880, MATCH($B$3, resultados!$A$1:$ZZ$1, 0))</f>
        <v/>
      </c>
    </row>
    <row r="1887">
      <c r="A1887">
        <f>INDEX(resultados!$A$2:$ZZ$2386, 1881, MATCH($B$1, resultados!$A$1:$ZZ$1, 0))</f>
        <v/>
      </c>
      <c r="B1887">
        <f>INDEX(resultados!$A$2:$ZZ$2386, 1881, MATCH($B$2, resultados!$A$1:$ZZ$1, 0))</f>
        <v/>
      </c>
      <c r="C1887">
        <f>INDEX(resultados!$A$2:$ZZ$2386, 1881, MATCH($B$3, resultados!$A$1:$ZZ$1, 0))</f>
        <v/>
      </c>
    </row>
    <row r="1888">
      <c r="A1888">
        <f>INDEX(resultados!$A$2:$ZZ$2386, 1882, MATCH($B$1, resultados!$A$1:$ZZ$1, 0))</f>
        <v/>
      </c>
      <c r="B1888">
        <f>INDEX(resultados!$A$2:$ZZ$2386, 1882, MATCH($B$2, resultados!$A$1:$ZZ$1, 0))</f>
        <v/>
      </c>
      <c r="C1888">
        <f>INDEX(resultados!$A$2:$ZZ$2386, 1882, MATCH($B$3, resultados!$A$1:$ZZ$1, 0))</f>
        <v/>
      </c>
    </row>
    <row r="1889">
      <c r="A1889">
        <f>INDEX(resultados!$A$2:$ZZ$2386, 1883, MATCH($B$1, resultados!$A$1:$ZZ$1, 0))</f>
        <v/>
      </c>
      <c r="B1889">
        <f>INDEX(resultados!$A$2:$ZZ$2386, 1883, MATCH($B$2, resultados!$A$1:$ZZ$1, 0))</f>
        <v/>
      </c>
      <c r="C1889">
        <f>INDEX(resultados!$A$2:$ZZ$2386, 1883, MATCH($B$3, resultados!$A$1:$ZZ$1, 0))</f>
        <v/>
      </c>
    </row>
    <row r="1890">
      <c r="A1890">
        <f>INDEX(resultados!$A$2:$ZZ$2386, 1884, MATCH($B$1, resultados!$A$1:$ZZ$1, 0))</f>
        <v/>
      </c>
      <c r="B1890">
        <f>INDEX(resultados!$A$2:$ZZ$2386, 1884, MATCH($B$2, resultados!$A$1:$ZZ$1, 0))</f>
        <v/>
      </c>
      <c r="C1890">
        <f>INDEX(resultados!$A$2:$ZZ$2386, 1884, MATCH($B$3, resultados!$A$1:$ZZ$1, 0))</f>
        <v/>
      </c>
    </row>
    <row r="1891">
      <c r="A1891">
        <f>INDEX(resultados!$A$2:$ZZ$2386, 1885, MATCH($B$1, resultados!$A$1:$ZZ$1, 0))</f>
        <v/>
      </c>
      <c r="B1891">
        <f>INDEX(resultados!$A$2:$ZZ$2386, 1885, MATCH($B$2, resultados!$A$1:$ZZ$1, 0))</f>
        <v/>
      </c>
      <c r="C1891">
        <f>INDEX(resultados!$A$2:$ZZ$2386, 1885, MATCH($B$3, resultados!$A$1:$ZZ$1, 0))</f>
        <v/>
      </c>
    </row>
    <row r="1892">
      <c r="A1892">
        <f>INDEX(resultados!$A$2:$ZZ$2386, 1886, MATCH($B$1, resultados!$A$1:$ZZ$1, 0))</f>
        <v/>
      </c>
      <c r="B1892">
        <f>INDEX(resultados!$A$2:$ZZ$2386, 1886, MATCH($B$2, resultados!$A$1:$ZZ$1, 0))</f>
        <v/>
      </c>
      <c r="C1892">
        <f>INDEX(resultados!$A$2:$ZZ$2386, 1886, MATCH($B$3, resultados!$A$1:$ZZ$1, 0))</f>
        <v/>
      </c>
    </row>
    <row r="1893">
      <c r="A1893">
        <f>INDEX(resultados!$A$2:$ZZ$2386, 1887, MATCH($B$1, resultados!$A$1:$ZZ$1, 0))</f>
        <v/>
      </c>
      <c r="B1893">
        <f>INDEX(resultados!$A$2:$ZZ$2386, 1887, MATCH($B$2, resultados!$A$1:$ZZ$1, 0))</f>
        <v/>
      </c>
      <c r="C1893">
        <f>INDEX(resultados!$A$2:$ZZ$2386, 1887, MATCH($B$3, resultados!$A$1:$ZZ$1, 0))</f>
        <v/>
      </c>
    </row>
    <row r="1894">
      <c r="A1894">
        <f>INDEX(resultados!$A$2:$ZZ$2386, 1888, MATCH($B$1, resultados!$A$1:$ZZ$1, 0))</f>
        <v/>
      </c>
      <c r="B1894">
        <f>INDEX(resultados!$A$2:$ZZ$2386, 1888, MATCH($B$2, resultados!$A$1:$ZZ$1, 0))</f>
        <v/>
      </c>
      <c r="C1894">
        <f>INDEX(resultados!$A$2:$ZZ$2386, 1888, MATCH($B$3, resultados!$A$1:$ZZ$1, 0))</f>
        <v/>
      </c>
    </row>
    <row r="1895">
      <c r="A1895">
        <f>INDEX(resultados!$A$2:$ZZ$2386, 1889, MATCH($B$1, resultados!$A$1:$ZZ$1, 0))</f>
        <v/>
      </c>
      <c r="B1895">
        <f>INDEX(resultados!$A$2:$ZZ$2386, 1889, MATCH($B$2, resultados!$A$1:$ZZ$1, 0))</f>
        <v/>
      </c>
      <c r="C1895">
        <f>INDEX(resultados!$A$2:$ZZ$2386, 1889, MATCH($B$3, resultados!$A$1:$ZZ$1, 0))</f>
        <v/>
      </c>
    </row>
    <row r="1896">
      <c r="A1896">
        <f>INDEX(resultados!$A$2:$ZZ$2386, 1890, MATCH($B$1, resultados!$A$1:$ZZ$1, 0))</f>
        <v/>
      </c>
      <c r="B1896">
        <f>INDEX(resultados!$A$2:$ZZ$2386, 1890, MATCH($B$2, resultados!$A$1:$ZZ$1, 0))</f>
        <v/>
      </c>
      <c r="C1896">
        <f>INDEX(resultados!$A$2:$ZZ$2386, 1890, MATCH($B$3, resultados!$A$1:$ZZ$1, 0))</f>
        <v/>
      </c>
    </row>
    <row r="1897">
      <c r="A1897">
        <f>INDEX(resultados!$A$2:$ZZ$2386, 1891, MATCH($B$1, resultados!$A$1:$ZZ$1, 0))</f>
        <v/>
      </c>
      <c r="B1897">
        <f>INDEX(resultados!$A$2:$ZZ$2386, 1891, MATCH($B$2, resultados!$A$1:$ZZ$1, 0))</f>
        <v/>
      </c>
      <c r="C1897">
        <f>INDEX(resultados!$A$2:$ZZ$2386, 1891, MATCH($B$3, resultados!$A$1:$ZZ$1, 0))</f>
        <v/>
      </c>
    </row>
    <row r="1898">
      <c r="A1898">
        <f>INDEX(resultados!$A$2:$ZZ$2386, 1892, MATCH($B$1, resultados!$A$1:$ZZ$1, 0))</f>
        <v/>
      </c>
      <c r="B1898">
        <f>INDEX(resultados!$A$2:$ZZ$2386, 1892, MATCH($B$2, resultados!$A$1:$ZZ$1, 0))</f>
        <v/>
      </c>
      <c r="C1898">
        <f>INDEX(resultados!$A$2:$ZZ$2386, 1892, MATCH($B$3, resultados!$A$1:$ZZ$1, 0))</f>
        <v/>
      </c>
    </row>
    <row r="1899">
      <c r="A1899">
        <f>INDEX(resultados!$A$2:$ZZ$2386, 1893, MATCH($B$1, resultados!$A$1:$ZZ$1, 0))</f>
        <v/>
      </c>
      <c r="B1899">
        <f>INDEX(resultados!$A$2:$ZZ$2386, 1893, MATCH($B$2, resultados!$A$1:$ZZ$1, 0))</f>
        <v/>
      </c>
      <c r="C1899">
        <f>INDEX(resultados!$A$2:$ZZ$2386, 1893, MATCH($B$3, resultados!$A$1:$ZZ$1, 0))</f>
        <v/>
      </c>
    </row>
    <row r="1900">
      <c r="A1900">
        <f>INDEX(resultados!$A$2:$ZZ$2386, 1894, MATCH($B$1, resultados!$A$1:$ZZ$1, 0))</f>
        <v/>
      </c>
      <c r="B1900">
        <f>INDEX(resultados!$A$2:$ZZ$2386, 1894, MATCH($B$2, resultados!$A$1:$ZZ$1, 0))</f>
        <v/>
      </c>
      <c r="C1900">
        <f>INDEX(resultados!$A$2:$ZZ$2386, 1894, MATCH($B$3, resultados!$A$1:$ZZ$1, 0))</f>
        <v/>
      </c>
    </row>
    <row r="1901">
      <c r="A1901">
        <f>INDEX(resultados!$A$2:$ZZ$2386, 1895, MATCH($B$1, resultados!$A$1:$ZZ$1, 0))</f>
        <v/>
      </c>
      <c r="B1901">
        <f>INDEX(resultados!$A$2:$ZZ$2386, 1895, MATCH($B$2, resultados!$A$1:$ZZ$1, 0))</f>
        <v/>
      </c>
      <c r="C1901">
        <f>INDEX(resultados!$A$2:$ZZ$2386, 1895, MATCH($B$3, resultados!$A$1:$ZZ$1, 0))</f>
        <v/>
      </c>
    </row>
    <row r="1902">
      <c r="A1902">
        <f>INDEX(resultados!$A$2:$ZZ$2386, 1896, MATCH($B$1, resultados!$A$1:$ZZ$1, 0))</f>
        <v/>
      </c>
      <c r="B1902">
        <f>INDEX(resultados!$A$2:$ZZ$2386, 1896, MATCH($B$2, resultados!$A$1:$ZZ$1, 0))</f>
        <v/>
      </c>
      <c r="C1902">
        <f>INDEX(resultados!$A$2:$ZZ$2386, 1896, MATCH($B$3, resultados!$A$1:$ZZ$1, 0))</f>
        <v/>
      </c>
    </row>
    <row r="1903">
      <c r="A1903">
        <f>INDEX(resultados!$A$2:$ZZ$2386, 1897, MATCH($B$1, resultados!$A$1:$ZZ$1, 0))</f>
        <v/>
      </c>
      <c r="B1903">
        <f>INDEX(resultados!$A$2:$ZZ$2386, 1897, MATCH($B$2, resultados!$A$1:$ZZ$1, 0))</f>
        <v/>
      </c>
      <c r="C1903">
        <f>INDEX(resultados!$A$2:$ZZ$2386, 1897, MATCH($B$3, resultados!$A$1:$ZZ$1, 0))</f>
        <v/>
      </c>
    </row>
    <row r="1904">
      <c r="A1904">
        <f>INDEX(resultados!$A$2:$ZZ$2386, 1898, MATCH($B$1, resultados!$A$1:$ZZ$1, 0))</f>
        <v/>
      </c>
      <c r="B1904">
        <f>INDEX(resultados!$A$2:$ZZ$2386, 1898, MATCH($B$2, resultados!$A$1:$ZZ$1, 0))</f>
        <v/>
      </c>
      <c r="C1904">
        <f>INDEX(resultados!$A$2:$ZZ$2386, 1898, MATCH($B$3, resultados!$A$1:$ZZ$1, 0))</f>
        <v/>
      </c>
    </row>
    <row r="1905">
      <c r="A1905">
        <f>INDEX(resultados!$A$2:$ZZ$2386, 1899, MATCH($B$1, resultados!$A$1:$ZZ$1, 0))</f>
        <v/>
      </c>
      <c r="B1905">
        <f>INDEX(resultados!$A$2:$ZZ$2386, 1899, MATCH($B$2, resultados!$A$1:$ZZ$1, 0))</f>
        <v/>
      </c>
      <c r="C1905">
        <f>INDEX(resultados!$A$2:$ZZ$2386, 1899, MATCH($B$3, resultados!$A$1:$ZZ$1, 0))</f>
        <v/>
      </c>
    </row>
    <row r="1906">
      <c r="A1906">
        <f>INDEX(resultados!$A$2:$ZZ$2386, 1900, MATCH($B$1, resultados!$A$1:$ZZ$1, 0))</f>
        <v/>
      </c>
      <c r="B1906">
        <f>INDEX(resultados!$A$2:$ZZ$2386, 1900, MATCH($B$2, resultados!$A$1:$ZZ$1, 0))</f>
        <v/>
      </c>
      <c r="C1906">
        <f>INDEX(resultados!$A$2:$ZZ$2386, 1900, MATCH($B$3, resultados!$A$1:$ZZ$1, 0))</f>
        <v/>
      </c>
    </row>
    <row r="1907">
      <c r="A1907">
        <f>INDEX(resultados!$A$2:$ZZ$2386, 1901, MATCH($B$1, resultados!$A$1:$ZZ$1, 0))</f>
        <v/>
      </c>
      <c r="B1907">
        <f>INDEX(resultados!$A$2:$ZZ$2386, 1901, MATCH($B$2, resultados!$A$1:$ZZ$1, 0))</f>
        <v/>
      </c>
      <c r="C1907">
        <f>INDEX(resultados!$A$2:$ZZ$2386, 1901, MATCH($B$3, resultados!$A$1:$ZZ$1, 0))</f>
        <v/>
      </c>
    </row>
    <row r="1908">
      <c r="A1908">
        <f>INDEX(resultados!$A$2:$ZZ$2386, 1902, MATCH($B$1, resultados!$A$1:$ZZ$1, 0))</f>
        <v/>
      </c>
      <c r="B1908">
        <f>INDEX(resultados!$A$2:$ZZ$2386, 1902, MATCH($B$2, resultados!$A$1:$ZZ$1, 0))</f>
        <v/>
      </c>
      <c r="C1908">
        <f>INDEX(resultados!$A$2:$ZZ$2386, 1902, MATCH($B$3, resultados!$A$1:$ZZ$1, 0))</f>
        <v/>
      </c>
    </row>
    <row r="1909">
      <c r="A1909">
        <f>INDEX(resultados!$A$2:$ZZ$2386, 1903, MATCH($B$1, resultados!$A$1:$ZZ$1, 0))</f>
        <v/>
      </c>
      <c r="B1909">
        <f>INDEX(resultados!$A$2:$ZZ$2386, 1903, MATCH($B$2, resultados!$A$1:$ZZ$1, 0))</f>
        <v/>
      </c>
      <c r="C1909">
        <f>INDEX(resultados!$A$2:$ZZ$2386, 1903, MATCH($B$3, resultados!$A$1:$ZZ$1, 0))</f>
        <v/>
      </c>
    </row>
    <row r="1910">
      <c r="A1910">
        <f>INDEX(resultados!$A$2:$ZZ$2386, 1904, MATCH($B$1, resultados!$A$1:$ZZ$1, 0))</f>
        <v/>
      </c>
      <c r="B1910">
        <f>INDEX(resultados!$A$2:$ZZ$2386, 1904, MATCH($B$2, resultados!$A$1:$ZZ$1, 0))</f>
        <v/>
      </c>
      <c r="C1910">
        <f>INDEX(resultados!$A$2:$ZZ$2386, 1904, MATCH($B$3, resultados!$A$1:$ZZ$1, 0))</f>
        <v/>
      </c>
    </row>
    <row r="1911">
      <c r="A1911">
        <f>INDEX(resultados!$A$2:$ZZ$2386, 1905, MATCH($B$1, resultados!$A$1:$ZZ$1, 0))</f>
        <v/>
      </c>
      <c r="B1911">
        <f>INDEX(resultados!$A$2:$ZZ$2386, 1905, MATCH($B$2, resultados!$A$1:$ZZ$1, 0))</f>
        <v/>
      </c>
      <c r="C1911">
        <f>INDEX(resultados!$A$2:$ZZ$2386, 1905, MATCH($B$3, resultados!$A$1:$ZZ$1, 0))</f>
        <v/>
      </c>
    </row>
    <row r="1912">
      <c r="A1912">
        <f>INDEX(resultados!$A$2:$ZZ$2386, 1906, MATCH($B$1, resultados!$A$1:$ZZ$1, 0))</f>
        <v/>
      </c>
      <c r="B1912">
        <f>INDEX(resultados!$A$2:$ZZ$2386, 1906, MATCH($B$2, resultados!$A$1:$ZZ$1, 0))</f>
        <v/>
      </c>
      <c r="C1912">
        <f>INDEX(resultados!$A$2:$ZZ$2386, 1906, MATCH($B$3, resultados!$A$1:$ZZ$1, 0))</f>
        <v/>
      </c>
    </row>
    <row r="1913">
      <c r="A1913">
        <f>INDEX(resultados!$A$2:$ZZ$2386, 1907, MATCH($B$1, resultados!$A$1:$ZZ$1, 0))</f>
        <v/>
      </c>
      <c r="B1913">
        <f>INDEX(resultados!$A$2:$ZZ$2386, 1907, MATCH($B$2, resultados!$A$1:$ZZ$1, 0))</f>
        <v/>
      </c>
      <c r="C1913">
        <f>INDEX(resultados!$A$2:$ZZ$2386, 1907, MATCH($B$3, resultados!$A$1:$ZZ$1, 0))</f>
        <v/>
      </c>
    </row>
    <row r="1914">
      <c r="A1914">
        <f>INDEX(resultados!$A$2:$ZZ$2386, 1908, MATCH($B$1, resultados!$A$1:$ZZ$1, 0))</f>
        <v/>
      </c>
      <c r="B1914">
        <f>INDEX(resultados!$A$2:$ZZ$2386, 1908, MATCH($B$2, resultados!$A$1:$ZZ$1, 0))</f>
        <v/>
      </c>
      <c r="C1914">
        <f>INDEX(resultados!$A$2:$ZZ$2386, 1908, MATCH($B$3, resultados!$A$1:$ZZ$1, 0))</f>
        <v/>
      </c>
    </row>
    <row r="1915">
      <c r="A1915">
        <f>INDEX(resultados!$A$2:$ZZ$2386, 1909, MATCH($B$1, resultados!$A$1:$ZZ$1, 0))</f>
        <v/>
      </c>
      <c r="B1915">
        <f>INDEX(resultados!$A$2:$ZZ$2386, 1909, MATCH($B$2, resultados!$A$1:$ZZ$1, 0))</f>
        <v/>
      </c>
      <c r="C1915">
        <f>INDEX(resultados!$A$2:$ZZ$2386, 1909, MATCH($B$3, resultados!$A$1:$ZZ$1, 0))</f>
        <v/>
      </c>
    </row>
    <row r="1916">
      <c r="A1916">
        <f>INDEX(resultados!$A$2:$ZZ$2386, 1910, MATCH($B$1, resultados!$A$1:$ZZ$1, 0))</f>
        <v/>
      </c>
      <c r="B1916">
        <f>INDEX(resultados!$A$2:$ZZ$2386, 1910, MATCH($B$2, resultados!$A$1:$ZZ$1, 0))</f>
        <v/>
      </c>
      <c r="C1916">
        <f>INDEX(resultados!$A$2:$ZZ$2386, 1910, MATCH($B$3, resultados!$A$1:$ZZ$1, 0))</f>
        <v/>
      </c>
    </row>
    <row r="1917">
      <c r="A1917">
        <f>INDEX(resultados!$A$2:$ZZ$2386, 1911, MATCH($B$1, resultados!$A$1:$ZZ$1, 0))</f>
        <v/>
      </c>
      <c r="B1917">
        <f>INDEX(resultados!$A$2:$ZZ$2386, 1911, MATCH($B$2, resultados!$A$1:$ZZ$1, 0))</f>
        <v/>
      </c>
      <c r="C1917">
        <f>INDEX(resultados!$A$2:$ZZ$2386, 1911, MATCH($B$3, resultados!$A$1:$ZZ$1, 0))</f>
        <v/>
      </c>
    </row>
    <row r="1918">
      <c r="A1918">
        <f>INDEX(resultados!$A$2:$ZZ$2386, 1912, MATCH($B$1, resultados!$A$1:$ZZ$1, 0))</f>
        <v/>
      </c>
      <c r="B1918">
        <f>INDEX(resultados!$A$2:$ZZ$2386, 1912, MATCH($B$2, resultados!$A$1:$ZZ$1, 0))</f>
        <v/>
      </c>
      <c r="C1918">
        <f>INDEX(resultados!$A$2:$ZZ$2386, 1912, MATCH($B$3, resultados!$A$1:$ZZ$1, 0))</f>
        <v/>
      </c>
    </row>
    <row r="1919">
      <c r="A1919">
        <f>INDEX(resultados!$A$2:$ZZ$2386, 1913, MATCH($B$1, resultados!$A$1:$ZZ$1, 0))</f>
        <v/>
      </c>
      <c r="B1919">
        <f>INDEX(resultados!$A$2:$ZZ$2386, 1913, MATCH($B$2, resultados!$A$1:$ZZ$1, 0))</f>
        <v/>
      </c>
      <c r="C1919">
        <f>INDEX(resultados!$A$2:$ZZ$2386, 1913, MATCH($B$3, resultados!$A$1:$ZZ$1, 0))</f>
        <v/>
      </c>
    </row>
    <row r="1920">
      <c r="A1920">
        <f>INDEX(resultados!$A$2:$ZZ$2386, 1914, MATCH($B$1, resultados!$A$1:$ZZ$1, 0))</f>
        <v/>
      </c>
      <c r="B1920">
        <f>INDEX(resultados!$A$2:$ZZ$2386, 1914, MATCH($B$2, resultados!$A$1:$ZZ$1, 0))</f>
        <v/>
      </c>
      <c r="C1920">
        <f>INDEX(resultados!$A$2:$ZZ$2386, 1914, MATCH($B$3, resultados!$A$1:$ZZ$1, 0))</f>
        <v/>
      </c>
    </row>
    <row r="1921">
      <c r="A1921">
        <f>INDEX(resultados!$A$2:$ZZ$2386, 1915, MATCH($B$1, resultados!$A$1:$ZZ$1, 0))</f>
        <v/>
      </c>
      <c r="B1921">
        <f>INDEX(resultados!$A$2:$ZZ$2386, 1915, MATCH($B$2, resultados!$A$1:$ZZ$1, 0))</f>
        <v/>
      </c>
      <c r="C1921">
        <f>INDEX(resultados!$A$2:$ZZ$2386, 1915, MATCH($B$3, resultados!$A$1:$ZZ$1, 0))</f>
        <v/>
      </c>
    </row>
    <row r="1922">
      <c r="A1922">
        <f>INDEX(resultados!$A$2:$ZZ$2386, 1916, MATCH($B$1, resultados!$A$1:$ZZ$1, 0))</f>
        <v/>
      </c>
      <c r="B1922">
        <f>INDEX(resultados!$A$2:$ZZ$2386, 1916, MATCH($B$2, resultados!$A$1:$ZZ$1, 0))</f>
        <v/>
      </c>
      <c r="C1922">
        <f>INDEX(resultados!$A$2:$ZZ$2386, 1916, MATCH($B$3, resultados!$A$1:$ZZ$1, 0))</f>
        <v/>
      </c>
    </row>
    <row r="1923">
      <c r="A1923">
        <f>INDEX(resultados!$A$2:$ZZ$2386, 1917, MATCH($B$1, resultados!$A$1:$ZZ$1, 0))</f>
        <v/>
      </c>
      <c r="B1923">
        <f>INDEX(resultados!$A$2:$ZZ$2386, 1917, MATCH($B$2, resultados!$A$1:$ZZ$1, 0))</f>
        <v/>
      </c>
      <c r="C1923">
        <f>INDEX(resultados!$A$2:$ZZ$2386, 1917, MATCH($B$3, resultados!$A$1:$ZZ$1, 0))</f>
        <v/>
      </c>
    </row>
    <row r="1924">
      <c r="A1924">
        <f>INDEX(resultados!$A$2:$ZZ$2386, 1918, MATCH($B$1, resultados!$A$1:$ZZ$1, 0))</f>
        <v/>
      </c>
      <c r="B1924">
        <f>INDEX(resultados!$A$2:$ZZ$2386, 1918, MATCH($B$2, resultados!$A$1:$ZZ$1, 0))</f>
        <v/>
      </c>
      <c r="C1924">
        <f>INDEX(resultados!$A$2:$ZZ$2386, 1918, MATCH($B$3, resultados!$A$1:$ZZ$1, 0))</f>
        <v/>
      </c>
    </row>
    <row r="1925">
      <c r="A1925">
        <f>INDEX(resultados!$A$2:$ZZ$2386, 1919, MATCH($B$1, resultados!$A$1:$ZZ$1, 0))</f>
        <v/>
      </c>
      <c r="B1925">
        <f>INDEX(resultados!$A$2:$ZZ$2386, 1919, MATCH($B$2, resultados!$A$1:$ZZ$1, 0))</f>
        <v/>
      </c>
      <c r="C1925">
        <f>INDEX(resultados!$A$2:$ZZ$2386, 1919, MATCH($B$3, resultados!$A$1:$ZZ$1, 0))</f>
        <v/>
      </c>
    </row>
    <row r="1926">
      <c r="A1926">
        <f>INDEX(resultados!$A$2:$ZZ$2386, 1920, MATCH($B$1, resultados!$A$1:$ZZ$1, 0))</f>
        <v/>
      </c>
      <c r="B1926">
        <f>INDEX(resultados!$A$2:$ZZ$2386, 1920, MATCH($B$2, resultados!$A$1:$ZZ$1, 0))</f>
        <v/>
      </c>
      <c r="C1926">
        <f>INDEX(resultados!$A$2:$ZZ$2386, 1920, MATCH($B$3, resultados!$A$1:$ZZ$1, 0))</f>
        <v/>
      </c>
    </row>
    <row r="1927">
      <c r="A1927">
        <f>INDEX(resultados!$A$2:$ZZ$2386, 1921, MATCH($B$1, resultados!$A$1:$ZZ$1, 0))</f>
        <v/>
      </c>
      <c r="B1927">
        <f>INDEX(resultados!$A$2:$ZZ$2386, 1921, MATCH($B$2, resultados!$A$1:$ZZ$1, 0))</f>
        <v/>
      </c>
      <c r="C1927">
        <f>INDEX(resultados!$A$2:$ZZ$2386, 1921, MATCH($B$3, resultados!$A$1:$ZZ$1, 0))</f>
        <v/>
      </c>
    </row>
    <row r="1928">
      <c r="A1928">
        <f>INDEX(resultados!$A$2:$ZZ$2386, 1922, MATCH($B$1, resultados!$A$1:$ZZ$1, 0))</f>
        <v/>
      </c>
      <c r="B1928">
        <f>INDEX(resultados!$A$2:$ZZ$2386, 1922, MATCH($B$2, resultados!$A$1:$ZZ$1, 0))</f>
        <v/>
      </c>
      <c r="C1928">
        <f>INDEX(resultados!$A$2:$ZZ$2386, 1922, MATCH($B$3, resultados!$A$1:$ZZ$1, 0))</f>
        <v/>
      </c>
    </row>
    <row r="1929">
      <c r="A1929">
        <f>INDEX(resultados!$A$2:$ZZ$2386, 1923, MATCH($B$1, resultados!$A$1:$ZZ$1, 0))</f>
        <v/>
      </c>
      <c r="B1929">
        <f>INDEX(resultados!$A$2:$ZZ$2386, 1923, MATCH($B$2, resultados!$A$1:$ZZ$1, 0))</f>
        <v/>
      </c>
      <c r="C1929">
        <f>INDEX(resultados!$A$2:$ZZ$2386, 1923, MATCH($B$3, resultados!$A$1:$ZZ$1, 0))</f>
        <v/>
      </c>
    </row>
    <row r="1930">
      <c r="A1930">
        <f>INDEX(resultados!$A$2:$ZZ$2386, 1924, MATCH($B$1, resultados!$A$1:$ZZ$1, 0))</f>
        <v/>
      </c>
      <c r="B1930">
        <f>INDEX(resultados!$A$2:$ZZ$2386, 1924, MATCH($B$2, resultados!$A$1:$ZZ$1, 0))</f>
        <v/>
      </c>
      <c r="C1930">
        <f>INDEX(resultados!$A$2:$ZZ$2386, 1924, MATCH($B$3, resultados!$A$1:$ZZ$1, 0))</f>
        <v/>
      </c>
    </row>
    <row r="1931">
      <c r="A1931">
        <f>INDEX(resultados!$A$2:$ZZ$2386, 1925, MATCH($B$1, resultados!$A$1:$ZZ$1, 0))</f>
        <v/>
      </c>
      <c r="B1931">
        <f>INDEX(resultados!$A$2:$ZZ$2386, 1925, MATCH($B$2, resultados!$A$1:$ZZ$1, 0))</f>
        <v/>
      </c>
      <c r="C1931">
        <f>INDEX(resultados!$A$2:$ZZ$2386, 1925, MATCH($B$3, resultados!$A$1:$ZZ$1, 0))</f>
        <v/>
      </c>
    </row>
    <row r="1932">
      <c r="A1932">
        <f>INDEX(resultados!$A$2:$ZZ$2386, 1926, MATCH($B$1, resultados!$A$1:$ZZ$1, 0))</f>
        <v/>
      </c>
      <c r="B1932">
        <f>INDEX(resultados!$A$2:$ZZ$2386, 1926, MATCH($B$2, resultados!$A$1:$ZZ$1, 0))</f>
        <v/>
      </c>
      <c r="C1932">
        <f>INDEX(resultados!$A$2:$ZZ$2386, 1926, MATCH($B$3, resultados!$A$1:$ZZ$1, 0))</f>
        <v/>
      </c>
    </row>
    <row r="1933">
      <c r="A1933">
        <f>INDEX(resultados!$A$2:$ZZ$2386, 1927, MATCH($B$1, resultados!$A$1:$ZZ$1, 0))</f>
        <v/>
      </c>
      <c r="B1933">
        <f>INDEX(resultados!$A$2:$ZZ$2386, 1927, MATCH($B$2, resultados!$A$1:$ZZ$1, 0))</f>
        <v/>
      </c>
      <c r="C1933">
        <f>INDEX(resultados!$A$2:$ZZ$2386, 1927, MATCH($B$3, resultados!$A$1:$ZZ$1, 0))</f>
        <v/>
      </c>
    </row>
    <row r="1934">
      <c r="A1934">
        <f>INDEX(resultados!$A$2:$ZZ$2386, 1928, MATCH($B$1, resultados!$A$1:$ZZ$1, 0))</f>
        <v/>
      </c>
      <c r="B1934">
        <f>INDEX(resultados!$A$2:$ZZ$2386, 1928, MATCH($B$2, resultados!$A$1:$ZZ$1, 0))</f>
        <v/>
      </c>
      <c r="C1934">
        <f>INDEX(resultados!$A$2:$ZZ$2386, 1928, MATCH($B$3, resultados!$A$1:$ZZ$1, 0))</f>
        <v/>
      </c>
    </row>
    <row r="1935">
      <c r="A1935">
        <f>INDEX(resultados!$A$2:$ZZ$2386, 1929, MATCH($B$1, resultados!$A$1:$ZZ$1, 0))</f>
        <v/>
      </c>
      <c r="B1935">
        <f>INDEX(resultados!$A$2:$ZZ$2386, 1929, MATCH($B$2, resultados!$A$1:$ZZ$1, 0))</f>
        <v/>
      </c>
      <c r="C1935">
        <f>INDEX(resultados!$A$2:$ZZ$2386, 1929, MATCH($B$3, resultados!$A$1:$ZZ$1, 0))</f>
        <v/>
      </c>
    </row>
    <row r="1936">
      <c r="A1936">
        <f>INDEX(resultados!$A$2:$ZZ$2386, 1930, MATCH($B$1, resultados!$A$1:$ZZ$1, 0))</f>
        <v/>
      </c>
      <c r="B1936">
        <f>INDEX(resultados!$A$2:$ZZ$2386, 1930, MATCH($B$2, resultados!$A$1:$ZZ$1, 0))</f>
        <v/>
      </c>
      <c r="C1936">
        <f>INDEX(resultados!$A$2:$ZZ$2386, 1930, MATCH($B$3, resultados!$A$1:$ZZ$1, 0))</f>
        <v/>
      </c>
    </row>
    <row r="1937">
      <c r="A1937">
        <f>INDEX(resultados!$A$2:$ZZ$2386, 1931, MATCH($B$1, resultados!$A$1:$ZZ$1, 0))</f>
        <v/>
      </c>
      <c r="B1937">
        <f>INDEX(resultados!$A$2:$ZZ$2386, 1931, MATCH($B$2, resultados!$A$1:$ZZ$1, 0))</f>
        <v/>
      </c>
      <c r="C1937">
        <f>INDEX(resultados!$A$2:$ZZ$2386, 1931, MATCH($B$3, resultados!$A$1:$ZZ$1, 0))</f>
        <v/>
      </c>
    </row>
    <row r="1938">
      <c r="A1938">
        <f>INDEX(resultados!$A$2:$ZZ$2386, 1932, MATCH($B$1, resultados!$A$1:$ZZ$1, 0))</f>
        <v/>
      </c>
      <c r="B1938">
        <f>INDEX(resultados!$A$2:$ZZ$2386, 1932, MATCH($B$2, resultados!$A$1:$ZZ$1, 0))</f>
        <v/>
      </c>
      <c r="C1938">
        <f>INDEX(resultados!$A$2:$ZZ$2386, 1932, MATCH($B$3, resultados!$A$1:$ZZ$1, 0))</f>
        <v/>
      </c>
    </row>
    <row r="1939">
      <c r="A1939">
        <f>INDEX(resultados!$A$2:$ZZ$2386, 1933, MATCH($B$1, resultados!$A$1:$ZZ$1, 0))</f>
        <v/>
      </c>
      <c r="B1939">
        <f>INDEX(resultados!$A$2:$ZZ$2386, 1933, MATCH($B$2, resultados!$A$1:$ZZ$1, 0))</f>
        <v/>
      </c>
      <c r="C1939">
        <f>INDEX(resultados!$A$2:$ZZ$2386, 1933, MATCH($B$3, resultados!$A$1:$ZZ$1, 0))</f>
        <v/>
      </c>
    </row>
    <row r="1940">
      <c r="A1940">
        <f>INDEX(resultados!$A$2:$ZZ$2386, 1934, MATCH($B$1, resultados!$A$1:$ZZ$1, 0))</f>
        <v/>
      </c>
      <c r="B1940">
        <f>INDEX(resultados!$A$2:$ZZ$2386, 1934, MATCH($B$2, resultados!$A$1:$ZZ$1, 0))</f>
        <v/>
      </c>
      <c r="C1940">
        <f>INDEX(resultados!$A$2:$ZZ$2386, 1934, MATCH($B$3, resultados!$A$1:$ZZ$1, 0))</f>
        <v/>
      </c>
    </row>
    <row r="1941">
      <c r="A1941">
        <f>INDEX(resultados!$A$2:$ZZ$2386, 1935, MATCH($B$1, resultados!$A$1:$ZZ$1, 0))</f>
        <v/>
      </c>
      <c r="B1941">
        <f>INDEX(resultados!$A$2:$ZZ$2386, 1935, MATCH($B$2, resultados!$A$1:$ZZ$1, 0))</f>
        <v/>
      </c>
      <c r="C1941">
        <f>INDEX(resultados!$A$2:$ZZ$2386, 1935, MATCH($B$3, resultados!$A$1:$ZZ$1, 0))</f>
        <v/>
      </c>
    </row>
    <row r="1942">
      <c r="A1942">
        <f>INDEX(resultados!$A$2:$ZZ$2386, 1936, MATCH($B$1, resultados!$A$1:$ZZ$1, 0))</f>
        <v/>
      </c>
      <c r="B1942">
        <f>INDEX(resultados!$A$2:$ZZ$2386, 1936, MATCH($B$2, resultados!$A$1:$ZZ$1, 0))</f>
        <v/>
      </c>
      <c r="C1942">
        <f>INDEX(resultados!$A$2:$ZZ$2386, 1936, MATCH($B$3, resultados!$A$1:$ZZ$1, 0))</f>
        <v/>
      </c>
    </row>
    <row r="1943">
      <c r="A1943">
        <f>INDEX(resultados!$A$2:$ZZ$2386, 1937, MATCH($B$1, resultados!$A$1:$ZZ$1, 0))</f>
        <v/>
      </c>
      <c r="B1943">
        <f>INDEX(resultados!$A$2:$ZZ$2386, 1937, MATCH($B$2, resultados!$A$1:$ZZ$1, 0))</f>
        <v/>
      </c>
      <c r="C1943">
        <f>INDEX(resultados!$A$2:$ZZ$2386, 1937, MATCH($B$3, resultados!$A$1:$ZZ$1, 0))</f>
        <v/>
      </c>
    </row>
    <row r="1944">
      <c r="A1944">
        <f>INDEX(resultados!$A$2:$ZZ$2386, 1938, MATCH($B$1, resultados!$A$1:$ZZ$1, 0))</f>
        <v/>
      </c>
      <c r="B1944">
        <f>INDEX(resultados!$A$2:$ZZ$2386, 1938, MATCH($B$2, resultados!$A$1:$ZZ$1, 0))</f>
        <v/>
      </c>
      <c r="C1944">
        <f>INDEX(resultados!$A$2:$ZZ$2386, 1938, MATCH($B$3, resultados!$A$1:$ZZ$1, 0))</f>
        <v/>
      </c>
    </row>
    <row r="1945">
      <c r="A1945">
        <f>INDEX(resultados!$A$2:$ZZ$2386, 1939, MATCH($B$1, resultados!$A$1:$ZZ$1, 0))</f>
        <v/>
      </c>
      <c r="B1945">
        <f>INDEX(resultados!$A$2:$ZZ$2386, 1939, MATCH($B$2, resultados!$A$1:$ZZ$1, 0))</f>
        <v/>
      </c>
      <c r="C1945">
        <f>INDEX(resultados!$A$2:$ZZ$2386, 1939, MATCH($B$3, resultados!$A$1:$ZZ$1, 0))</f>
        <v/>
      </c>
    </row>
    <row r="1946">
      <c r="A1946">
        <f>INDEX(resultados!$A$2:$ZZ$2386, 1940, MATCH($B$1, resultados!$A$1:$ZZ$1, 0))</f>
        <v/>
      </c>
      <c r="B1946">
        <f>INDEX(resultados!$A$2:$ZZ$2386, 1940, MATCH($B$2, resultados!$A$1:$ZZ$1, 0))</f>
        <v/>
      </c>
      <c r="C1946">
        <f>INDEX(resultados!$A$2:$ZZ$2386, 1940, MATCH($B$3, resultados!$A$1:$ZZ$1, 0))</f>
        <v/>
      </c>
    </row>
    <row r="1947">
      <c r="A1947">
        <f>INDEX(resultados!$A$2:$ZZ$2386, 1941, MATCH($B$1, resultados!$A$1:$ZZ$1, 0))</f>
        <v/>
      </c>
      <c r="B1947">
        <f>INDEX(resultados!$A$2:$ZZ$2386, 1941, MATCH($B$2, resultados!$A$1:$ZZ$1, 0))</f>
        <v/>
      </c>
      <c r="C1947">
        <f>INDEX(resultados!$A$2:$ZZ$2386, 1941, MATCH($B$3, resultados!$A$1:$ZZ$1, 0))</f>
        <v/>
      </c>
    </row>
    <row r="1948">
      <c r="A1948">
        <f>INDEX(resultados!$A$2:$ZZ$2386, 1942, MATCH($B$1, resultados!$A$1:$ZZ$1, 0))</f>
        <v/>
      </c>
      <c r="B1948">
        <f>INDEX(resultados!$A$2:$ZZ$2386, 1942, MATCH($B$2, resultados!$A$1:$ZZ$1, 0))</f>
        <v/>
      </c>
      <c r="C1948">
        <f>INDEX(resultados!$A$2:$ZZ$2386, 1942, MATCH($B$3, resultados!$A$1:$ZZ$1, 0))</f>
        <v/>
      </c>
    </row>
    <row r="1949">
      <c r="A1949">
        <f>INDEX(resultados!$A$2:$ZZ$2386, 1943, MATCH($B$1, resultados!$A$1:$ZZ$1, 0))</f>
        <v/>
      </c>
      <c r="B1949">
        <f>INDEX(resultados!$A$2:$ZZ$2386, 1943, MATCH($B$2, resultados!$A$1:$ZZ$1, 0))</f>
        <v/>
      </c>
      <c r="C1949">
        <f>INDEX(resultados!$A$2:$ZZ$2386, 1943, MATCH($B$3, resultados!$A$1:$ZZ$1, 0))</f>
        <v/>
      </c>
    </row>
    <row r="1950">
      <c r="A1950">
        <f>INDEX(resultados!$A$2:$ZZ$2386, 1944, MATCH($B$1, resultados!$A$1:$ZZ$1, 0))</f>
        <v/>
      </c>
      <c r="B1950">
        <f>INDEX(resultados!$A$2:$ZZ$2386, 1944, MATCH($B$2, resultados!$A$1:$ZZ$1, 0))</f>
        <v/>
      </c>
      <c r="C1950">
        <f>INDEX(resultados!$A$2:$ZZ$2386, 1944, MATCH($B$3, resultados!$A$1:$ZZ$1, 0))</f>
        <v/>
      </c>
    </row>
    <row r="1951">
      <c r="A1951">
        <f>INDEX(resultados!$A$2:$ZZ$2386, 1945, MATCH($B$1, resultados!$A$1:$ZZ$1, 0))</f>
        <v/>
      </c>
      <c r="B1951">
        <f>INDEX(resultados!$A$2:$ZZ$2386, 1945, MATCH($B$2, resultados!$A$1:$ZZ$1, 0))</f>
        <v/>
      </c>
      <c r="C1951">
        <f>INDEX(resultados!$A$2:$ZZ$2386, 1945, MATCH($B$3, resultados!$A$1:$ZZ$1, 0))</f>
        <v/>
      </c>
    </row>
    <row r="1952">
      <c r="A1952">
        <f>INDEX(resultados!$A$2:$ZZ$2386, 1946, MATCH($B$1, resultados!$A$1:$ZZ$1, 0))</f>
        <v/>
      </c>
      <c r="B1952">
        <f>INDEX(resultados!$A$2:$ZZ$2386, 1946, MATCH($B$2, resultados!$A$1:$ZZ$1, 0))</f>
        <v/>
      </c>
      <c r="C1952">
        <f>INDEX(resultados!$A$2:$ZZ$2386, 1946, MATCH($B$3, resultados!$A$1:$ZZ$1, 0))</f>
        <v/>
      </c>
    </row>
    <row r="1953">
      <c r="A1953">
        <f>INDEX(resultados!$A$2:$ZZ$2386, 1947, MATCH($B$1, resultados!$A$1:$ZZ$1, 0))</f>
        <v/>
      </c>
      <c r="B1953">
        <f>INDEX(resultados!$A$2:$ZZ$2386, 1947, MATCH($B$2, resultados!$A$1:$ZZ$1, 0))</f>
        <v/>
      </c>
      <c r="C1953">
        <f>INDEX(resultados!$A$2:$ZZ$2386, 1947, MATCH($B$3, resultados!$A$1:$ZZ$1, 0))</f>
        <v/>
      </c>
    </row>
    <row r="1954">
      <c r="A1954">
        <f>INDEX(resultados!$A$2:$ZZ$2386, 1948, MATCH($B$1, resultados!$A$1:$ZZ$1, 0))</f>
        <v/>
      </c>
      <c r="B1954">
        <f>INDEX(resultados!$A$2:$ZZ$2386, 1948, MATCH($B$2, resultados!$A$1:$ZZ$1, 0))</f>
        <v/>
      </c>
      <c r="C1954">
        <f>INDEX(resultados!$A$2:$ZZ$2386, 1948, MATCH($B$3, resultados!$A$1:$ZZ$1, 0))</f>
        <v/>
      </c>
    </row>
    <row r="1955">
      <c r="A1955">
        <f>INDEX(resultados!$A$2:$ZZ$2386, 1949, MATCH($B$1, resultados!$A$1:$ZZ$1, 0))</f>
        <v/>
      </c>
      <c r="B1955">
        <f>INDEX(resultados!$A$2:$ZZ$2386, 1949, MATCH($B$2, resultados!$A$1:$ZZ$1, 0))</f>
        <v/>
      </c>
      <c r="C1955">
        <f>INDEX(resultados!$A$2:$ZZ$2386, 1949, MATCH($B$3, resultados!$A$1:$ZZ$1, 0))</f>
        <v/>
      </c>
    </row>
    <row r="1956">
      <c r="A1956">
        <f>INDEX(resultados!$A$2:$ZZ$2386, 1950, MATCH($B$1, resultados!$A$1:$ZZ$1, 0))</f>
        <v/>
      </c>
      <c r="B1956">
        <f>INDEX(resultados!$A$2:$ZZ$2386, 1950, MATCH($B$2, resultados!$A$1:$ZZ$1, 0))</f>
        <v/>
      </c>
      <c r="C1956">
        <f>INDEX(resultados!$A$2:$ZZ$2386, 1950, MATCH($B$3, resultados!$A$1:$ZZ$1, 0))</f>
        <v/>
      </c>
    </row>
    <row r="1957">
      <c r="A1957">
        <f>INDEX(resultados!$A$2:$ZZ$2386, 1951, MATCH($B$1, resultados!$A$1:$ZZ$1, 0))</f>
        <v/>
      </c>
      <c r="B1957">
        <f>INDEX(resultados!$A$2:$ZZ$2386, 1951, MATCH($B$2, resultados!$A$1:$ZZ$1, 0))</f>
        <v/>
      </c>
      <c r="C1957">
        <f>INDEX(resultados!$A$2:$ZZ$2386, 1951, MATCH($B$3, resultados!$A$1:$ZZ$1, 0))</f>
        <v/>
      </c>
    </row>
    <row r="1958">
      <c r="A1958">
        <f>INDEX(resultados!$A$2:$ZZ$2386, 1952, MATCH($B$1, resultados!$A$1:$ZZ$1, 0))</f>
        <v/>
      </c>
      <c r="B1958">
        <f>INDEX(resultados!$A$2:$ZZ$2386, 1952, MATCH($B$2, resultados!$A$1:$ZZ$1, 0))</f>
        <v/>
      </c>
      <c r="C1958">
        <f>INDEX(resultados!$A$2:$ZZ$2386, 1952, MATCH($B$3, resultados!$A$1:$ZZ$1, 0))</f>
        <v/>
      </c>
    </row>
    <row r="1959">
      <c r="A1959">
        <f>INDEX(resultados!$A$2:$ZZ$2386, 1953, MATCH($B$1, resultados!$A$1:$ZZ$1, 0))</f>
        <v/>
      </c>
      <c r="B1959">
        <f>INDEX(resultados!$A$2:$ZZ$2386, 1953, MATCH($B$2, resultados!$A$1:$ZZ$1, 0))</f>
        <v/>
      </c>
      <c r="C1959">
        <f>INDEX(resultados!$A$2:$ZZ$2386, 1953, MATCH($B$3, resultados!$A$1:$ZZ$1, 0))</f>
        <v/>
      </c>
    </row>
    <row r="1960">
      <c r="A1960">
        <f>INDEX(resultados!$A$2:$ZZ$2386, 1954, MATCH($B$1, resultados!$A$1:$ZZ$1, 0))</f>
        <v/>
      </c>
      <c r="B1960">
        <f>INDEX(resultados!$A$2:$ZZ$2386, 1954, MATCH($B$2, resultados!$A$1:$ZZ$1, 0))</f>
        <v/>
      </c>
      <c r="C1960">
        <f>INDEX(resultados!$A$2:$ZZ$2386, 1954, MATCH($B$3, resultados!$A$1:$ZZ$1, 0))</f>
        <v/>
      </c>
    </row>
    <row r="1961">
      <c r="A1961">
        <f>INDEX(resultados!$A$2:$ZZ$2386, 1955, MATCH($B$1, resultados!$A$1:$ZZ$1, 0))</f>
        <v/>
      </c>
      <c r="B1961">
        <f>INDEX(resultados!$A$2:$ZZ$2386, 1955, MATCH($B$2, resultados!$A$1:$ZZ$1, 0))</f>
        <v/>
      </c>
      <c r="C1961">
        <f>INDEX(resultados!$A$2:$ZZ$2386, 1955, MATCH($B$3, resultados!$A$1:$ZZ$1, 0))</f>
        <v/>
      </c>
    </row>
    <row r="1962">
      <c r="A1962">
        <f>INDEX(resultados!$A$2:$ZZ$2386, 1956, MATCH($B$1, resultados!$A$1:$ZZ$1, 0))</f>
        <v/>
      </c>
      <c r="B1962">
        <f>INDEX(resultados!$A$2:$ZZ$2386, 1956, MATCH($B$2, resultados!$A$1:$ZZ$1, 0))</f>
        <v/>
      </c>
      <c r="C1962">
        <f>INDEX(resultados!$A$2:$ZZ$2386, 1956, MATCH($B$3, resultados!$A$1:$ZZ$1, 0))</f>
        <v/>
      </c>
    </row>
    <row r="1963">
      <c r="A1963">
        <f>INDEX(resultados!$A$2:$ZZ$2386, 1957, MATCH($B$1, resultados!$A$1:$ZZ$1, 0))</f>
        <v/>
      </c>
      <c r="B1963">
        <f>INDEX(resultados!$A$2:$ZZ$2386, 1957, MATCH($B$2, resultados!$A$1:$ZZ$1, 0))</f>
        <v/>
      </c>
      <c r="C1963">
        <f>INDEX(resultados!$A$2:$ZZ$2386, 1957, MATCH($B$3, resultados!$A$1:$ZZ$1, 0))</f>
        <v/>
      </c>
    </row>
    <row r="1964">
      <c r="A1964">
        <f>INDEX(resultados!$A$2:$ZZ$2386, 1958, MATCH($B$1, resultados!$A$1:$ZZ$1, 0))</f>
        <v/>
      </c>
      <c r="B1964">
        <f>INDEX(resultados!$A$2:$ZZ$2386, 1958, MATCH($B$2, resultados!$A$1:$ZZ$1, 0))</f>
        <v/>
      </c>
      <c r="C1964">
        <f>INDEX(resultados!$A$2:$ZZ$2386, 1958, MATCH($B$3, resultados!$A$1:$ZZ$1, 0))</f>
        <v/>
      </c>
    </row>
    <row r="1965">
      <c r="A1965">
        <f>INDEX(resultados!$A$2:$ZZ$2386, 1959, MATCH($B$1, resultados!$A$1:$ZZ$1, 0))</f>
        <v/>
      </c>
      <c r="B1965">
        <f>INDEX(resultados!$A$2:$ZZ$2386, 1959, MATCH($B$2, resultados!$A$1:$ZZ$1, 0))</f>
        <v/>
      </c>
      <c r="C1965">
        <f>INDEX(resultados!$A$2:$ZZ$2386, 1959, MATCH($B$3, resultados!$A$1:$ZZ$1, 0))</f>
        <v/>
      </c>
    </row>
    <row r="1966">
      <c r="A1966">
        <f>INDEX(resultados!$A$2:$ZZ$2386, 1960, MATCH($B$1, resultados!$A$1:$ZZ$1, 0))</f>
        <v/>
      </c>
      <c r="B1966">
        <f>INDEX(resultados!$A$2:$ZZ$2386, 1960, MATCH($B$2, resultados!$A$1:$ZZ$1, 0))</f>
        <v/>
      </c>
      <c r="C1966">
        <f>INDEX(resultados!$A$2:$ZZ$2386, 1960, MATCH($B$3, resultados!$A$1:$ZZ$1, 0))</f>
        <v/>
      </c>
    </row>
    <row r="1967">
      <c r="A1967">
        <f>INDEX(resultados!$A$2:$ZZ$2386, 1961, MATCH($B$1, resultados!$A$1:$ZZ$1, 0))</f>
        <v/>
      </c>
      <c r="B1967">
        <f>INDEX(resultados!$A$2:$ZZ$2386, 1961, MATCH($B$2, resultados!$A$1:$ZZ$1, 0))</f>
        <v/>
      </c>
      <c r="C1967">
        <f>INDEX(resultados!$A$2:$ZZ$2386, 1961, MATCH($B$3, resultados!$A$1:$ZZ$1, 0))</f>
        <v/>
      </c>
    </row>
    <row r="1968">
      <c r="A1968">
        <f>INDEX(resultados!$A$2:$ZZ$2386, 1962, MATCH($B$1, resultados!$A$1:$ZZ$1, 0))</f>
        <v/>
      </c>
      <c r="B1968">
        <f>INDEX(resultados!$A$2:$ZZ$2386, 1962, MATCH($B$2, resultados!$A$1:$ZZ$1, 0))</f>
        <v/>
      </c>
      <c r="C1968">
        <f>INDEX(resultados!$A$2:$ZZ$2386, 1962, MATCH($B$3, resultados!$A$1:$ZZ$1, 0))</f>
        <v/>
      </c>
    </row>
    <row r="1969">
      <c r="A1969">
        <f>INDEX(resultados!$A$2:$ZZ$2386, 1963, MATCH($B$1, resultados!$A$1:$ZZ$1, 0))</f>
        <v/>
      </c>
      <c r="B1969">
        <f>INDEX(resultados!$A$2:$ZZ$2386, 1963, MATCH($B$2, resultados!$A$1:$ZZ$1, 0))</f>
        <v/>
      </c>
      <c r="C1969">
        <f>INDEX(resultados!$A$2:$ZZ$2386, 1963, MATCH($B$3, resultados!$A$1:$ZZ$1, 0))</f>
        <v/>
      </c>
    </row>
    <row r="1970">
      <c r="A1970">
        <f>INDEX(resultados!$A$2:$ZZ$2386, 1964, MATCH($B$1, resultados!$A$1:$ZZ$1, 0))</f>
        <v/>
      </c>
      <c r="B1970">
        <f>INDEX(resultados!$A$2:$ZZ$2386, 1964, MATCH($B$2, resultados!$A$1:$ZZ$1, 0))</f>
        <v/>
      </c>
      <c r="C1970">
        <f>INDEX(resultados!$A$2:$ZZ$2386, 1964, MATCH($B$3, resultados!$A$1:$ZZ$1, 0))</f>
        <v/>
      </c>
    </row>
    <row r="1971">
      <c r="A1971">
        <f>INDEX(resultados!$A$2:$ZZ$2386, 1965, MATCH($B$1, resultados!$A$1:$ZZ$1, 0))</f>
        <v/>
      </c>
      <c r="B1971">
        <f>INDEX(resultados!$A$2:$ZZ$2386, 1965, MATCH($B$2, resultados!$A$1:$ZZ$1, 0))</f>
        <v/>
      </c>
      <c r="C1971">
        <f>INDEX(resultados!$A$2:$ZZ$2386, 1965, MATCH($B$3, resultados!$A$1:$ZZ$1, 0))</f>
        <v/>
      </c>
    </row>
    <row r="1972">
      <c r="A1972">
        <f>INDEX(resultados!$A$2:$ZZ$2386, 1966, MATCH($B$1, resultados!$A$1:$ZZ$1, 0))</f>
        <v/>
      </c>
      <c r="B1972">
        <f>INDEX(resultados!$A$2:$ZZ$2386, 1966, MATCH($B$2, resultados!$A$1:$ZZ$1, 0))</f>
        <v/>
      </c>
      <c r="C1972">
        <f>INDEX(resultados!$A$2:$ZZ$2386, 1966, MATCH($B$3, resultados!$A$1:$ZZ$1, 0))</f>
        <v/>
      </c>
    </row>
    <row r="1973">
      <c r="A1973">
        <f>INDEX(resultados!$A$2:$ZZ$2386, 1967, MATCH($B$1, resultados!$A$1:$ZZ$1, 0))</f>
        <v/>
      </c>
      <c r="B1973">
        <f>INDEX(resultados!$A$2:$ZZ$2386, 1967, MATCH($B$2, resultados!$A$1:$ZZ$1, 0))</f>
        <v/>
      </c>
      <c r="C1973">
        <f>INDEX(resultados!$A$2:$ZZ$2386, 1967, MATCH($B$3, resultados!$A$1:$ZZ$1, 0))</f>
        <v/>
      </c>
    </row>
    <row r="1974">
      <c r="A1974">
        <f>INDEX(resultados!$A$2:$ZZ$2386, 1968, MATCH($B$1, resultados!$A$1:$ZZ$1, 0))</f>
        <v/>
      </c>
      <c r="B1974">
        <f>INDEX(resultados!$A$2:$ZZ$2386, 1968, MATCH($B$2, resultados!$A$1:$ZZ$1, 0))</f>
        <v/>
      </c>
      <c r="C1974">
        <f>INDEX(resultados!$A$2:$ZZ$2386, 1968, MATCH($B$3, resultados!$A$1:$ZZ$1, 0))</f>
        <v/>
      </c>
    </row>
    <row r="1975">
      <c r="A1975">
        <f>INDEX(resultados!$A$2:$ZZ$2386, 1969, MATCH($B$1, resultados!$A$1:$ZZ$1, 0))</f>
        <v/>
      </c>
      <c r="B1975">
        <f>INDEX(resultados!$A$2:$ZZ$2386, 1969, MATCH($B$2, resultados!$A$1:$ZZ$1, 0))</f>
        <v/>
      </c>
      <c r="C1975">
        <f>INDEX(resultados!$A$2:$ZZ$2386, 1969, MATCH($B$3, resultados!$A$1:$ZZ$1, 0))</f>
        <v/>
      </c>
    </row>
    <row r="1976">
      <c r="A1976">
        <f>INDEX(resultados!$A$2:$ZZ$2386, 1970, MATCH($B$1, resultados!$A$1:$ZZ$1, 0))</f>
        <v/>
      </c>
      <c r="B1976">
        <f>INDEX(resultados!$A$2:$ZZ$2386, 1970, MATCH($B$2, resultados!$A$1:$ZZ$1, 0))</f>
        <v/>
      </c>
      <c r="C1976">
        <f>INDEX(resultados!$A$2:$ZZ$2386, 1970, MATCH($B$3, resultados!$A$1:$ZZ$1, 0))</f>
        <v/>
      </c>
    </row>
    <row r="1977">
      <c r="A1977">
        <f>INDEX(resultados!$A$2:$ZZ$2386, 1971, MATCH($B$1, resultados!$A$1:$ZZ$1, 0))</f>
        <v/>
      </c>
      <c r="B1977">
        <f>INDEX(resultados!$A$2:$ZZ$2386, 1971, MATCH($B$2, resultados!$A$1:$ZZ$1, 0))</f>
        <v/>
      </c>
      <c r="C1977">
        <f>INDEX(resultados!$A$2:$ZZ$2386, 1971, MATCH($B$3, resultados!$A$1:$ZZ$1, 0))</f>
        <v/>
      </c>
    </row>
    <row r="1978">
      <c r="A1978">
        <f>INDEX(resultados!$A$2:$ZZ$2386, 1972, MATCH($B$1, resultados!$A$1:$ZZ$1, 0))</f>
        <v/>
      </c>
      <c r="B1978">
        <f>INDEX(resultados!$A$2:$ZZ$2386, 1972, MATCH($B$2, resultados!$A$1:$ZZ$1, 0))</f>
        <v/>
      </c>
      <c r="C1978">
        <f>INDEX(resultados!$A$2:$ZZ$2386, 1972, MATCH($B$3, resultados!$A$1:$ZZ$1, 0))</f>
        <v/>
      </c>
    </row>
    <row r="1979">
      <c r="A1979">
        <f>INDEX(resultados!$A$2:$ZZ$2386, 1973, MATCH($B$1, resultados!$A$1:$ZZ$1, 0))</f>
        <v/>
      </c>
      <c r="B1979">
        <f>INDEX(resultados!$A$2:$ZZ$2386, 1973, MATCH($B$2, resultados!$A$1:$ZZ$1, 0))</f>
        <v/>
      </c>
      <c r="C1979">
        <f>INDEX(resultados!$A$2:$ZZ$2386, 1973, MATCH($B$3, resultados!$A$1:$ZZ$1, 0))</f>
        <v/>
      </c>
    </row>
    <row r="1980">
      <c r="A1980">
        <f>INDEX(resultados!$A$2:$ZZ$2386, 1974, MATCH($B$1, resultados!$A$1:$ZZ$1, 0))</f>
        <v/>
      </c>
      <c r="B1980">
        <f>INDEX(resultados!$A$2:$ZZ$2386, 1974, MATCH($B$2, resultados!$A$1:$ZZ$1, 0))</f>
        <v/>
      </c>
      <c r="C1980">
        <f>INDEX(resultados!$A$2:$ZZ$2386, 1974, MATCH($B$3, resultados!$A$1:$ZZ$1, 0))</f>
        <v/>
      </c>
    </row>
    <row r="1981">
      <c r="A1981">
        <f>INDEX(resultados!$A$2:$ZZ$2386, 1975, MATCH($B$1, resultados!$A$1:$ZZ$1, 0))</f>
        <v/>
      </c>
      <c r="B1981">
        <f>INDEX(resultados!$A$2:$ZZ$2386, 1975, MATCH($B$2, resultados!$A$1:$ZZ$1, 0))</f>
        <v/>
      </c>
      <c r="C1981">
        <f>INDEX(resultados!$A$2:$ZZ$2386, 1975, MATCH($B$3, resultados!$A$1:$ZZ$1, 0))</f>
        <v/>
      </c>
    </row>
    <row r="1982">
      <c r="A1982">
        <f>INDEX(resultados!$A$2:$ZZ$2386, 1976, MATCH($B$1, resultados!$A$1:$ZZ$1, 0))</f>
        <v/>
      </c>
      <c r="B1982">
        <f>INDEX(resultados!$A$2:$ZZ$2386, 1976, MATCH($B$2, resultados!$A$1:$ZZ$1, 0))</f>
        <v/>
      </c>
      <c r="C1982">
        <f>INDEX(resultados!$A$2:$ZZ$2386, 1976, MATCH($B$3, resultados!$A$1:$ZZ$1, 0))</f>
        <v/>
      </c>
    </row>
    <row r="1983">
      <c r="A1983">
        <f>INDEX(resultados!$A$2:$ZZ$2386, 1977, MATCH($B$1, resultados!$A$1:$ZZ$1, 0))</f>
        <v/>
      </c>
      <c r="B1983">
        <f>INDEX(resultados!$A$2:$ZZ$2386, 1977, MATCH($B$2, resultados!$A$1:$ZZ$1, 0))</f>
        <v/>
      </c>
      <c r="C1983">
        <f>INDEX(resultados!$A$2:$ZZ$2386, 1977, MATCH($B$3, resultados!$A$1:$ZZ$1, 0))</f>
        <v/>
      </c>
    </row>
    <row r="1984">
      <c r="A1984">
        <f>INDEX(resultados!$A$2:$ZZ$2386, 1978, MATCH($B$1, resultados!$A$1:$ZZ$1, 0))</f>
        <v/>
      </c>
      <c r="B1984">
        <f>INDEX(resultados!$A$2:$ZZ$2386, 1978, MATCH($B$2, resultados!$A$1:$ZZ$1, 0))</f>
        <v/>
      </c>
      <c r="C1984">
        <f>INDEX(resultados!$A$2:$ZZ$2386, 1978, MATCH($B$3, resultados!$A$1:$ZZ$1, 0))</f>
        <v/>
      </c>
    </row>
    <row r="1985">
      <c r="A1985">
        <f>INDEX(resultados!$A$2:$ZZ$2386, 1979, MATCH($B$1, resultados!$A$1:$ZZ$1, 0))</f>
        <v/>
      </c>
      <c r="B1985">
        <f>INDEX(resultados!$A$2:$ZZ$2386, 1979, MATCH($B$2, resultados!$A$1:$ZZ$1, 0))</f>
        <v/>
      </c>
      <c r="C1985">
        <f>INDEX(resultados!$A$2:$ZZ$2386, 1979, MATCH($B$3, resultados!$A$1:$ZZ$1, 0))</f>
        <v/>
      </c>
    </row>
    <row r="1986">
      <c r="A1986">
        <f>INDEX(resultados!$A$2:$ZZ$2386, 1980, MATCH($B$1, resultados!$A$1:$ZZ$1, 0))</f>
        <v/>
      </c>
      <c r="B1986">
        <f>INDEX(resultados!$A$2:$ZZ$2386, 1980, MATCH($B$2, resultados!$A$1:$ZZ$1, 0))</f>
        <v/>
      </c>
      <c r="C1986">
        <f>INDEX(resultados!$A$2:$ZZ$2386, 1980, MATCH($B$3, resultados!$A$1:$ZZ$1, 0))</f>
        <v/>
      </c>
    </row>
    <row r="1987">
      <c r="A1987">
        <f>INDEX(resultados!$A$2:$ZZ$2386, 1981, MATCH($B$1, resultados!$A$1:$ZZ$1, 0))</f>
        <v/>
      </c>
      <c r="B1987">
        <f>INDEX(resultados!$A$2:$ZZ$2386, 1981, MATCH($B$2, resultados!$A$1:$ZZ$1, 0))</f>
        <v/>
      </c>
      <c r="C1987">
        <f>INDEX(resultados!$A$2:$ZZ$2386, 1981, MATCH($B$3, resultados!$A$1:$ZZ$1, 0))</f>
        <v/>
      </c>
    </row>
    <row r="1988">
      <c r="A1988">
        <f>INDEX(resultados!$A$2:$ZZ$2386, 1982, MATCH($B$1, resultados!$A$1:$ZZ$1, 0))</f>
        <v/>
      </c>
      <c r="B1988">
        <f>INDEX(resultados!$A$2:$ZZ$2386, 1982, MATCH($B$2, resultados!$A$1:$ZZ$1, 0))</f>
        <v/>
      </c>
      <c r="C1988">
        <f>INDEX(resultados!$A$2:$ZZ$2386, 1982, MATCH($B$3, resultados!$A$1:$ZZ$1, 0))</f>
        <v/>
      </c>
    </row>
    <row r="1989">
      <c r="A1989">
        <f>INDEX(resultados!$A$2:$ZZ$2386, 1983, MATCH($B$1, resultados!$A$1:$ZZ$1, 0))</f>
        <v/>
      </c>
      <c r="B1989">
        <f>INDEX(resultados!$A$2:$ZZ$2386, 1983, MATCH($B$2, resultados!$A$1:$ZZ$1, 0))</f>
        <v/>
      </c>
      <c r="C1989">
        <f>INDEX(resultados!$A$2:$ZZ$2386, 1983, MATCH($B$3, resultados!$A$1:$ZZ$1, 0))</f>
        <v/>
      </c>
    </row>
    <row r="1990">
      <c r="A1990">
        <f>INDEX(resultados!$A$2:$ZZ$2386, 1984, MATCH($B$1, resultados!$A$1:$ZZ$1, 0))</f>
        <v/>
      </c>
      <c r="B1990">
        <f>INDEX(resultados!$A$2:$ZZ$2386, 1984, MATCH($B$2, resultados!$A$1:$ZZ$1, 0))</f>
        <v/>
      </c>
      <c r="C1990">
        <f>INDEX(resultados!$A$2:$ZZ$2386, 1984, MATCH($B$3, resultados!$A$1:$ZZ$1, 0))</f>
        <v/>
      </c>
    </row>
    <row r="1991">
      <c r="A1991">
        <f>INDEX(resultados!$A$2:$ZZ$2386, 1985, MATCH($B$1, resultados!$A$1:$ZZ$1, 0))</f>
        <v/>
      </c>
      <c r="B1991">
        <f>INDEX(resultados!$A$2:$ZZ$2386, 1985, MATCH($B$2, resultados!$A$1:$ZZ$1, 0))</f>
        <v/>
      </c>
      <c r="C1991">
        <f>INDEX(resultados!$A$2:$ZZ$2386, 1985, MATCH($B$3, resultados!$A$1:$ZZ$1, 0))</f>
        <v/>
      </c>
    </row>
    <row r="1992">
      <c r="A1992">
        <f>INDEX(resultados!$A$2:$ZZ$2386, 1986, MATCH($B$1, resultados!$A$1:$ZZ$1, 0))</f>
        <v/>
      </c>
      <c r="B1992">
        <f>INDEX(resultados!$A$2:$ZZ$2386, 1986, MATCH($B$2, resultados!$A$1:$ZZ$1, 0))</f>
        <v/>
      </c>
      <c r="C1992">
        <f>INDEX(resultados!$A$2:$ZZ$2386, 1986, MATCH($B$3, resultados!$A$1:$ZZ$1, 0))</f>
        <v/>
      </c>
    </row>
    <row r="1993">
      <c r="A1993">
        <f>INDEX(resultados!$A$2:$ZZ$2386, 1987, MATCH($B$1, resultados!$A$1:$ZZ$1, 0))</f>
        <v/>
      </c>
      <c r="B1993">
        <f>INDEX(resultados!$A$2:$ZZ$2386, 1987, MATCH($B$2, resultados!$A$1:$ZZ$1, 0))</f>
        <v/>
      </c>
      <c r="C1993">
        <f>INDEX(resultados!$A$2:$ZZ$2386, 1987, MATCH($B$3, resultados!$A$1:$ZZ$1, 0))</f>
        <v/>
      </c>
    </row>
    <row r="1994">
      <c r="A1994">
        <f>INDEX(resultados!$A$2:$ZZ$2386, 1988, MATCH($B$1, resultados!$A$1:$ZZ$1, 0))</f>
        <v/>
      </c>
      <c r="B1994">
        <f>INDEX(resultados!$A$2:$ZZ$2386, 1988, MATCH($B$2, resultados!$A$1:$ZZ$1, 0))</f>
        <v/>
      </c>
      <c r="C1994">
        <f>INDEX(resultados!$A$2:$ZZ$2386, 1988, MATCH($B$3, resultados!$A$1:$ZZ$1, 0))</f>
        <v/>
      </c>
    </row>
    <row r="1995">
      <c r="A1995">
        <f>INDEX(resultados!$A$2:$ZZ$2386, 1989, MATCH($B$1, resultados!$A$1:$ZZ$1, 0))</f>
        <v/>
      </c>
      <c r="B1995">
        <f>INDEX(resultados!$A$2:$ZZ$2386, 1989, MATCH($B$2, resultados!$A$1:$ZZ$1, 0))</f>
        <v/>
      </c>
      <c r="C1995">
        <f>INDEX(resultados!$A$2:$ZZ$2386, 1989, MATCH($B$3, resultados!$A$1:$ZZ$1, 0))</f>
        <v/>
      </c>
    </row>
    <row r="1996">
      <c r="A1996">
        <f>INDEX(resultados!$A$2:$ZZ$2386, 1990, MATCH($B$1, resultados!$A$1:$ZZ$1, 0))</f>
        <v/>
      </c>
      <c r="B1996">
        <f>INDEX(resultados!$A$2:$ZZ$2386, 1990, MATCH($B$2, resultados!$A$1:$ZZ$1, 0))</f>
        <v/>
      </c>
      <c r="C1996">
        <f>INDEX(resultados!$A$2:$ZZ$2386, 1990, MATCH($B$3, resultados!$A$1:$ZZ$1, 0))</f>
        <v/>
      </c>
    </row>
    <row r="1997">
      <c r="A1997">
        <f>INDEX(resultados!$A$2:$ZZ$2386, 1991, MATCH($B$1, resultados!$A$1:$ZZ$1, 0))</f>
        <v/>
      </c>
      <c r="B1997">
        <f>INDEX(resultados!$A$2:$ZZ$2386, 1991, MATCH($B$2, resultados!$A$1:$ZZ$1, 0))</f>
        <v/>
      </c>
      <c r="C1997">
        <f>INDEX(resultados!$A$2:$ZZ$2386, 1991, MATCH($B$3, resultados!$A$1:$ZZ$1, 0))</f>
        <v/>
      </c>
    </row>
    <row r="1998">
      <c r="A1998">
        <f>INDEX(resultados!$A$2:$ZZ$2386, 1992, MATCH($B$1, resultados!$A$1:$ZZ$1, 0))</f>
        <v/>
      </c>
      <c r="B1998">
        <f>INDEX(resultados!$A$2:$ZZ$2386, 1992, MATCH($B$2, resultados!$A$1:$ZZ$1, 0))</f>
        <v/>
      </c>
      <c r="C1998">
        <f>INDEX(resultados!$A$2:$ZZ$2386, 1992, MATCH($B$3, resultados!$A$1:$ZZ$1, 0))</f>
        <v/>
      </c>
    </row>
    <row r="1999">
      <c r="A1999">
        <f>INDEX(resultados!$A$2:$ZZ$2386, 1993, MATCH($B$1, resultados!$A$1:$ZZ$1, 0))</f>
        <v/>
      </c>
      <c r="B1999">
        <f>INDEX(resultados!$A$2:$ZZ$2386, 1993, MATCH($B$2, resultados!$A$1:$ZZ$1, 0))</f>
        <v/>
      </c>
      <c r="C1999">
        <f>INDEX(resultados!$A$2:$ZZ$2386, 1993, MATCH($B$3, resultados!$A$1:$ZZ$1, 0))</f>
        <v/>
      </c>
    </row>
    <row r="2000">
      <c r="A2000">
        <f>INDEX(resultados!$A$2:$ZZ$2386, 1994, MATCH($B$1, resultados!$A$1:$ZZ$1, 0))</f>
        <v/>
      </c>
      <c r="B2000">
        <f>INDEX(resultados!$A$2:$ZZ$2386, 1994, MATCH($B$2, resultados!$A$1:$ZZ$1, 0))</f>
        <v/>
      </c>
      <c r="C2000">
        <f>INDEX(resultados!$A$2:$ZZ$2386, 1994, MATCH($B$3, resultados!$A$1:$ZZ$1, 0))</f>
        <v/>
      </c>
    </row>
    <row r="2001">
      <c r="A2001">
        <f>INDEX(resultados!$A$2:$ZZ$2386, 1995, MATCH($B$1, resultados!$A$1:$ZZ$1, 0))</f>
        <v/>
      </c>
      <c r="B2001">
        <f>INDEX(resultados!$A$2:$ZZ$2386, 1995, MATCH($B$2, resultados!$A$1:$ZZ$1, 0))</f>
        <v/>
      </c>
      <c r="C2001">
        <f>INDEX(resultados!$A$2:$ZZ$2386, 1995, MATCH($B$3, resultados!$A$1:$ZZ$1, 0))</f>
        <v/>
      </c>
    </row>
    <row r="2002">
      <c r="A2002">
        <f>INDEX(resultados!$A$2:$ZZ$2386, 1996, MATCH($B$1, resultados!$A$1:$ZZ$1, 0))</f>
        <v/>
      </c>
      <c r="B2002">
        <f>INDEX(resultados!$A$2:$ZZ$2386, 1996, MATCH($B$2, resultados!$A$1:$ZZ$1, 0))</f>
        <v/>
      </c>
      <c r="C2002">
        <f>INDEX(resultados!$A$2:$ZZ$2386, 1996, MATCH($B$3, resultados!$A$1:$ZZ$1, 0))</f>
        <v/>
      </c>
    </row>
    <row r="2003">
      <c r="A2003">
        <f>INDEX(resultados!$A$2:$ZZ$2386, 1997, MATCH($B$1, resultados!$A$1:$ZZ$1, 0))</f>
        <v/>
      </c>
      <c r="B2003">
        <f>INDEX(resultados!$A$2:$ZZ$2386, 1997, MATCH($B$2, resultados!$A$1:$ZZ$1, 0))</f>
        <v/>
      </c>
      <c r="C2003">
        <f>INDEX(resultados!$A$2:$ZZ$2386, 1997, MATCH($B$3, resultados!$A$1:$ZZ$1, 0))</f>
        <v/>
      </c>
    </row>
    <row r="2004">
      <c r="A2004">
        <f>INDEX(resultados!$A$2:$ZZ$2386, 1998, MATCH($B$1, resultados!$A$1:$ZZ$1, 0))</f>
        <v/>
      </c>
      <c r="B2004">
        <f>INDEX(resultados!$A$2:$ZZ$2386, 1998, MATCH($B$2, resultados!$A$1:$ZZ$1, 0))</f>
        <v/>
      </c>
      <c r="C2004">
        <f>INDEX(resultados!$A$2:$ZZ$2386, 1998, MATCH($B$3, resultados!$A$1:$ZZ$1, 0))</f>
        <v/>
      </c>
    </row>
    <row r="2005">
      <c r="A2005">
        <f>INDEX(resultados!$A$2:$ZZ$2386, 1999, MATCH($B$1, resultados!$A$1:$ZZ$1, 0))</f>
        <v/>
      </c>
      <c r="B2005">
        <f>INDEX(resultados!$A$2:$ZZ$2386, 1999, MATCH($B$2, resultados!$A$1:$ZZ$1, 0))</f>
        <v/>
      </c>
      <c r="C2005">
        <f>INDEX(resultados!$A$2:$ZZ$2386, 1999, MATCH($B$3, resultados!$A$1:$ZZ$1, 0))</f>
        <v/>
      </c>
    </row>
    <row r="2006">
      <c r="A2006">
        <f>INDEX(resultados!$A$2:$ZZ$2386, 2000, MATCH($B$1, resultados!$A$1:$ZZ$1, 0))</f>
        <v/>
      </c>
      <c r="B2006">
        <f>INDEX(resultados!$A$2:$ZZ$2386, 2000, MATCH($B$2, resultados!$A$1:$ZZ$1, 0))</f>
        <v/>
      </c>
      <c r="C2006">
        <f>INDEX(resultados!$A$2:$ZZ$2386, 2000, MATCH($B$3, resultados!$A$1:$ZZ$1, 0))</f>
        <v/>
      </c>
    </row>
    <row r="2007">
      <c r="A2007">
        <f>INDEX(resultados!$A$2:$ZZ$2386, 2001, MATCH($B$1, resultados!$A$1:$ZZ$1, 0))</f>
        <v/>
      </c>
      <c r="B2007">
        <f>INDEX(resultados!$A$2:$ZZ$2386, 2001, MATCH($B$2, resultados!$A$1:$ZZ$1, 0))</f>
        <v/>
      </c>
      <c r="C2007">
        <f>INDEX(resultados!$A$2:$ZZ$2386, 2001, MATCH($B$3, resultados!$A$1:$ZZ$1, 0))</f>
        <v/>
      </c>
    </row>
    <row r="2008">
      <c r="A2008">
        <f>INDEX(resultados!$A$2:$ZZ$2386, 2002, MATCH($B$1, resultados!$A$1:$ZZ$1, 0))</f>
        <v/>
      </c>
      <c r="B2008">
        <f>INDEX(resultados!$A$2:$ZZ$2386, 2002, MATCH($B$2, resultados!$A$1:$ZZ$1, 0))</f>
        <v/>
      </c>
      <c r="C2008">
        <f>INDEX(resultados!$A$2:$ZZ$2386, 2002, MATCH($B$3, resultados!$A$1:$ZZ$1, 0))</f>
        <v/>
      </c>
    </row>
    <row r="2009">
      <c r="A2009">
        <f>INDEX(resultados!$A$2:$ZZ$2386, 2003, MATCH($B$1, resultados!$A$1:$ZZ$1, 0))</f>
        <v/>
      </c>
      <c r="B2009">
        <f>INDEX(resultados!$A$2:$ZZ$2386, 2003, MATCH($B$2, resultados!$A$1:$ZZ$1, 0))</f>
        <v/>
      </c>
      <c r="C2009">
        <f>INDEX(resultados!$A$2:$ZZ$2386, 2003, MATCH($B$3, resultados!$A$1:$ZZ$1, 0))</f>
        <v/>
      </c>
    </row>
    <row r="2010">
      <c r="A2010">
        <f>INDEX(resultados!$A$2:$ZZ$2386, 2004, MATCH($B$1, resultados!$A$1:$ZZ$1, 0))</f>
        <v/>
      </c>
      <c r="B2010">
        <f>INDEX(resultados!$A$2:$ZZ$2386, 2004, MATCH($B$2, resultados!$A$1:$ZZ$1, 0))</f>
        <v/>
      </c>
      <c r="C2010">
        <f>INDEX(resultados!$A$2:$ZZ$2386, 2004, MATCH($B$3, resultados!$A$1:$ZZ$1, 0))</f>
        <v/>
      </c>
    </row>
    <row r="2011">
      <c r="A2011">
        <f>INDEX(resultados!$A$2:$ZZ$2386, 2005, MATCH($B$1, resultados!$A$1:$ZZ$1, 0))</f>
        <v/>
      </c>
      <c r="B2011">
        <f>INDEX(resultados!$A$2:$ZZ$2386, 2005, MATCH($B$2, resultados!$A$1:$ZZ$1, 0))</f>
        <v/>
      </c>
      <c r="C2011">
        <f>INDEX(resultados!$A$2:$ZZ$2386, 2005, MATCH($B$3, resultados!$A$1:$ZZ$1, 0))</f>
        <v/>
      </c>
    </row>
    <row r="2012">
      <c r="A2012">
        <f>INDEX(resultados!$A$2:$ZZ$2386, 2006, MATCH($B$1, resultados!$A$1:$ZZ$1, 0))</f>
        <v/>
      </c>
      <c r="B2012">
        <f>INDEX(resultados!$A$2:$ZZ$2386, 2006, MATCH($B$2, resultados!$A$1:$ZZ$1, 0))</f>
        <v/>
      </c>
      <c r="C2012">
        <f>INDEX(resultados!$A$2:$ZZ$2386, 2006, MATCH($B$3, resultados!$A$1:$ZZ$1, 0))</f>
        <v/>
      </c>
    </row>
    <row r="2013">
      <c r="A2013">
        <f>INDEX(resultados!$A$2:$ZZ$2386, 2007, MATCH($B$1, resultados!$A$1:$ZZ$1, 0))</f>
        <v/>
      </c>
      <c r="B2013">
        <f>INDEX(resultados!$A$2:$ZZ$2386, 2007, MATCH($B$2, resultados!$A$1:$ZZ$1, 0))</f>
        <v/>
      </c>
      <c r="C2013">
        <f>INDEX(resultados!$A$2:$ZZ$2386, 2007, MATCH($B$3, resultados!$A$1:$ZZ$1, 0))</f>
        <v/>
      </c>
    </row>
    <row r="2014">
      <c r="A2014">
        <f>INDEX(resultados!$A$2:$ZZ$2386, 2008, MATCH($B$1, resultados!$A$1:$ZZ$1, 0))</f>
        <v/>
      </c>
      <c r="B2014">
        <f>INDEX(resultados!$A$2:$ZZ$2386, 2008, MATCH($B$2, resultados!$A$1:$ZZ$1, 0))</f>
        <v/>
      </c>
      <c r="C2014">
        <f>INDEX(resultados!$A$2:$ZZ$2386, 2008, MATCH($B$3, resultados!$A$1:$ZZ$1, 0))</f>
        <v/>
      </c>
    </row>
    <row r="2015">
      <c r="A2015">
        <f>INDEX(resultados!$A$2:$ZZ$2386, 2009, MATCH($B$1, resultados!$A$1:$ZZ$1, 0))</f>
        <v/>
      </c>
      <c r="B2015">
        <f>INDEX(resultados!$A$2:$ZZ$2386, 2009, MATCH($B$2, resultados!$A$1:$ZZ$1, 0))</f>
        <v/>
      </c>
      <c r="C2015">
        <f>INDEX(resultados!$A$2:$ZZ$2386, 2009, MATCH($B$3, resultados!$A$1:$ZZ$1, 0))</f>
        <v/>
      </c>
    </row>
    <row r="2016">
      <c r="A2016">
        <f>INDEX(resultados!$A$2:$ZZ$2386, 2010, MATCH($B$1, resultados!$A$1:$ZZ$1, 0))</f>
        <v/>
      </c>
      <c r="B2016">
        <f>INDEX(resultados!$A$2:$ZZ$2386, 2010, MATCH($B$2, resultados!$A$1:$ZZ$1, 0))</f>
        <v/>
      </c>
      <c r="C2016">
        <f>INDEX(resultados!$A$2:$ZZ$2386, 2010, MATCH($B$3, resultados!$A$1:$ZZ$1, 0))</f>
        <v/>
      </c>
    </row>
    <row r="2017">
      <c r="A2017">
        <f>INDEX(resultados!$A$2:$ZZ$2386, 2011, MATCH($B$1, resultados!$A$1:$ZZ$1, 0))</f>
        <v/>
      </c>
      <c r="B2017">
        <f>INDEX(resultados!$A$2:$ZZ$2386, 2011, MATCH($B$2, resultados!$A$1:$ZZ$1, 0))</f>
        <v/>
      </c>
      <c r="C2017">
        <f>INDEX(resultados!$A$2:$ZZ$2386, 2011, MATCH($B$3, resultados!$A$1:$ZZ$1, 0))</f>
        <v/>
      </c>
    </row>
    <row r="2018">
      <c r="A2018">
        <f>INDEX(resultados!$A$2:$ZZ$2386, 2012, MATCH($B$1, resultados!$A$1:$ZZ$1, 0))</f>
        <v/>
      </c>
      <c r="B2018">
        <f>INDEX(resultados!$A$2:$ZZ$2386, 2012, MATCH($B$2, resultados!$A$1:$ZZ$1, 0))</f>
        <v/>
      </c>
      <c r="C2018">
        <f>INDEX(resultados!$A$2:$ZZ$2386, 2012, MATCH($B$3, resultados!$A$1:$ZZ$1, 0))</f>
        <v/>
      </c>
    </row>
    <row r="2019">
      <c r="A2019">
        <f>INDEX(resultados!$A$2:$ZZ$2386, 2013, MATCH($B$1, resultados!$A$1:$ZZ$1, 0))</f>
        <v/>
      </c>
      <c r="B2019">
        <f>INDEX(resultados!$A$2:$ZZ$2386, 2013, MATCH($B$2, resultados!$A$1:$ZZ$1, 0))</f>
        <v/>
      </c>
      <c r="C2019">
        <f>INDEX(resultados!$A$2:$ZZ$2386, 2013, MATCH($B$3, resultados!$A$1:$ZZ$1, 0))</f>
        <v/>
      </c>
    </row>
    <row r="2020">
      <c r="A2020">
        <f>INDEX(resultados!$A$2:$ZZ$2386, 2014, MATCH($B$1, resultados!$A$1:$ZZ$1, 0))</f>
        <v/>
      </c>
      <c r="B2020">
        <f>INDEX(resultados!$A$2:$ZZ$2386, 2014, MATCH($B$2, resultados!$A$1:$ZZ$1, 0))</f>
        <v/>
      </c>
      <c r="C2020">
        <f>INDEX(resultados!$A$2:$ZZ$2386, 2014, MATCH($B$3, resultados!$A$1:$ZZ$1, 0))</f>
        <v/>
      </c>
    </row>
    <row r="2021">
      <c r="A2021">
        <f>INDEX(resultados!$A$2:$ZZ$2386, 2015, MATCH($B$1, resultados!$A$1:$ZZ$1, 0))</f>
        <v/>
      </c>
      <c r="B2021">
        <f>INDEX(resultados!$A$2:$ZZ$2386, 2015, MATCH($B$2, resultados!$A$1:$ZZ$1, 0))</f>
        <v/>
      </c>
      <c r="C2021">
        <f>INDEX(resultados!$A$2:$ZZ$2386, 2015, MATCH($B$3, resultados!$A$1:$ZZ$1, 0))</f>
        <v/>
      </c>
    </row>
    <row r="2022">
      <c r="A2022">
        <f>INDEX(resultados!$A$2:$ZZ$2386, 2016, MATCH($B$1, resultados!$A$1:$ZZ$1, 0))</f>
        <v/>
      </c>
      <c r="B2022">
        <f>INDEX(resultados!$A$2:$ZZ$2386, 2016, MATCH($B$2, resultados!$A$1:$ZZ$1, 0))</f>
        <v/>
      </c>
      <c r="C2022">
        <f>INDEX(resultados!$A$2:$ZZ$2386, 2016, MATCH($B$3, resultados!$A$1:$ZZ$1, 0))</f>
        <v/>
      </c>
    </row>
    <row r="2023">
      <c r="A2023">
        <f>INDEX(resultados!$A$2:$ZZ$2386, 2017, MATCH($B$1, resultados!$A$1:$ZZ$1, 0))</f>
        <v/>
      </c>
      <c r="B2023">
        <f>INDEX(resultados!$A$2:$ZZ$2386, 2017, MATCH($B$2, resultados!$A$1:$ZZ$1, 0))</f>
        <v/>
      </c>
      <c r="C2023">
        <f>INDEX(resultados!$A$2:$ZZ$2386, 2017, MATCH($B$3, resultados!$A$1:$ZZ$1, 0))</f>
        <v/>
      </c>
    </row>
    <row r="2024">
      <c r="A2024">
        <f>INDEX(resultados!$A$2:$ZZ$2386, 2018, MATCH($B$1, resultados!$A$1:$ZZ$1, 0))</f>
        <v/>
      </c>
      <c r="B2024">
        <f>INDEX(resultados!$A$2:$ZZ$2386, 2018, MATCH($B$2, resultados!$A$1:$ZZ$1, 0))</f>
        <v/>
      </c>
      <c r="C2024">
        <f>INDEX(resultados!$A$2:$ZZ$2386, 2018, MATCH($B$3, resultados!$A$1:$ZZ$1, 0))</f>
        <v/>
      </c>
    </row>
    <row r="2025">
      <c r="A2025">
        <f>INDEX(resultados!$A$2:$ZZ$2386, 2019, MATCH($B$1, resultados!$A$1:$ZZ$1, 0))</f>
        <v/>
      </c>
      <c r="B2025">
        <f>INDEX(resultados!$A$2:$ZZ$2386, 2019, MATCH($B$2, resultados!$A$1:$ZZ$1, 0))</f>
        <v/>
      </c>
      <c r="C2025">
        <f>INDEX(resultados!$A$2:$ZZ$2386, 2019, MATCH($B$3, resultados!$A$1:$ZZ$1, 0))</f>
        <v/>
      </c>
    </row>
    <row r="2026">
      <c r="A2026">
        <f>INDEX(resultados!$A$2:$ZZ$2386, 2020, MATCH($B$1, resultados!$A$1:$ZZ$1, 0))</f>
        <v/>
      </c>
      <c r="B2026">
        <f>INDEX(resultados!$A$2:$ZZ$2386, 2020, MATCH($B$2, resultados!$A$1:$ZZ$1, 0))</f>
        <v/>
      </c>
      <c r="C2026">
        <f>INDEX(resultados!$A$2:$ZZ$2386, 2020, MATCH($B$3, resultados!$A$1:$ZZ$1, 0))</f>
        <v/>
      </c>
    </row>
    <row r="2027">
      <c r="A2027">
        <f>INDEX(resultados!$A$2:$ZZ$2386, 2021, MATCH($B$1, resultados!$A$1:$ZZ$1, 0))</f>
        <v/>
      </c>
      <c r="B2027">
        <f>INDEX(resultados!$A$2:$ZZ$2386, 2021, MATCH($B$2, resultados!$A$1:$ZZ$1, 0))</f>
        <v/>
      </c>
      <c r="C2027">
        <f>INDEX(resultados!$A$2:$ZZ$2386, 2021, MATCH($B$3, resultados!$A$1:$ZZ$1, 0))</f>
        <v/>
      </c>
    </row>
    <row r="2028">
      <c r="A2028">
        <f>INDEX(resultados!$A$2:$ZZ$2386, 2022, MATCH($B$1, resultados!$A$1:$ZZ$1, 0))</f>
        <v/>
      </c>
      <c r="B2028">
        <f>INDEX(resultados!$A$2:$ZZ$2386, 2022, MATCH($B$2, resultados!$A$1:$ZZ$1, 0))</f>
        <v/>
      </c>
      <c r="C2028">
        <f>INDEX(resultados!$A$2:$ZZ$2386, 2022, MATCH($B$3, resultados!$A$1:$ZZ$1, 0))</f>
        <v/>
      </c>
    </row>
    <row r="2029">
      <c r="A2029">
        <f>INDEX(resultados!$A$2:$ZZ$2386, 2023, MATCH($B$1, resultados!$A$1:$ZZ$1, 0))</f>
        <v/>
      </c>
      <c r="B2029">
        <f>INDEX(resultados!$A$2:$ZZ$2386, 2023, MATCH($B$2, resultados!$A$1:$ZZ$1, 0))</f>
        <v/>
      </c>
      <c r="C2029">
        <f>INDEX(resultados!$A$2:$ZZ$2386, 2023, MATCH($B$3, resultados!$A$1:$ZZ$1, 0))</f>
        <v/>
      </c>
    </row>
    <row r="2030">
      <c r="A2030">
        <f>INDEX(resultados!$A$2:$ZZ$2386, 2024, MATCH($B$1, resultados!$A$1:$ZZ$1, 0))</f>
        <v/>
      </c>
      <c r="B2030">
        <f>INDEX(resultados!$A$2:$ZZ$2386, 2024, MATCH($B$2, resultados!$A$1:$ZZ$1, 0))</f>
        <v/>
      </c>
      <c r="C2030">
        <f>INDEX(resultados!$A$2:$ZZ$2386, 2024, MATCH($B$3, resultados!$A$1:$ZZ$1, 0))</f>
        <v/>
      </c>
    </row>
    <row r="2031">
      <c r="A2031">
        <f>INDEX(resultados!$A$2:$ZZ$2386, 2025, MATCH($B$1, resultados!$A$1:$ZZ$1, 0))</f>
        <v/>
      </c>
      <c r="B2031">
        <f>INDEX(resultados!$A$2:$ZZ$2386, 2025, MATCH($B$2, resultados!$A$1:$ZZ$1, 0))</f>
        <v/>
      </c>
      <c r="C2031">
        <f>INDEX(resultados!$A$2:$ZZ$2386, 2025, MATCH($B$3, resultados!$A$1:$ZZ$1, 0))</f>
        <v/>
      </c>
    </row>
    <row r="2032">
      <c r="A2032">
        <f>INDEX(resultados!$A$2:$ZZ$2386, 2026, MATCH($B$1, resultados!$A$1:$ZZ$1, 0))</f>
        <v/>
      </c>
      <c r="B2032">
        <f>INDEX(resultados!$A$2:$ZZ$2386, 2026, MATCH($B$2, resultados!$A$1:$ZZ$1, 0))</f>
        <v/>
      </c>
      <c r="C2032">
        <f>INDEX(resultados!$A$2:$ZZ$2386, 2026, MATCH($B$3, resultados!$A$1:$ZZ$1, 0))</f>
        <v/>
      </c>
    </row>
    <row r="2033">
      <c r="A2033">
        <f>INDEX(resultados!$A$2:$ZZ$2386, 2027, MATCH($B$1, resultados!$A$1:$ZZ$1, 0))</f>
        <v/>
      </c>
      <c r="B2033">
        <f>INDEX(resultados!$A$2:$ZZ$2386, 2027, MATCH($B$2, resultados!$A$1:$ZZ$1, 0))</f>
        <v/>
      </c>
      <c r="C2033">
        <f>INDEX(resultados!$A$2:$ZZ$2386, 2027, MATCH($B$3, resultados!$A$1:$ZZ$1, 0))</f>
        <v/>
      </c>
    </row>
    <row r="2034">
      <c r="A2034">
        <f>INDEX(resultados!$A$2:$ZZ$2386, 2028, MATCH($B$1, resultados!$A$1:$ZZ$1, 0))</f>
        <v/>
      </c>
      <c r="B2034">
        <f>INDEX(resultados!$A$2:$ZZ$2386, 2028, MATCH($B$2, resultados!$A$1:$ZZ$1, 0))</f>
        <v/>
      </c>
      <c r="C2034">
        <f>INDEX(resultados!$A$2:$ZZ$2386, 2028, MATCH($B$3, resultados!$A$1:$ZZ$1, 0))</f>
        <v/>
      </c>
    </row>
    <row r="2035">
      <c r="A2035">
        <f>INDEX(resultados!$A$2:$ZZ$2386, 2029, MATCH($B$1, resultados!$A$1:$ZZ$1, 0))</f>
        <v/>
      </c>
      <c r="B2035">
        <f>INDEX(resultados!$A$2:$ZZ$2386, 2029, MATCH($B$2, resultados!$A$1:$ZZ$1, 0))</f>
        <v/>
      </c>
      <c r="C2035">
        <f>INDEX(resultados!$A$2:$ZZ$2386, 2029, MATCH($B$3, resultados!$A$1:$ZZ$1, 0))</f>
        <v/>
      </c>
    </row>
    <row r="2036">
      <c r="A2036">
        <f>INDEX(resultados!$A$2:$ZZ$2386, 2030, MATCH($B$1, resultados!$A$1:$ZZ$1, 0))</f>
        <v/>
      </c>
      <c r="B2036">
        <f>INDEX(resultados!$A$2:$ZZ$2386, 2030, MATCH($B$2, resultados!$A$1:$ZZ$1, 0))</f>
        <v/>
      </c>
      <c r="C2036">
        <f>INDEX(resultados!$A$2:$ZZ$2386, 2030, MATCH($B$3, resultados!$A$1:$ZZ$1, 0))</f>
        <v/>
      </c>
    </row>
    <row r="2037">
      <c r="A2037">
        <f>INDEX(resultados!$A$2:$ZZ$2386, 2031, MATCH($B$1, resultados!$A$1:$ZZ$1, 0))</f>
        <v/>
      </c>
      <c r="B2037">
        <f>INDEX(resultados!$A$2:$ZZ$2386, 2031, MATCH($B$2, resultados!$A$1:$ZZ$1, 0))</f>
        <v/>
      </c>
      <c r="C2037">
        <f>INDEX(resultados!$A$2:$ZZ$2386, 2031, MATCH($B$3, resultados!$A$1:$ZZ$1, 0))</f>
        <v/>
      </c>
    </row>
    <row r="2038">
      <c r="A2038">
        <f>INDEX(resultados!$A$2:$ZZ$2386, 2032, MATCH($B$1, resultados!$A$1:$ZZ$1, 0))</f>
        <v/>
      </c>
      <c r="B2038">
        <f>INDEX(resultados!$A$2:$ZZ$2386, 2032, MATCH($B$2, resultados!$A$1:$ZZ$1, 0))</f>
        <v/>
      </c>
      <c r="C2038">
        <f>INDEX(resultados!$A$2:$ZZ$2386, 2032, MATCH($B$3, resultados!$A$1:$ZZ$1, 0))</f>
        <v/>
      </c>
    </row>
    <row r="2039">
      <c r="A2039">
        <f>INDEX(resultados!$A$2:$ZZ$2386, 2033, MATCH($B$1, resultados!$A$1:$ZZ$1, 0))</f>
        <v/>
      </c>
      <c r="B2039">
        <f>INDEX(resultados!$A$2:$ZZ$2386, 2033, MATCH($B$2, resultados!$A$1:$ZZ$1, 0))</f>
        <v/>
      </c>
      <c r="C2039">
        <f>INDEX(resultados!$A$2:$ZZ$2386, 2033, MATCH($B$3, resultados!$A$1:$ZZ$1, 0))</f>
        <v/>
      </c>
    </row>
    <row r="2040">
      <c r="A2040">
        <f>INDEX(resultados!$A$2:$ZZ$2386, 2034, MATCH($B$1, resultados!$A$1:$ZZ$1, 0))</f>
        <v/>
      </c>
      <c r="B2040">
        <f>INDEX(resultados!$A$2:$ZZ$2386, 2034, MATCH($B$2, resultados!$A$1:$ZZ$1, 0))</f>
        <v/>
      </c>
      <c r="C2040">
        <f>INDEX(resultados!$A$2:$ZZ$2386, 2034, MATCH($B$3, resultados!$A$1:$ZZ$1, 0))</f>
        <v/>
      </c>
    </row>
    <row r="2041">
      <c r="A2041">
        <f>INDEX(resultados!$A$2:$ZZ$2386, 2035, MATCH($B$1, resultados!$A$1:$ZZ$1, 0))</f>
        <v/>
      </c>
      <c r="B2041">
        <f>INDEX(resultados!$A$2:$ZZ$2386, 2035, MATCH($B$2, resultados!$A$1:$ZZ$1, 0))</f>
        <v/>
      </c>
      <c r="C2041">
        <f>INDEX(resultados!$A$2:$ZZ$2386, 2035, MATCH($B$3, resultados!$A$1:$ZZ$1, 0))</f>
        <v/>
      </c>
    </row>
    <row r="2042">
      <c r="A2042">
        <f>INDEX(resultados!$A$2:$ZZ$2386, 2036, MATCH($B$1, resultados!$A$1:$ZZ$1, 0))</f>
        <v/>
      </c>
      <c r="B2042">
        <f>INDEX(resultados!$A$2:$ZZ$2386, 2036, MATCH($B$2, resultados!$A$1:$ZZ$1, 0))</f>
        <v/>
      </c>
      <c r="C2042">
        <f>INDEX(resultados!$A$2:$ZZ$2386, 2036, MATCH($B$3, resultados!$A$1:$ZZ$1, 0))</f>
        <v/>
      </c>
    </row>
    <row r="2043">
      <c r="A2043">
        <f>INDEX(resultados!$A$2:$ZZ$2386, 2037, MATCH($B$1, resultados!$A$1:$ZZ$1, 0))</f>
        <v/>
      </c>
      <c r="B2043">
        <f>INDEX(resultados!$A$2:$ZZ$2386, 2037, MATCH($B$2, resultados!$A$1:$ZZ$1, 0))</f>
        <v/>
      </c>
      <c r="C2043">
        <f>INDEX(resultados!$A$2:$ZZ$2386, 2037, MATCH($B$3, resultados!$A$1:$ZZ$1, 0))</f>
        <v/>
      </c>
    </row>
    <row r="2044">
      <c r="A2044">
        <f>INDEX(resultados!$A$2:$ZZ$2386, 2038, MATCH($B$1, resultados!$A$1:$ZZ$1, 0))</f>
        <v/>
      </c>
      <c r="B2044">
        <f>INDEX(resultados!$A$2:$ZZ$2386, 2038, MATCH($B$2, resultados!$A$1:$ZZ$1, 0))</f>
        <v/>
      </c>
      <c r="C2044">
        <f>INDEX(resultados!$A$2:$ZZ$2386, 2038, MATCH($B$3, resultados!$A$1:$ZZ$1, 0))</f>
        <v/>
      </c>
    </row>
    <row r="2045">
      <c r="A2045">
        <f>INDEX(resultados!$A$2:$ZZ$2386, 2039, MATCH($B$1, resultados!$A$1:$ZZ$1, 0))</f>
        <v/>
      </c>
      <c r="B2045">
        <f>INDEX(resultados!$A$2:$ZZ$2386, 2039, MATCH($B$2, resultados!$A$1:$ZZ$1, 0))</f>
        <v/>
      </c>
      <c r="C2045">
        <f>INDEX(resultados!$A$2:$ZZ$2386, 2039, MATCH($B$3, resultados!$A$1:$ZZ$1, 0))</f>
        <v/>
      </c>
    </row>
    <row r="2046">
      <c r="A2046">
        <f>INDEX(resultados!$A$2:$ZZ$2386, 2040, MATCH($B$1, resultados!$A$1:$ZZ$1, 0))</f>
        <v/>
      </c>
      <c r="B2046">
        <f>INDEX(resultados!$A$2:$ZZ$2386, 2040, MATCH($B$2, resultados!$A$1:$ZZ$1, 0))</f>
        <v/>
      </c>
      <c r="C2046">
        <f>INDEX(resultados!$A$2:$ZZ$2386, 2040, MATCH($B$3, resultados!$A$1:$ZZ$1, 0))</f>
        <v/>
      </c>
    </row>
    <row r="2047">
      <c r="A2047">
        <f>INDEX(resultados!$A$2:$ZZ$2386, 2041, MATCH($B$1, resultados!$A$1:$ZZ$1, 0))</f>
        <v/>
      </c>
      <c r="B2047">
        <f>INDEX(resultados!$A$2:$ZZ$2386, 2041, MATCH($B$2, resultados!$A$1:$ZZ$1, 0))</f>
        <v/>
      </c>
      <c r="C2047">
        <f>INDEX(resultados!$A$2:$ZZ$2386, 2041, MATCH($B$3, resultados!$A$1:$ZZ$1, 0))</f>
        <v/>
      </c>
    </row>
    <row r="2048">
      <c r="A2048">
        <f>INDEX(resultados!$A$2:$ZZ$2386, 2042, MATCH($B$1, resultados!$A$1:$ZZ$1, 0))</f>
        <v/>
      </c>
      <c r="B2048">
        <f>INDEX(resultados!$A$2:$ZZ$2386, 2042, MATCH($B$2, resultados!$A$1:$ZZ$1, 0))</f>
        <v/>
      </c>
      <c r="C2048">
        <f>INDEX(resultados!$A$2:$ZZ$2386, 2042, MATCH($B$3, resultados!$A$1:$ZZ$1, 0))</f>
        <v/>
      </c>
    </row>
    <row r="2049">
      <c r="A2049">
        <f>INDEX(resultados!$A$2:$ZZ$2386, 2043, MATCH($B$1, resultados!$A$1:$ZZ$1, 0))</f>
        <v/>
      </c>
      <c r="B2049">
        <f>INDEX(resultados!$A$2:$ZZ$2386, 2043, MATCH($B$2, resultados!$A$1:$ZZ$1, 0))</f>
        <v/>
      </c>
      <c r="C2049">
        <f>INDEX(resultados!$A$2:$ZZ$2386, 2043, MATCH($B$3, resultados!$A$1:$ZZ$1, 0))</f>
        <v/>
      </c>
    </row>
    <row r="2050">
      <c r="A2050">
        <f>INDEX(resultados!$A$2:$ZZ$2386, 2044, MATCH($B$1, resultados!$A$1:$ZZ$1, 0))</f>
        <v/>
      </c>
      <c r="B2050">
        <f>INDEX(resultados!$A$2:$ZZ$2386, 2044, MATCH($B$2, resultados!$A$1:$ZZ$1, 0))</f>
        <v/>
      </c>
      <c r="C2050">
        <f>INDEX(resultados!$A$2:$ZZ$2386, 2044, MATCH($B$3, resultados!$A$1:$ZZ$1, 0))</f>
        <v/>
      </c>
    </row>
    <row r="2051">
      <c r="A2051">
        <f>INDEX(resultados!$A$2:$ZZ$2386, 2045, MATCH($B$1, resultados!$A$1:$ZZ$1, 0))</f>
        <v/>
      </c>
      <c r="B2051">
        <f>INDEX(resultados!$A$2:$ZZ$2386, 2045, MATCH($B$2, resultados!$A$1:$ZZ$1, 0))</f>
        <v/>
      </c>
      <c r="C2051">
        <f>INDEX(resultados!$A$2:$ZZ$2386, 2045, MATCH($B$3, resultados!$A$1:$ZZ$1, 0))</f>
        <v/>
      </c>
    </row>
    <row r="2052">
      <c r="A2052">
        <f>INDEX(resultados!$A$2:$ZZ$2386, 2046, MATCH($B$1, resultados!$A$1:$ZZ$1, 0))</f>
        <v/>
      </c>
      <c r="B2052">
        <f>INDEX(resultados!$A$2:$ZZ$2386, 2046, MATCH($B$2, resultados!$A$1:$ZZ$1, 0))</f>
        <v/>
      </c>
      <c r="C2052">
        <f>INDEX(resultados!$A$2:$ZZ$2386, 2046, MATCH($B$3, resultados!$A$1:$ZZ$1, 0))</f>
        <v/>
      </c>
    </row>
    <row r="2053">
      <c r="A2053">
        <f>INDEX(resultados!$A$2:$ZZ$2386, 2047, MATCH($B$1, resultados!$A$1:$ZZ$1, 0))</f>
        <v/>
      </c>
      <c r="B2053">
        <f>INDEX(resultados!$A$2:$ZZ$2386, 2047, MATCH($B$2, resultados!$A$1:$ZZ$1, 0))</f>
        <v/>
      </c>
      <c r="C2053">
        <f>INDEX(resultados!$A$2:$ZZ$2386, 2047, MATCH($B$3, resultados!$A$1:$ZZ$1, 0))</f>
        <v/>
      </c>
    </row>
    <row r="2054">
      <c r="A2054">
        <f>INDEX(resultados!$A$2:$ZZ$2386, 2048, MATCH($B$1, resultados!$A$1:$ZZ$1, 0))</f>
        <v/>
      </c>
      <c r="B2054">
        <f>INDEX(resultados!$A$2:$ZZ$2386, 2048, MATCH($B$2, resultados!$A$1:$ZZ$1, 0))</f>
        <v/>
      </c>
      <c r="C2054">
        <f>INDEX(resultados!$A$2:$ZZ$2386, 2048, MATCH($B$3, resultados!$A$1:$ZZ$1, 0))</f>
        <v/>
      </c>
    </row>
    <row r="2055">
      <c r="A2055">
        <f>INDEX(resultados!$A$2:$ZZ$2386, 2049, MATCH($B$1, resultados!$A$1:$ZZ$1, 0))</f>
        <v/>
      </c>
      <c r="B2055">
        <f>INDEX(resultados!$A$2:$ZZ$2386, 2049, MATCH($B$2, resultados!$A$1:$ZZ$1, 0))</f>
        <v/>
      </c>
      <c r="C2055">
        <f>INDEX(resultados!$A$2:$ZZ$2386, 2049, MATCH($B$3, resultados!$A$1:$ZZ$1, 0))</f>
        <v/>
      </c>
    </row>
    <row r="2056">
      <c r="A2056">
        <f>INDEX(resultados!$A$2:$ZZ$2386, 2050, MATCH($B$1, resultados!$A$1:$ZZ$1, 0))</f>
        <v/>
      </c>
      <c r="B2056">
        <f>INDEX(resultados!$A$2:$ZZ$2386, 2050, MATCH($B$2, resultados!$A$1:$ZZ$1, 0))</f>
        <v/>
      </c>
      <c r="C2056">
        <f>INDEX(resultados!$A$2:$ZZ$2386, 2050, MATCH($B$3, resultados!$A$1:$ZZ$1, 0))</f>
        <v/>
      </c>
    </row>
    <row r="2057">
      <c r="A2057">
        <f>INDEX(resultados!$A$2:$ZZ$2386, 2051, MATCH($B$1, resultados!$A$1:$ZZ$1, 0))</f>
        <v/>
      </c>
      <c r="B2057">
        <f>INDEX(resultados!$A$2:$ZZ$2386, 2051, MATCH($B$2, resultados!$A$1:$ZZ$1, 0))</f>
        <v/>
      </c>
      <c r="C2057">
        <f>INDEX(resultados!$A$2:$ZZ$2386, 2051, MATCH($B$3, resultados!$A$1:$ZZ$1, 0))</f>
        <v/>
      </c>
    </row>
    <row r="2058">
      <c r="A2058">
        <f>INDEX(resultados!$A$2:$ZZ$2386, 2052, MATCH($B$1, resultados!$A$1:$ZZ$1, 0))</f>
        <v/>
      </c>
      <c r="B2058">
        <f>INDEX(resultados!$A$2:$ZZ$2386, 2052, MATCH($B$2, resultados!$A$1:$ZZ$1, 0))</f>
        <v/>
      </c>
      <c r="C2058">
        <f>INDEX(resultados!$A$2:$ZZ$2386, 2052, MATCH($B$3, resultados!$A$1:$ZZ$1, 0))</f>
        <v/>
      </c>
    </row>
    <row r="2059">
      <c r="A2059">
        <f>INDEX(resultados!$A$2:$ZZ$2386, 2053, MATCH($B$1, resultados!$A$1:$ZZ$1, 0))</f>
        <v/>
      </c>
      <c r="B2059">
        <f>INDEX(resultados!$A$2:$ZZ$2386, 2053, MATCH($B$2, resultados!$A$1:$ZZ$1, 0))</f>
        <v/>
      </c>
      <c r="C2059">
        <f>INDEX(resultados!$A$2:$ZZ$2386, 2053, MATCH($B$3, resultados!$A$1:$ZZ$1, 0))</f>
        <v/>
      </c>
    </row>
    <row r="2060">
      <c r="A2060">
        <f>INDEX(resultados!$A$2:$ZZ$2386, 2054, MATCH($B$1, resultados!$A$1:$ZZ$1, 0))</f>
        <v/>
      </c>
      <c r="B2060">
        <f>INDEX(resultados!$A$2:$ZZ$2386, 2054, MATCH($B$2, resultados!$A$1:$ZZ$1, 0))</f>
        <v/>
      </c>
      <c r="C2060">
        <f>INDEX(resultados!$A$2:$ZZ$2386, 2054, MATCH($B$3, resultados!$A$1:$ZZ$1, 0))</f>
        <v/>
      </c>
    </row>
    <row r="2061">
      <c r="A2061">
        <f>INDEX(resultados!$A$2:$ZZ$2386, 2055, MATCH($B$1, resultados!$A$1:$ZZ$1, 0))</f>
        <v/>
      </c>
      <c r="B2061">
        <f>INDEX(resultados!$A$2:$ZZ$2386, 2055, MATCH($B$2, resultados!$A$1:$ZZ$1, 0))</f>
        <v/>
      </c>
      <c r="C2061">
        <f>INDEX(resultados!$A$2:$ZZ$2386, 2055, MATCH($B$3, resultados!$A$1:$ZZ$1, 0))</f>
        <v/>
      </c>
    </row>
    <row r="2062">
      <c r="A2062">
        <f>INDEX(resultados!$A$2:$ZZ$2386, 2056, MATCH($B$1, resultados!$A$1:$ZZ$1, 0))</f>
        <v/>
      </c>
      <c r="B2062">
        <f>INDEX(resultados!$A$2:$ZZ$2386, 2056, MATCH($B$2, resultados!$A$1:$ZZ$1, 0))</f>
        <v/>
      </c>
      <c r="C2062">
        <f>INDEX(resultados!$A$2:$ZZ$2386, 2056, MATCH($B$3, resultados!$A$1:$ZZ$1, 0))</f>
        <v/>
      </c>
    </row>
    <row r="2063">
      <c r="A2063">
        <f>INDEX(resultados!$A$2:$ZZ$2386, 2057, MATCH($B$1, resultados!$A$1:$ZZ$1, 0))</f>
        <v/>
      </c>
      <c r="B2063">
        <f>INDEX(resultados!$A$2:$ZZ$2386, 2057, MATCH($B$2, resultados!$A$1:$ZZ$1, 0))</f>
        <v/>
      </c>
      <c r="C2063">
        <f>INDEX(resultados!$A$2:$ZZ$2386, 2057, MATCH($B$3, resultados!$A$1:$ZZ$1, 0))</f>
        <v/>
      </c>
    </row>
    <row r="2064">
      <c r="A2064">
        <f>INDEX(resultados!$A$2:$ZZ$2386, 2058, MATCH($B$1, resultados!$A$1:$ZZ$1, 0))</f>
        <v/>
      </c>
      <c r="B2064">
        <f>INDEX(resultados!$A$2:$ZZ$2386, 2058, MATCH($B$2, resultados!$A$1:$ZZ$1, 0))</f>
        <v/>
      </c>
      <c r="C2064">
        <f>INDEX(resultados!$A$2:$ZZ$2386, 2058, MATCH($B$3, resultados!$A$1:$ZZ$1, 0))</f>
        <v/>
      </c>
    </row>
    <row r="2065">
      <c r="A2065">
        <f>INDEX(resultados!$A$2:$ZZ$2386, 2059, MATCH($B$1, resultados!$A$1:$ZZ$1, 0))</f>
        <v/>
      </c>
      <c r="B2065">
        <f>INDEX(resultados!$A$2:$ZZ$2386, 2059, MATCH($B$2, resultados!$A$1:$ZZ$1, 0))</f>
        <v/>
      </c>
      <c r="C2065">
        <f>INDEX(resultados!$A$2:$ZZ$2386, 2059, MATCH($B$3, resultados!$A$1:$ZZ$1, 0))</f>
        <v/>
      </c>
    </row>
    <row r="2066">
      <c r="A2066">
        <f>INDEX(resultados!$A$2:$ZZ$2386, 2060, MATCH($B$1, resultados!$A$1:$ZZ$1, 0))</f>
        <v/>
      </c>
      <c r="B2066">
        <f>INDEX(resultados!$A$2:$ZZ$2386, 2060, MATCH($B$2, resultados!$A$1:$ZZ$1, 0))</f>
        <v/>
      </c>
      <c r="C2066">
        <f>INDEX(resultados!$A$2:$ZZ$2386, 2060, MATCH($B$3, resultados!$A$1:$ZZ$1, 0))</f>
        <v/>
      </c>
    </row>
    <row r="2067">
      <c r="A2067">
        <f>INDEX(resultados!$A$2:$ZZ$2386, 2061, MATCH($B$1, resultados!$A$1:$ZZ$1, 0))</f>
        <v/>
      </c>
      <c r="B2067">
        <f>INDEX(resultados!$A$2:$ZZ$2386, 2061, MATCH($B$2, resultados!$A$1:$ZZ$1, 0))</f>
        <v/>
      </c>
      <c r="C2067">
        <f>INDEX(resultados!$A$2:$ZZ$2386, 2061, MATCH($B$3, resultados!$A$1:$ZZ$1, 0))</f>
        <v/>
      </c>
    </row>
    <row r="2068">
      <c r="A2068">
        <f>INDEX(resultados!$A$2:$ZZ$2386, 2062, MATCH($B$1, resultados!$A$1:$ZZ$1, 0))</f>
        <v/>
      </c>
      <c r="B2068">
        <f>INDEX(resultados!$A$2:$ZZ$2386, 2062, MATCH($B$2, resultados!$A$1:$ZZ$1, 0))</f>
        <v/>
      </c>
      <c r="C2068">
        <f>INDEX(resultados!$A$2:$ZZ$2386, 2062, MATCH($B$3, resultados!$A$1:$ZZ$1, 0))</f>
        <v/>
      </c>
    </row>
    <row r="2069">
      <c r="A2069">
        <f>INDEX(resultados!$A$2:$ZZ$2386, 2063, MATCH($B$1, resultados!$A$1:$ZZ$1, 0))</f>
        <v/>
      </c>
      <c r="B2069">
        <f>INDEX(resultados!$A$2:$ZZ$2386, 2063, MATCH($B$2, resultados!$A$1:$ZZ$1, 0))</f>
        <v/>
      </c>
      <c r="C2069">
        <f>INDEX(resultados!$A$2:$ZZ$2386, 2063, MATCH($B$3, resultados!$A$1:$ZZ$1, 0))</f>
        <v/>
      </c>
    </row>
    <row r="2070">
      <c r="A2070">
        <f>INDEX(resultados!$A$2:$ZZ$2386, 2064, MATCH($B$1, resultados!$A$1:$ZZ$1, 0))</f>
        <v/>
      </c>
      <c r="B2070">
        <f>INDEX(resultados!$A$2:$ZZ$2386, 2064, MATCH($B$2, resultados!$A$1:$ZZ$1, 0))</f>
        <v/>
      </c>
      <c r="C2070">
        <f>INDEX(resultados!$A$2:$ZZ$2386, 2064, MATCH($B$3, resultados!$A$1:$ZZ$1, 0))</f>
        <v/>
      </c>
    </row>
    <row r="2071">
      <c r="A2071">
        <f>INDEX(resultados!$A$2:$ZZ$2386, 2065, MATCH($B$1, resultados!$A$1:$ZZ$1, 0))</f>
        <v/>
      </c>
      <c r="B2071">
        <f>INDEX(resultados!$A$2:$ZZ$2386, 2065, MATCH($B$2, resultados!$A$1:$ZZ$1, 0))</f>
        <v/>
      </c>
      <c r="C2071">
        <f>INDEX(resultados!$A$2:$ZZ$2386, 2065, MATCH($B$3, resultados!$A$1:$ZZ$1, 0))</f>
        <v/>
      </c>
    </row>
    <row r="2072">
      <c r="A2072">
        <f>INDEX(resultados!$A$2:$ZZ$2386, 2066, MATCH($B$1, resultados!$A$1:$ZZ$1, 0))</f>
        <v/>
      </c>
      <c r="B2072">
        <f>INDEX(resultados!$A$2:$ZZ$2386, 2066, MATCH($B$2, resultados!$A$1:$ZZ$1, 0))</f>
        <v/>
      </c>
      <c r="C2072">
        <f>INDEX(resultados!$A$2:$ZZ$2386, 2066, MATCH($B$3, resultados!$A$1:$ZZ$1, 0))</f>
        <v/>
      </c>
    </row>
    <row r="2073">
      <c r="A2073">
        <f>INDEX(resultados!$A$2:$ZZ$2386, 2067, MATCH($B$1, resultados!$A$1:$ZZ$1, 0))</f>
        <v/>
      </c>
      <c r="B2073">
        <f>INDEX(resultados!$A$2:$ZZ$2386, 2067, MATCH($B$2, resultados!$A$1:$ZZ$1, 0))</f>
        <v/>
      </c>
      <c r="C2073">
        <f>INDEX(resultados!$A$2:$ZZ$2386, 2067, MATCH($B$3, resultados!$A$1:$ZZ$1, 0))</f>
        <v/>
      </c>
    </row>
    <row r="2074">
      <c r="A2074">
        <f>INDEX(resultados!$A$2:$ZZ$2386, 2068, MATCH($B$1, resultados!$A$1:$ZZ$1, 0))</f>
        <v/>
      </c>
      <c r="B2074">
        <f>INDEX(resultados!$A$2:$ZZ$2386, 2068, MATCH($B$2, resultados!$A$1:$ZZ$1, 0))</f>
        <v/>
      </c>
      <c r="C2074">
        <f>INDEX(resultados!$A$2:$ZZ$2386, 2068, MATCH($B$3, resultados!$A$1:$ZZ$1, 0))</f>
        <v/>
      </c>
    </row>
    <row r="2075">
      <c r="A2075">
        <f>INDEX(resultados!$A$2:$ZZ$2386, 2069, MATCH($B$1, resultados!$A$1:$ZZ$1, 0))</f>
        <v/>
      </c>
      <c r="B2075">
        <f>INDEX(resultados!$A$2:$ZZ$2386, 2069, MATCH($B$2, resultados!$A$1:$ZZ$1, 0))</f>
        <v/>
      </c>
      <c r="C2075">
        <f>INDEX(resultados!$A$2:$ZZ$2386, 2069, MATCH($B$3, resultados!$A$1:$ZZ$1, 0))</f>
        <v/>
      </c>
    </row>
    <row r="2076">
      <c r="A2076">
        <f>INDEX(resultados!$A$2:$ZZ$2386, 2070, MATCH($B$1, resultados!$A$1:$ZZ$1, 0))</f>
        <v/>
      </c>
      <c r="B2076">
        <f>INDEX(resultados!$A$2:$ZZ$2386, 2070, MATCH($B$2, resultados!$A$1:$ZZ$1, 0))</f>
        <v/>
      </c>
      <c r="C2076">
        <f>INDEX(resultados!$A$2:$ZZ$2386, 2070, MATCH($B$3, resultados!$A$1:$ZZ$1, 0))</f>
        <v/>
      </c>
    </row>
    <row r="2077">
      <c r="A2077">
        <f>INDEX(resultados!$A$2:$ZZ$2386, 2071, MATCH($B$1, resultados!$A$1:$ZZ$1, 0))</f>
        <v/>
      </c>
      <c r="B2077">
        <f>INDEX(resultados!$A$2:$ZZ$2386, 2071, MATCH($B$2, resultados!$A$1:$ZZ$1, 0))</f>
        <v/>
      </c>
      <c r="C2077">
        <f>INDEX(resultados!$A$2:$ZZ$2386, 2071, MATCH($B$3, resultados!$A$1:$ZZ$1, 0))</f>
        <v/>
      </c>
    </row>
    <row r="2078">
      <c r="A2078">
        <f>INDEX(resultados!$A$2:$ZZ$2386, 2072, MATCH($B$1, resultados!$A$1:$ZZ$1, 0))</f>
        <v/>
      </c>
      <c r="B2078">
        <f>INDEX(resultados!$A$2:$ZZ$2386, 2072, MATCH($B$2, resultados!$A$1:$ZZ$1, 0))</f>
        <v/>
      </c>
      <c r="C2078">
        <f>INDEX(resultados!$A$2:$ZZ$2386, 2072, MATCH($B$3, resultados!$A$1:$ZZ$1, 0))</f>
        <v/>
      </c>
    </row>
    <row r="2079">
      <c r="A2079">
        <f>INDEX(resultados!$A$2:$ZZ$2386, 2073, MATCH($B$1, resultados!$A$1:$ZZ$1, 0))</f>
        <v/>
      </c>
      <c r="B2079">
        <f>INDEX(resultados!$A$2:$ZZ$2386, 2073, MATCH($B$2, resultados!$A$1:$ZZ$1, 0))</f>
        <v/>
      </c>
      <c r="C2079">
        <f>INDEX(resultados!$A$2:$ZZ$2386, 2073, MATCH($B$3, resultados!$A$1:$ZZ$1, 0))</f>
        <v/>
      </c>
    </row>
    <row r="2080">
      <c r="A2080">
        <f>INDEX(resultados!$A$2:$ZZ$2386, 2074, MATCH($B$1, resultados!$A$1:$ZZ$1, 0))</f>
        <v/>
      </c>
      <c r="B2080">
        <f>INDEX(resultados!$A$2:$ZZ$2386, 2074, MATCH($B$2, resultados!$A$1:$ZZ$1, 0))</f>
        <v/>
      </c>
      <c r="C2080">
        <f>INDEX(resultados!$A$2:$ZZ$2386, 2074, MATCH($B$3, resultados!$A$1:$ZZ$1, 0))</f>
        <v/>
      </c>
    </row>
    <row r="2081">
      <c r="A2081">
        <f>INDEX(resultados!$A$2:$ZZ$2386, 2075, MATCH($B$1, resultados!$A$1:$ZZ$1, 0))</f>
        <v/>
      </c>
      <c r="B2081">
        <f>INDEX(resultados!$A$2:$ZZ$2386, 2075, MATCH($B$2, resultados!$A$1:$ZZ$1, 0))</f>
        <v/>
      </c>
      <c r="C2081">
        <f>INDEX(resultados!$A$2:$ZZ$2386, 2075, MATCH($B$3, resultados!$A$1:$ZZ$1, 0))</f>
        <v/>
      </c>
    </row>
    <row r="2082">
      <c r="A2082">
        <f>INDEX(resultados!$A$2:$ZZ$2386, 2076, MATCH($B$1, resultados!$A$1:$ZZ$1, 0))</f>
        <v/>
      </c>
      <c r="B2082">
        <f>INDEX(resultados!$A$2:$ZZ$2386, 2076, MATCH($B$2, resultados!$A$1:$ZZ$1, 0))</f>
        <v/>
      </c>
      <c r="C2082">
        <f>INDEX(resultados!$A$2:$ZZ$2386, 2076, MATCH($B$3, resultados!$A$1:$ZZ$1, 0))</f>
        <v/>
      </c>
    </row>
    <row r="2083">
      <c r="A2083">
        <f>INDEX(resultados!$A$2:$ZZ$2386, 2077, MATCH($B$1, resultados!$A$1:$ZZ$1, 0))</f>
        <v/>
      </c>
      <c r="B2083">
        <f>INDEX(resultados!$A$2:$ZZ$2386, 2077, MATCH($B$2, resultados!$A$1:$ZZ$1, 0))</f>
        <v/>
      </c>
      <c r="C2083">
        <f>INDEX(resultados!$A$2:$ZZ$2386, 2077, MATCH($B$3, resultados!$A$1:$ZZ$1, 0))</f>
        <v/>
      </c>
    </row>
    <row r="2084">
      <c r="A2084">
        <f>INDEX(resultados!$A$2:$ZZ$2386, 2078, MATCH($B$1, resultados!$A$1:$ZZ$1, 0))</f>
        <v/>
      </c>
      <c r="B2084">
        <f>INDEX(resultados!$A$2:$ZZ$2386, 2078, MATCH($B$2, resultados!$A$1:$ZZ$1, 0))</f>
        <v/>
      </c>
      <c r="C2084">
        <f>INDEX(resultados!$A$2:$ZZ$2386, 2078, MATCH($B$3, resultados!$A$1:$ZZ$1, 0))</f>
        <v/>
      </c>
    </row>
    <row r="2085">
      <c r="A2085">
        <f>INDEX(resultados!$A$2:$ZZ$2386, 2079, MATCH($B$1, resultados!$A$1:$ZZ$1, 0))</f>
        <v/>
      </c>
      <c r="B2085">
        <f>INDEX(resultados!$A$2:$ZZ$2386, 2079, MATCH($B$2, resultados!$A$1:$ZZ$1, 0))</f>
        <v/>
      </c>
      <c r="C2085">
        <f>INDEX(resultados!$A$2:$ZZ$2386, 2079, MATCH($B$3, resultados!$A$1:$ZZ$1, 0))</f>
        <v/>
      </c>
    </row>
    <row r="2086">
      <c r="A2086">
        <f>INDEX(resultados!$A$2:$ZZ$2386, 2080, MATCH($B$1, resultados!$A$1:$ZZ$1, 0))</f>
        <v/>
      </c>
      <c r="B2086">
        <f>INDEX(resultados!$A$2:$ZZ$2386, 2080, MATCH($B$2, resultados!$A$1:$ZZ$1, 0))</f>
        <v/>
      </c>
      <c r="C2086">
        <f>INDEX(resultados!$A$2:$ZZ$2386, 2080, MATCH($B$3, resultados!$A$1:$ZZ$1, 0))</f>
        <v/>
      </c>
    </row>
    <row r="2087">
      <c r="A2087">
        <f>INDEX(resultados!$A$2:$ZZ$2386, 2081, MATCH($B$1, resultados!$A$1:$ZZ$1, 0))</f>
        <v/>
      </c>
      <c r="B2087">
        <f>INDEX(resultados!$A$2:$ZZ$2386, 2081, MATCH($B$2, resultados!$A$1:$ZZ$1, 0))</f>
        <v/>
      </c>
      <c r="C2087">
        <f>INDEX(resultados!$A$2:$ZZ$2386, 2081, MATCH($B$3, resultados!$A$1:$ZZ$1, 0))</f>
        <v/>
      </c>
    </row>
    <row r="2088">
      <c r="A2088">
        <f>INDEX(resultados!$A$2:$ZZ$2386, 2082, MATCH($B$1, resultados!$A$1:$ZZ$1, 0))</f>
        <v/>
      </c>
      <c r="B2088">
        <f>INDEX(resultados!$A$2:$ZZ$2386, 2082, MATCH($B$2, resultados!$A$1:$ZZ$1, 0))</f>
        <v/>
      </c>
      <c r="C2088">
        <f>INDEX(resultados!$A$2:$ZZ$2386, 2082, MATCH($B$3, resultados!$A$1:$ZZ$1, 0))</f>
        <v/>
      </c>
    </row>
    <row r="2089">
      <c r="A2089">
        <f>INDEX(resultados!$A$2:$ZZ$2386, 2083, MATCH($B$1, resultados!$A$1:$ZZ$1, 0))</f>
        <v/>
      </c>
      <c r="B2089">
        <f>INDEX(resultados!$A$2:$ZZ$2386, 2083, MATCH($B$2, resultados!$A$1:$ZZ$1, 0))</f>
        <v/>
      </c>
      <c r="C2089">
        <f>INDEX(resultados!$A$2:$ZZ$2386, 2083, MATCH($B$3, resultados!$A$1:$ZZ$1, 0))</f>
        <v/>
      </c>
    </row>
    <row r="2090">
      <c r="A2090">
        <f>INDEX(resultados!$A$2:$ZZ$2386, 2084, MATCH($B$1, resultados!$A$1:$ZZ$1, 0))</f>
        <v/>
      </c>
      <c r="B2090">
        <f>INDEX(resultados!$A$2:$ZZ$2386, 2084, MATCH($B$2, resultados!$A$1:$ZZ$1, 0))</f>
        <v/>
      </c>
      <c r="C2090">
        <f>INDEX(resultados!$A$2:$ZZ$2386, 2084, MATCH($B$3, resultados!$A$1:$ZZ$1, 0))</f>
        <v/>
      </c>
    </row>
    <row r="2091">
      <c r="A2091">
        <f>INDEX(resultados!$A$2:$ZZ$2386, 2085, MATCH($B$1, resultados!$A$1:$ZZ$1, 0))</f>
        <v/>
      </c>
      <c r="B2091">
        <f>INDEX(resultados!$A$2:$ZZ$2386, 2085, MATCH($B$2, resultados!$A$1:$ZZ$1, 0))</f>
        <v/>
      </c>
      <c r="C2091">
        <f>INDEX(resultados!$A$2:$ZZ$2386, 2085, MATCH($B$3, resultados!$A$1:$ZZ$1, 0))</f>
        <v/>
      </c>
    </row>
    <row r="2092">
      <c r="A2092">
        <f>INDEX(resultados!$A$2:$ZZ$2386, 2086, MATCH($B$1, resultados!$A$1:$ZZ$1, 0))</f>
        <v/>
      </c>
      <c r="B2092">
        <f>INDEX(resultados!$A$2:$ZZ$2386, 2086, MATCH($B$2, resultados!$A$1:$ZZ$1, 0))</f>
        <v/>
      </c>
      <c r="C2092">
        <f>INDEX(resultados!$A$2:$ZZ$2386, 2086, MATCH($B$3, resultados!$A$1:$ZZ$1, 0))</f>
        <v/>
      </c>
    </row>
    <row r="2093">
      <c r="A2093">
        <f>INDEX(resultados!$A$2:$ZZ$2386, 2087, MATCH($B$1, resultados!$A$1:$ZZ$1, 0))</f>
        <v/>
      </c>
      <c r="B2093">
        <f>INDEX(resultados!$A$2:$ZZ$2386, 2087, MATCH($B$2, resultados!$A$1:$ZZ$1, 0))</f>
        <v/>
      </c>
      <c r="C2093">
        <f>INDEX(resultados!$A$2:$ZZ$2386, 2087, MATCH($B$3, resultados!$A$1:$ZZ$1, 0))</f>
        <v/>
      </c>
    </row>
    <row r="2094">
      <c r="A2094">
        <f>INDEX(resultados!$A$2:$ZZ$2386, 2088, MATCH($B$1, resultados!$A$1:$ZZ$1, 0))</f>
        <v/>
      </c>
      <c r="B2094">
        <f>INDEX(resultados!$A$2:$ZZ$2386, 2088, MATCH($B$2, resultados!$A$1:$ZZ$1, 0))</f>
        <v/>
      </c>
      <c r="C2094">
        <f>INDEX(resultados!$A$2:$ZZ$2386, 2088, MATCH($B$3, resultados!$A$1:$ZZ$1, 0))</f>
        <v/>
      </c>
    </row>
    <row r="2095">
      <c r="A2095">
        <f>INDEX(resultados!$A$2:$ZZ$2386, 2089, MATCH($B$1, resultados!$A$1:$ZZ$1, 0))</f>
        <v/>
      </c>
      <c r="B2095">
        <f>INDEX(resultados!$A$2:$ZZ$2386, 2089, MATCH($B$2, resultados!$A$1:$ZZ$1, 0))</f>
        <v/>
      </c>
      <c r="C2095">
        <f>INDEX(resultados!$A$2:$ZZ$2386, 2089, MATCH($B$3, resultados!$A$1:$ZZ$1, 0))</f>
        <v/>
      </c>
    </row>
    <row r="2096">
      <c r="A2096">
        <f>INDEX(resultados!$A$2:$ZZ$2386, 2090, MATCH($B$1, resultados!$A$1:$ZZ$1, 0))</f>
        <v/>
      </c>
      <c r="B2096">
        <f>INDEX(resultados!$A$2:$ZZ$2386, 2090, MATCH($B$2, resultados!$A$1:$ZZ$1, 0))</f>
        <v/>
      </c>
      <c r="C2096">
        <f>INDEX(resultados!$A$2:$ZZ$2386, 2090, MATCH($B$3, resultados!$A$1:$ZZ$1, 0))</f>
        <v/>
      </c>
    </row>
    <row r="2097">
      <c r="A2097">
        <f>INDEX(resultados!$A$2:$ZZ$2386, 2091, MATCH($B$1, resultados!$A$1:$ZZ$1, 0))</f>
        <v/>
      </c>
      <c r="B2097">
        <f>INDEX(resultados!$A$2:$ZZ$2386, 2091, MATCH($B$2, resultados!$A$1:$ZZ$1, 0))</f>
        <v/>
      </c>
      <c r="C2097">
        <f>INDEX(resultados!$A$2:$ZZ$2386, 2091, MATCH($B$3, resultados!$A$1:$ZZ$1, 0))</f>
        <v/>
      </c>
    </row>
    <row r="2098">
      <c r="A2098">
        <f>INDEX(resultados!$A$2:$ZZ$2386, 2092, MATCH($B$1, resultados!$A$1:$ZZ$1, 0))</f>
        <v/>
      </c>
      <c r="B2098">
        <f>INDEX(resultados!$A$2:$ZZ$2386, 2092, MATCH($B$2, resultados!$A$1:$ZZ$1, 0))</f>
        <v/>
      </c>
      <c r="C2098">
        <f>INDEX(resultados!$A$2:$ZZ$2386, 2092, MATCH($B$3, resultados!$A$1:$ZZ$1, 0))</f>
        <v/>
      </c>
    </row>
    <row r="2099">
      <c r="A2099">
        <f>INDEX(resultados!$A$2:$ZZ$2386, 2093, MATCH($B$1, resultados!$A$1:$ZZ$1, 0))</f>
        <v/>
      </c>
      <c r="B2099">
        <f>INDEX(resultados!$A$2:$ZZ$2386, 2093, MATCH($B$2, resultados!$A$1:$ZZ$1, 0))</f>
        <v/>
      </c>
      <c r="C2099">
        <f>INDEX(resultados!$A$2:$ZZ$2386, 2093, MATCH($B$3, resultados!$A$1:$ZZ$1, 0))</f>
        <v/>
      </c>
    </row>
    <row r="2100">
      <c r="A2100">
        <f>INDEX(resultados!$A$2:$ZZ$2386, 2094, MATCH($B$1, resultados!$A$1:$ZZ$1, 0))</f>
        <v/>
      </c>
      <c r="B2100">
        <f>INDEX(resultados!$A$2:$ZZ$2386, 2094, MATCH($B$2, resultados!$A$1:$ZZ$1, 0))</f>
        <v/>
      </c>
      <c r="C2100">
        <f>INDEX(resultados!$A$2:$ZZ$2386, 2094, MATCH($B$3, resultados!$A$1:$ZZ$1, 0))</f>
        <v/>
      </c>
    </row>
    <row r="2101">
      <c r="A2101">
        <f>INDEX(resultados!$A$2:$ZZ$2386, 2095, MATCH($B$1, resultados!$A$1:$ZZ$1, 0))</f>
        <v/>
      </c>
      <c r="B2101">
        <f>INDEX(resultados!$A$2:$ZZ$2386, 2095, MATCH($B$2, resultados!$A$1:$ZZ$1, 0))</f>
        <v/>
      </c>
      <c r="C2101">
        <f>INDEX(resultados!$A$2:$ZZ$2386, 2095, MATCH($B$3, resultados!$A$1:$ZZ$1, 0))</f>
        <v/>
      </c>
    </row>
    <row r="2102">
      <c r="A2102">
        <f>INDEX(resultados!$A$2:$ZZ$2386, 2096, MATCH($B$1, resultados!$A$1:$ZZ$1, 0))</f>
        <v/>
      </c>
      <c r="B2102">
        <f>INDEX(resultados!$A$2:$ZZ$2386, 2096, MATCH($B$2, resultados!$A$1:$ZZ$1, 0))</f>
        <v/>
      </c>
      <c r="C2102">
        <f>INDEX(resultados!$A$2:$ZZ$2386, 2096, MATCH($B$3, resultados!$A$1:$ZZ$1, 0))</f>
        <v/>
      </c>
    </row>
    <row r="2103">
      <c r="A2103">
        <f>INDEX(resultados!$A$2:$ZZ$2386, 2097, MATCH($B$1, resultados!$A$1:$ZZ$1, 0))</f>
        <v/>
      </c>
      <c r="B2103">
        <f>INDEX(resultados!$A$2:$ZZ$2386, 2097, MATCH($B$2, resultados!$A$1:$ZZ$1, 0))</f>
        <v/>
      </c>
      <c r="C2103">
        <f>INDEX(resultados!$A$2:$ZZ$2386, 2097, MATCH($B$3, resultados!$A$1:$ZZ$1, 0))</f>
        <v/>
      </c>
    </row>
    <row r="2104">
      <c r="A2104">
        <f>INDEX(resultados!$A$2:$ZZ$2386, 2098, MATCH($B$1, resultados!$A$1:$ZZ$1, 0))</f>
        <v/>
      </c>
      <c r="B2104">
        <f>INDEX(resultados!$A$2:$ZZ$2386, 2098, MATCH($B$2, resultados!$A$1:$ZZ$1, 0))</f>
        <v/>
      </c>
      <c r="C2104">
        <f>INDEX(resultados!$A$2:$ZZ$2386, 2098, MATCH($B$3, resultados!$A$1:$ZZ$1, 0))</f>
        <v/>
      </c>
    </row>
    <row r="2105">
      <c r="A2105">
        <f>INDEX(resultados!$A$2:$ZZ$2386, 2099, MATCH($B$1, resultados!$A$1:$ZZ$1, 0))</f>
        <v/>
      </c>
      <c r="B2105">
        <f>INDEX(resultados!$A$2:$ZZ$2386, 2099, MATCH($B$2, resultados!$A$1:$ZZ$1, 0))</f>
        <v/>
      </c>
      <c r="C2105">
        <f>INDEX(resultados!$A$2:$ZZ$2386, 2099, MATCH($B$3, resultados!$A$1:$ZZ$1, 0))</f>
        <v/>
      </c>
    </row>
    <row r="2106">
      <c r="A2106">
        <f>INDEX(resultados!$A$2:$ZZ$2386, 2100, MATCH($B$1, resultados!$A$1:$ZZ$1, 0))</f>
        <v/>
      </c>
      <c r="B2106">
        <f>INDEX(resultados!$A$2:$ZZ$2386, 2100, MATCH($B$2, resultados!$A$1:$ZZ$1, 0))</f>
        <v/>
      </c>
      <c r="C2106">
        <f>INDEX(resultados!$A$2:$ZZ$2386, 2100, MATCH($B$3, resultados!$A$1:$ZZ$1, 0))</f>
        <v/>
      </c>
    </row>
    <row r="2107">
      <c r="A2107">
        <f>INDEX(resultados!$A$2:$ZZ$2386, 2101, MATCH($B$1, resultados!$A$1:$ZZ$1, 0))</f>
        <v/>
      </c>
      <c r="B2107">
        <f>INDEX(resultados!$A$2:$ZZ$2386, 2101, MATCH($B$2, resultados!$A$1:$ZZ$1, 0))</f>
        <v/>
      </c>
      <c r="C2107">
        <f>INDEX(resultados!$A$2:$ZZ$2386, 2101, MATCH($B$3, resultados!$A$1:$ZZ$1, 0))</f>
        <v/>
      </c>
    </row>
    <row r="2108">
      <c r="A2108">
        <f>INDEX(resultados!$A$2:$ZZ$2386, 2102, MATCH($B$1, resultados!$A$1:$ZZ$1, 0))</f>
        <v/>
      </c>
      <c r="B2108">
        <f>INDEX(resultados!$A$2:$ZZ$2386, 2102, MATCH($B$2, resultados!$A$1:$ZZ$1, 0))</f>
        <v/>
      </c>
      <c r="C2108">
        <f>INDEX(resultados!$A$2:$ZZ$2386, 2102, MATCH($B$3, resultados!$A$1:$ZZ$1, 0))</f>
        <v/>
      </c>
    </row>
    <row r="2109">
      <c r="A2109">
        <f>INDEX(resultados!$A$2:$ZZ$2386, 2103, MATCH($B$1, resultados!$A$1:$ZZ$1, 0))</f>
        <v/>
      </c>
      <c r="B2109">
        <f>INDEX(resultados!$A$2:$ZZ$2386, 2103, MATCH($B$2, resultados!$A$1:$ZZ$1, 0))</f>
        <v/>
      </c>
      <c r="C2109">
        <f>INDEX(resultados!$A$2:$ZZ$2386, 2103, MATCH($B$3, resultados!$A$1:$ZZ$1, 0))</f>
        <v/>
      </c>
    </row>
    <row r="2110">
      <c r="A2110">
        <f>INDEX(resultados!$A$2:$ZZ$2386, 2104, MATCH($B$1, resultados!$A$1:$ZZ$1, 0))</f>
        <v/>
      </c>
      <c r="B2110">
        <f>INDEX(resultados!$A$2:$ZZ$2386, 2104, MATCH($B$2, resultados!$A$1:$ZZ$1, 0))</f>
        <v/>
      </c>
      <c r="C2110">
        <f>INDEX(resultados!$A$2:$ZZ$2386, 2104, MATCH($B$3, resultados!$A$1:$ZZ$1, 0))</f>
        <v/>
      </c>
    </row>
    <row r="2111">
      <c r="A2111">
        <f>INDEX(resultados!$A$2:$ZZ$2386, 2105, MATCH($B$1, resultados!$A$1:$ZZ$1, 0))</f>
        <v/>
      </c>
      <c r="B2111">
        <f>INDEX(resultados!$A$2:$ZZ$2386, 2105, MATCH($B$2, resultados!$A$1:$ZZ$1, 0))</f>
        <v/>
      </c>
      <c r="C2111">
        <f>INDEX(resultados!$A$2:$ZZ$2386, 2105, MATCH($B$3, resultados!$A$1:$ZZ$1, 0))</f>
        <v/>
      </c>
    </row>
    <row r="2112">
      <c r="A2112">
        <f>INDEX(resultados!$A$2:$ZZ$2386, 2106, MATCH($B$1, resultados!$A$1:$ZZ$1, 0))</f>
        <v/>
      </c>
      <c r="B2112">
        <f>INDEX(resultados!$A$2:$ZZ$2386, 2106, MATCH($B$2, resultados!$A$1:$ZZ$1, 0))</f>
        <v/>
      </c>
      <c r="C2112">
        <f>INDEX(resultados!$A$2:$ZZ$2386, 2106, MATCH($B$3, resultados!$A$1:$ZZ$1, 0))</f>
        <v/>
      </c>
    </row>
    <row r="2113">
      <c r="A2113">
        <f>INDEX(resultados!$A$2:$ZZ$2386, 2107, MATCH($B$1, resultados!$A$1:$ZZ$1, 0))</f>
        <v/>
      </c>
      <c r="B2113">
        <f>INDEX(resultados!$A$2:$ZZ$2386, 2107, MATCH($B$2, resultados!$A$1:$ZZ$1, 0))</f>
        <v/>
      </c>
      <c r="C2113">
        <f>INDEX(resultados!$A$2:$ZZ$2386, 2107, MATCH($B$3, resultados!$A$1:$ZZ$1, 0))</f>
        <v/>
      </c>
    </row>
    <row r="2114">
      <c r="A2114">
        <f>INDEX(resultados!$A$2:$ZZ$2386, 2108, MATCH($B$1, resultados!$A$1:$ZZ$1, 0))</f>
        <v/>
      </c>
      <c r="B2114">
        <f>INDEX(resultados!$A$2:$ZZ$2386, 2108, MATCH($B$2, resultados!$A$1:$ZZ$1, 0))</f>
        <v/>
      </c>
      <c r="C2114">
        <f>INDEX(resultados!$A$2:$ZZ$2386, 2108, MATCH($B$3, resultados!$A$1:$ZZ$1, 0))</f>
        <v/>
      </c>
    </row>
    <row r="2115">
      <c r="A2115">
        <f>INDEX(resultados!$A$2:$ZZ$2386, 2109, MATCH($B$1, resultados!$A$1:$ZZ$1, 0))</f>
        <v/>
      </c>
      <c r="B2115">
        <f>INDEX(resultados!$A$2:$ZZ$2386, 2109, MATCH($B$2, resultados!$A$1:$ZZ$1, 0))</f>
        <v/>
      </c>
      <c r="C2115">
        <f>INDEX(resultados!$A$2:$ZZ$2386, 2109, MATCH($B$3, resultados!$A$1:$ZZ$1, 0))</f>
        <v/>
      </c>
    </row>
    <row r="2116">
      <c r="A2116">
        <f>INDEX(resultados!$A$2:$ZZ$2386, 2110, MATCH($B$1, resultados!$A$1:$ZZ$1, 0))</f>
        <v/>
      </c>
      <c r="B2116">
        <f>INDEX(resultados!$A$2:$ZZ$2386, 2110, MATCH($B$2, resultados!$A$1:$ZZ$1, 0))</f>
        <v/>
      </c>
      <c r="C2116">
        <f>INDEX(resultados!$A$2:$ZZ$2386, 2110, MATCH($B$3, resultados!$A$1:$ZZ$1, 0))</f>
        <v/>
      </c>
    </row>
    <row r="2117">
      <c r="A2117">
        <f>INDEX(resultados!$A$2:$ZZ$2386, 2111, MATCH($B$1, resultados!$A$1:$ZZ$1, 0))</f>
        <v/>
      </c>
      <c r="B2117">
        <f>INDEX(resultados!$A$2:$ZZ$2386, 2111, MATCH($B$2, resultados!$A$1:$ZZ$1, 0))</f>
        <v/>
      </c>
      <c r="C2117">
        <f>INDEX(resultados!$A$2:$ZZ$2386, 2111, MATCH($B$3, resultados!$A$1:$ZZ$1, 0))</f>
        <v/>
      </c>
    </row>
    <row r="2118">
      <c r="A2118">
        <f>INDEX(resultados!$A$2:$ZZ$2386, 2112, MATCH($B$1, resultados!$A$1:$ZZ$1, 0))</f>
        <v/>
      </c>
      <c r="B2118">
        <f>INDEX(resultados!$A$2:$ZZ$2386, 2112, MATCH($B$2, resultados!$A$1:$ZZ$1, 0))</f>
        <v/>
      </c>
      <c r="C2118">
        <f>INDEX(resultados!$A$2:$ZZ$2386, 2112, MATCH($B$3, resultados!$A$1:$ZZ$1, 0))</f>
        <v/>
      </c>
    </row>
    <row r="2119">
      <c r="A2119">
        <f>INDEX(resultados!$A$2:$ZZ$2386, 2113, MATCH($B$1, resultados!$A$1:$ZZ$1, 0))</f>
        <v/>
      </c>
      <c r="B2119">
        <f>INDEX(resultados!$A$2:$ZZ$2386, 2113, MATCH($B$2, resultados!$A$1:$ZZ$1, 0))</f>
        <v/>
      </c>
      <c r="C2119">
        <f>INDEX(resultados!$A$2:$ZZ$2386, 2113, MATCH($B$3, resultados!$A$1:$ZZ$1, 0))</f>
        <v/>
      </c>
    </row>
    <row r="2120">
      <c r="A2120">
        <f>INDEX(resultados!$A$2:$ZZ$2386, 2114, MATCH($B$1, resultados!$A$1:$ZZ$1, 0))</f>
        <v/>
      </c>
      <c r="B2120">
        <f>INDEX(resultados!$A$2:$ZZ$2386, 2114, MATCH($B$2, resultados!$A$1:$ZZ$1, 0))</f>
        <v/>
      </c>
      <c r="C2120">
        <f>INDEX(resultados!$A$2:$ZZ$2386, 2114, MATCH($B$3, resultados!$A$1:$ZZ$1, 0))</f>
        <v/>
      </c>
    </row>
    <row r="2121">
      <c r="A2121">
        <f>INDEX(resultados!$A$2:$ZZ$2386, 2115, MATCH($B$1, resultados!$A$1:$ZZ$1, 0))</f>
        <v/>
      </c>
      <c r="B2121">
        <f>INDEX(resultados!$A$2:$ZZ$2386, 2115, MATCH($B$2, resultados!$A$1:$ZZ$1, 0))</f>
        <v/>
      </c>
      <c r="C2121">
        <f>INDEX(resultados!$A$2:$ZZ$2386, 2115, MATCH($B$3, resultados!$A$1:$ZZ$1, 0))</f>
        <v/>
      </c>
    </row>
    <row r="2122">
      <c r="A2122">
        <f>INDEX(resultados!$A$2:$ZZ$2386, 2116, MATCH($B$1, resultados!$A$1:$ZZ$1, 0))</f>
        <v/>
      </c>
      <c r="B2122">
        <f>INDEX(resultados!$A$2:$ZZ$2386, 2116, MATCH($B$2, resultados!$A$1:$ZZ$1, 0))</f>
        <v/>
      </c>
      <c r="C2122">
        <f>INDEX(resultados!$A$2:$ZZ$2386, 2116, MATCH($B$3, resultados!$A$1:$ZZ$1, 0))</f>
        <v/>
      </c>
    </row>
    <row r="2123">
      <c r="A2123">
        <f>INDEX(resultados!$A$2:$ZZ$2386, 2117, MATCH($B$1, resultados!$A$1:$ZZ$1, 0))</f>
        <v/>
      </c>
      <c r="B2123">
        <f>INDEX(resultados!$A$2:$ZZ$2386, 2117, MATCH($B$2, resultados!$A$1:$ZZ$1, 0))</f>
        <v/>
      </c>
      <c r="C2123">
        <f>INDEX(resultados!$A$2:$ZZ$2386, 2117, MATCH($B$3, resultados!$A$1:$ZZ$1, 0))</f>
        <v/>
      </c>
    </row>
    <row r="2124">
      <c r="A2124">
        <f>INDEX(resultados!$A$2:$ZZ$2386, 2118, MATCH($B$1, resultados!$A$1:$ZZ$1, 0))</f>
        <v/>
      </c>
      <c r="B2124">
        <f>INDEX(resultados!$A$2:$ZZ$2386, 2118, MATCH($B$2, resultados!$A$1:$ZZ$1, 0))</f>
        <v/>
      </c>
      <c r="C2124">
        <f>INDEX(resultados!$A$2:$ZZ$2386, 2118, MATCH($B$3, resultados!$A$1:$ZZ$1, 0))</f>
        <v/>
      </c>
    </row>
    <row r="2125">
      <c r="A2125">
        <f>INDEX(resultados!$A$2:$ZZ$2386, 2119, MATCH($B$1, resultados!$A$1:$ZZ$1, 0))</f>
        <v/>
      </c>
      <c r="B2125">
        <f>INDEX(resultados!$A$2:$ZZ$2386, 2119, MATCH($B$2, resultados!$A$1:$ZZ$1, 0))</f>
        <v/>
      </c>
      <c r="C2125">
        <f>INDEX(resultados!$A$2:$ZZ$2386, 2119, MATCH($B$3, resultados!$A$1:$ZZ$1, 0))</f>
        <v/>
      </c>
    </row>
    <row r="2126">
      <c r="A2126">
        <f>INDEX(resultados!$A$2:$ZZ$2386, 2120, MATCH($B$1, resultados!$A$1:$ZZ$1, 0))</f>
        <v/>
      </c>
      <c r="B2126">
        <f>INDEX(resultados!$A$2:$ZZ$2386, 2120, MATCH($B$2, resultados!$A$1:$ZZ$1, 0))</f>
        <v/>
      </c>
      <c r="C2126">
        <f>INDEX(resultados!$A$2:$ZZ$2386, 2120, MATCH($B$3, resultados!$A$1:$ZZ$1, 0))</f>
        <v/>
      </c>
    </row>
    <row r="2127">
      <c r="A2127">
        <f>INDEX(resultados!$A$2:$ZZ$2386, 2121, MATCH($B$1, resultados!$A$1:$ZZ$1, 0))</f>
        <v/>
      </c>
      <c r="B2127">
        <f>INDEX(resultados!$A$2:$ZZ$2386, 2121, MATCH($B$2, resultados!$A$1:$ZZ$1, 0))</f>
        <v/>
      </c>
      <c r="C2127">
        <f>INDEX(resultados!$A$2:$ZZ$2386, 2121, MATCH($B$3, resultados!$A$1:$ZZ$1, 0))</f>
        <v/>
      </c>
    </row>
    <row r="2128">
      <c r="A2128">
        <f>INDEX(resultados!$A$2:$ZZ$2386, 2122, MATCH($B$1, resultados!$A$1:$ZZ$1, 0))</f>
        <v/>
      </c>
      <c r="B2128">
        <f>INDEX(resultados!$A$2:$ZZ$2386, 2122, MATCH($B$2, resultados!$A$1:$ZZ$1, 0))</f>
        <v/>
      </c>
      <c r="C2128">
        <f>INDEX(resultados!$A$2:$ZZ$2386, 2122, MATCH($B$3, resultados!$A$1:$ZZ$1, 0))</f>
        <v/>
      </c>
    </row>
    <row r="2129">
      <c r="A2129">
        <f>INDEX(resultados!$A$2:$ZZ$2386, 2123, MATCH($B$1, resultados!$A$1:$ZZ$1, 0))</f>
        <v/>
      </c>
      <c r="B2129">
        <f>INDEX(resultados!$A$2:$ZZ$2386, 2123, MATCH($B$2, resultados!$A$1:$ZZ$1, 0))</f>
        <v/>
      </c>
      <c r="C2129">
        <f>INDEX(resultados!$A$2:$ZZ$2386, 2123, MATCH($B$3, resultados!$A$1:$ZZ$1, 0))</f>
        <v/>
      </c>
    </row>
    <row r="2130">
      <c r="A2130">
        <f>INDEX(resultados!$A$2:$ZZ$2386, 2124, MATCH($B$1, resultados!$A$1:$ZZ$1, 0))</f>
        <v/>
      </c>
      <c r="B2130">
        <f>INDEX(resultados!$A$2:$ZZ$2386, 2124, MATCH($B$2, resultados!$A$1:$ZZ$1, 0))</f>
        <v/>
      </c>
      <c r="C2130">
        <f>INDEX(resultados!$A$2:$ZZ$2386, 2124, MATCH($B$3, resultados!$A$1:$ZZ$1, 0))</f>
        <v/>
      </c>
    </row>
    <row r="2131">
      <c r="A2131">
        <f>INDEX(resultados!$A$2:$ZZ$2386, 2125, MATCH($B$1, resultados!$A$1:$ZZ$1, 0))</f>
        <v/>
      </c>
      <c r="B2131">
        <f>INDEX(resultados!$A$2:$ZZ$2386, 2125, MATCH($B$2, resultados!$A$1:$ZZ$1, 0))</f>
        <v/>
      </c>
      <c r="C2131">
        <f>INDEX(resultados!$A$2:$ZZ$2386, 2125, MATCH($B$3, resultados!$A$1:$ZZ$1, 0))</f>
        <v/>
      </c>
    </row>
    <row r="2132">
      <c r="A2132">
        <f>INDEX(resultados!$A$2:$ZZ$2386, 2126, MATCH($B$1, resultados!$A$1:$ZZ$1, 0))</f>
        <v/>
      </c>
      <c r="B2132">
        <f>INDEX(resultados!$A$2:$ZZ$2386, 2126, MATCH($B$2, resultados!$A$1:$ZZ$1, 0))</f>
        <v/>
      </c>
      <c r="C2132">
        <f>INDEX(resultados!$A$2:$ZZ$2386, 2126, MATCH($B$3, resultados!$A$1:$ZZ$1, 0))</f>
        <v/>
      </c>
    </row>
    <row r="2133">
      <c r="A2133">
        <f>INDEX(resultados!$A$2:$ZZ$2386, 2127, MATCH($B$1, resultados!$A$1:$ZZ$1, 0))</f>
        <v/>
      </c>
      <c r="B2133">
        <f>INDEX(resultados!$A$2:$ZZ$2386, 2127, MATCH($B$2, resultados!$A$1:$ZZ$1, 0))</f>
        <v/>
      </c>
      <c r="C2133">
        <f>INDEX(resultados!$A$2:$ZZ$2386, 2127, MATCH($B$3, resultados!$A$1:$ZZ$1, 0))</f>
        <v/>
      </c>
    </row>
    <row r="2134">
      <c r="A2134">
        <f>INDEX(resultados!$A$2:$ZZ$2386, 2128, MATCH($B$1, resultados!$A$1:$ZZ$1, 0))</f>
        <v/>
      </c>
      <c r="B2134">
        <f>INDEX(resultados!$A$2:$ZZ$2386, 2128, MATCH($B$2, resultados!$A$1:$ZZ$1, 0))</f>
        <v/>
      </c>
      <c r="C2134">
        <f>INDEX(resultados!$A$2:$ZZ$2386, 2128, MATCH($B$3, resultados!$A$1:$ZZ$1, 0))</f>
        <v/>
      </c>
    </row>
    <row r="2135">
      <c r="A2135">
        <f>INDEX(resultados!$A$2:$ZZ$2386, 2129, MATCH($B$1, resultados!$A$1:$ZZ$1, 0))</f>
        <v/>
      </c>
      <c r="B2135">
        <f>INDEX(resultados!$A$2:$ZZ$2386, 2129, MATCH($B$2, resultados!$A$1:$ZZ$1, 0))</f>
        <v/>
      </c>
      <c r="C2135">
        <f>INDEX(resultados!$A$2:$ZZ$2386, 2129, MATCH($B$3, resultados!$A$1:$ZZ$1, 0))</f>
        <v/>
      </c>
    </row>
    <row r="2136">
      <c r="A2136">
        <f>INDEX(resultados!$A$2:$ZZ$2386, 2130, MATCH($B$1, resultados!$A$1:$ZZ$1, 0))</f>
        <v/>
      </c>
      <c r="B2136">
        <f>INDEX(resultados!$A$2:$ZZ$2386, 2130, MATCH($B$2, resultados!$A$1:$ZZ$1, 0))</f>
        <v/>
      </c>
      <c r="C2136">
        <f>INDEX(resultados!$A$2:$ZZ$2386, 2130, MATCH($B$3, resultados!$A$1:$ZZ$1, 0))</f>
        <v/>
      </c>
    </row>
    <row r="2137">
      <c r="A2137">
        <f>INDEX(resultados!$A$2:$ZZ$2386, 2131, MATCH($B$1, resultados!$A$1:$ZZ$1, 0))</f>
        <v/>
      </c>
      <c r="B2137">
        <f>INDEX(resultados!$A$2:$ZZ$2386, 2131, MATCH($B$2, resultados!$A$1:$ZZ$1, 0))</f>
        <v/>
      </c>
      <c r="C2137">
        <f>INDEX(resultados!$A$2:$ZZ$2386, 2131, MATCH($B$3, resultados!$A$1:$ZZ$1, 0))</f>
        <v/>
      </c>
    </row>
    <row r="2138">
      <c r="A2138">
        <f>INDEX(resultados!$A$2:$ZZ$2386, 2132, MATCH($B$1, resultados!$A$1:$ZZ$1, 0))</f>
        <v/>
      </c>
      <c r="B2138">
        <f>INDEX(resultados!$A$2:$ZZ$2386, 2132, MATCH($B$2, resultados!$A$1:$ZZ$1, 0))</f>
        <v/>
      </c>
      <c r="C2138">
        <f>INDEX(resultados!$A$2:$ZZ$2386, 2132, MATCH($B$3, resultados!$A$1:$ZZ$1, 0))</f>
        <v/>
      </c>
    </row>
    <row r="2139">
      <c r="A2139">
        <f>INDEX(resultados!$A$2:$ZZ$2386, 2133, MATCH($B$1, resultados!$A$1:$ZZ$1, 0))</f>
        <v/>
      </c>
      <c r="B2139">
        <f>INDEX(resultados!$A$2:$ZZ$2386, 2133, MATCH($B$2, resultados!$A$1:$ZZ$1, 0))</f>
        <v/>
      </c>
      <c r="C2139">
        <f>INDEX(resultados!$A$2:$ZZ$2386, 2133, MATCH($B$3, resultados!$A$1:$ZZ$1, 0))</f>
        <v/>
      </c>
    </row>
    <row r="2140">
      <c r="A2140">
        <f>INDEX(resultados!$A$2:$ZZ$2386, 2134, MATCH($B$1, resultados!$A$1:$ZZ$1, 0))</f>
        <v/>
      </c>
      <c r="B2140">
        <f>INDEX(resultados!$A$2:$ZZ$2386, 2134, MATCH($B$2, resultados!$A$1:$ZZ$1, 0))</f>
        <v/>
      </c>
      <c r="C2140">
        <f>INDEX(resultados!$A$2:$ZZ$2386, 2134, MATCH($B$3, resultados!$A$1:$ZZ$1, 0))</f>
        <v/>
      </c>
    </row>
    <row r="2141">
      <c r="A2141">
        <f>INDEX(resultados!$A$2:$ZZ$2386, 2135, MATCH($B$1, resultados!$A$1:$ZZ$1, 0))</f>
        <v/>
      </c>
      <c r="B2141">
        <f>INDEX(resultados!$A$2:$ZZ$2386, 2135, MATCH($B$2, resultados!$A$1:$ZZ$1, 0))</f>
        <v/>
      </c>
      <c r="C2141">
        <f>INDEX(resultados!$A$2:$ZZ$2386, 2135, MATCH($B$3, resultados!$A$1:$ZZ$1, 0))</f>
        <v/>
      </c>
    </row>
    <row r="2142">
      <c r="A2142">
        <f>INDEX(resultados!$A$2:$ZZ$2386, 2136, MATCH($B$1, resultados!$A$1:$ZZ$1, 0))</f>
        <v/>
      </c>
      <c r="B2142">
        <f>INDEX(resultados!$A$2:$ZZ$2386, 2136, MATCH($B$2, resultados!$A$1:$ZZ$1, 0))</f>
        <v/>
      </c>
      <c r="C2142">
        <f>INDEX(resultados!$A$2:$ZZ$2386, 2136, MATCH($B$3, resultados!$A$1:$ZZ$1, 0))</f>
        <v/>
      </c>
    </row>
    <row r="2143">
      <c r="A2143">
        <f>INDEX(resultados!$A$2:$ZZ$2386, 2137, MATCH($B$1, resultados!$A$1:$ZZ$1, 0))</f>
        <v/>
      </c>
      <c r="B2143">
        <f>INDEX(resultados!$A$2:$ZZ$2386, 2137, MATCH($B$2, resultados!$A$1:$ZZ$1, 0))</f>
        <v/>
      </c>
      <c r="C2143">
        <f>INDEX(resultados!$A$2:$ZZ$2386, 2137, MATCH($B$3, resultados!$A$1:$ZZ$1, 0))</f>
        <v/>
      </c>
    </row>
    <row r="2144">
      <c r="A2144">
        <f>INDEX(resultados!$A$2:$ZZ$2386, 2138, MATCH($B$1, resultados!$A$1:$ZZ$1, 0))</f>
        <v/>
      </c>
      <c r="B2144">
        <f>INDEX(resultados!$A$2:$ZZ$2386, 2138, MATCH($B$2, resultados!$A$1:$ZZ$1, 0))</f>
        <v/>
      </c>
      <c r="C2144">
        <f>INDEX(resultados!$A$2:$ZZ$2386, 2138, MATCH($B$3, resultados!$A$1:$ZZ$1, 0))</f>
        <v/>
      </c>
    </row>
    <row r="2145">
      <c r="A2145">
        <f>INDEX(resultados!$A$2:$ZZ$2386, 2139, MATCH($B$1, resultados!$A$1:$ZZ$1, 0))</f>
        <v/>
      </c>
      <c r="B2145">
        <f>INDEX(resultados!$A$2:$ZZ$2386, 2139, MATCH($B$2, resultados!$A$1:$ZZ$1, 0))</f>
        <v/>
      </c>
      <c r="C2145">
        <f>INDEX(resultados!$A$2:$ZZ$2386, 2139, MATCH($B$3, resultados!$A$1:$ZZ$1, 0))</f>
        <v/>
      </c>
    </row>
    <row r="2146">
      <c r="A2146">
        <f>INDEX(resultados!$A$2:$ZZ$2386, 2140, MATCH($B$1, resultados!$A$1:$ZZ$1, 0))</f>
        <v/>
      </c>
      <c r="B2146">
        <f>INDEX(resultados!$A$2:$ZZ$2386, 2140, MATCH($B$2, resultados!$A$1:$ZZ$1, 0))</f>
        <v/>
      </c>
      <c r="C2146">
        <f>INDEX(resultados!$A$2:$ZZ$2386, 2140, MATCH($B$3, resultados!$A$1:$ZZ$1, 0))</f>
        <v/>
      </c>
    </row>
    <row r="2147">
      <c r="A2147">
        <f>INDEX(resultados!$A$2:$ZZ$2386, 2141, MATCH($B$1, resultados!$A$1:$ZZ$1, 0))</f>
        <v/>
      </c>
      <c r="B2147">
        <f>INDEX(resultados!$A$2:$ZZ$2386, 2141, MATCH($B$2, resultados!$A$1:$ZZ$1, 0))</f>
        <v/>
      </c>
      <c r="C2147">
        <f>INDEX(resultados!$A$2:$ZZ$2386, 2141, MATCH($B$3, resultados!$A$1:$ZZ$1, 0))</f>
        <v/>
      </c>
    </row>
    <row r="2148">
      <c r="A2148">
        <f>INDEX(resultados!$A$2:$ZZ$2386, 2142, MATCH($B$1, resultados!$A$1:$ZZ$1, 0))</f>
        <v/>
      </c>
      <c r="B2148">
        <f>INDEX(resultados!$A$2:$ZZ$2386, 2142, MATCH($B$2, resultados!$A$1:$ZZ$1, 0))</f>
        <v/>
      </c>
      <c r="C2148">
        <f>INDEX(resultados!$A$2:$ZZ$2386, 2142, MATCH($B$3, resultados!$A$1:$ZZ$1, 0))</f>
        <v/>
      </c>
    </row>
    <row r="2149">
      <c r="A2149">
        <f>INDEX(resultados!$A$2:$ZZ$2386, 2143, MATCH($B$1, resultados!$A$1:$ZZ$1, 0))</f>
        <v/>
      </c>
      <c r="B2149">
        <f>INDEX(resultados!$A$2:$ZZ$2386, 2143, MATCH($B$2, resultados!$A$1:$ZZ$1, 0))</f>
        <v/>
      </c>
      <c r="C2149">
        <f>INDEX(resultados!$A$2:$ZZ$2386, 2143, MATCH($B$3, resultados!$A$1:$ZZ$1, 0))</f>
        <v/>
      </c>
    </row>
    <row r="2150">
      <c r="A2150">
        <f>INDEX(resultados!$A$2:$ZZ$2386, 2144, MATCH($B$1, resultados!$A$1:$ZZ$1, 0))</f>
        <v/>
      </c>
      <c r="B2150">
        <f>INDEX(resultados!$A$2:$ZZ$2386, 2144, MATCH($B$2, resultados!$A$1:$ZZ$1, 0))</f>
        <v/>
      </c>
      <c r="C2150">
        <f>INDEX(resultados!$A$2:$ZZ$2386, 2144, MATCH($B$3, resultados!$A$1:$ZZ$1, 0))</f>
        <v/>
      </c>
    </row>
    <row r="2151">
      <c r="A2151">
        <f>INDEX(resultados!$A$2:$ZZ$2386, 2145, MATCH($B$1, resultados!$A$1:$ZZ$1, 0))</f>
        <v/>
      </c>
      <c r="B2151">
        <f>INDEX(resultados!$A$2:$ZZ$2386, 2145, MATCH($B$2, resultados!$A$1:$ZZ$1, 0))</f>
        <v/>
      </c>
      <c r="C2151">
        <f>INDEX(resultados!$A$2:$ZZ$2386, 2145, MATCH($B$3, resultados!$A$1:$ZZ$1, 0))</f>
        <v/>
      </c>
    </row>
    <row r="2152">
      <c r="A2152">
        <f>INDEX(resultados!$A$2:$ZZ$2386, 2146, MATCH($B$1, resultados!$A$1:$ZZ$1, 0))</f>
        <v/>
      </c>
      <c r="B2152">
        <f>INDEX(resultados!$A$2:$ZZ$2386, 2146, MATCH($B$2, resultados!$A$1:$ZZ$1, 0))</f>
        <v/>
      </c>
      <c r="C2152">
        <f>INDEX(resultados!$A$2:$ZZ$2386, 2146, MATCH($B$3, resultados!$A$1:$ZZ$1, 0))</f>
        <v/>
      </c>
    </row>
    <row r="2153">
      <c r="A2153">
        <f>INDEX(resultados!$A$2:$ZZ$2386, 2147, MATCH($B$1, resultados!$A$1:$ZZ$1, 0))</f>
        <v/>
      </c>
      <c r="B2153">
        <f>INDEX(resultados!$A$2:$ZZ$2386, 2147, MATCH($B$2, resultados!$A$1:$ZZ$1, 0))</f>
        <v/>
      </c>
      <c r="C2153">
        <f>INDEX(resultados!$A$2:$ZZ$2386, 2147, MATCH($B$3, resultados!$A$1:$ZZ$1, 0))</f>
        <v/>
      </c>
    </row>
    <row r="2154">
      <c r="A2154">
        <f>INDEX(resultados!$A$2:$ZZ$2386, 2148, MATCH($B$1, resultados!$A$1:$ZZ$1, 0))</f>
        <v/>
      </c>
      <c r="B2154">
        <f>INDEX(resultados!$A$2:$ZZ$2386, 2148, MATCH($B$2, resultados!$A$1:$ZZ$1, 0))</f>
        <v/>
      </c>
      <c r="C2154">
        <f>INDEX(resultados!$A$2:$ZZ$2386, 2148, MATCH($B$3, resultados!$A$1:$ZZ$1, 0))</f>
        <v/>
      </c>
    </row>
    <row r="2155">
      <c r="A2155">
        <f>INDEX(resultados!$A$2:$ZZ$2386, 2149, MATCH($B$1, resultados!$A$1:$ZZ$1, 0))</f>
        <v/>
      </c>
      <c r="B2155">
        <f>INDEX(resultados!$A$2:$ZZ$2386, 2149, MATCH($B$2, resultados!$A$1:$ZZ$1, 0))</f>
        <v/>
      </c>
      <c r="C2155">
        <f>INDEX(resultados!$A$2:$ZZ$2386, 2149, MATCH($B$3, resultados!$A$1:$ZZ$1, 0))</f>
        <v/>
      </c>
    </row>
    <row r="2156">
      <c r="A2156">
        <f>INDEX(resultados!$A$2:$ZZ$2386, 2150, MATCH($B$1, resultados!$A$1:$ZZ$1, 0))</f>
        <v/>
      </c>
      <c r="B2156">
        <f>INDEX(resultados!$A$2:$ZZ$2386, 2150, MATCH($B$2, resultados!$A$1:$ZZ$1, 0))</f>
        <v/>
      </c>
      <c r="C2156">
        <f>INDEX(resultados!$A$2:$ZZ$2386, 2150, MATCH($B$3, resultados!$A$1:$ZZ$1, 0))</f>
        <v/>
      </c>
    </row>
    <row r="2157">
      <c r="A2157">
        <f>INDEX(resultados!$A$2:$ZZ$2386, 2151, MATCH($B$1, resultados!$A$1:$ZZ$1, 0))</f>
        <v/>
      </c>
      <c r="B2157">
        <f>INDEX(resultados!$A$2:$ZZ$2386, 2151, MATCH($B$2, resultados!$A$1:$ZZ$1, 0))</f>
        <v/>
      </c>
      <c r="C2157">
        <f>INDEX(resultados!$A$2:$ZZ$2386, 2151, MATCH($B$3, resultados!$A$1:$ZZ$1, 0))</f>
        <v/>
      </c>
    </row>
    <row r="2158">
      <c r="A2158">
        <f>INDEX(resultados!$A$2:$ZZ$2386, 2152, MATCH($B$1, resultados!$A$1:$ZZ$1, 0))</f>
        <v/>
      </c>
      <c r="B2158">
        <f>INDEX(resultados!$A$2:$ZZ$2386, 2152, MATCH($B$2, resultados!$A$1:$ZZ$1, 0))</f>
        <v/>
      </c>
      <c r="C2158">
        <f>INDEX(resultados!$A$2:$ZZ$2386, 2152, MATCH($B$3, resultados!$A$1:$ZZ$1, 0))</f>
        <v/>
      </c>
    </row>
    <row r="2159">
      <c r="A2159">
        <f>INDEX(resultados!$A$2:$ZZ$2386, 2153, MATCH($B$1, resultados!$A$1:$ZZ$1, 0))</f>
        <v/>
      </c>
      <c r="B2159">
        <f>INDEX(resultados!$A$2:$ZZ$2386, 2153, MATCH($B$2, resultados!$A$1:$ZZ$1, 0))</f>
        <v/>
      </c>
      <c r="C2159">
        <f>INDEX(resultados!$A$2:$ZZ$2386, 2153, MATCH($B$3, resultados!$A$1:$ZZ$1, 0))</f>
        <v/>
      </c>
    </row>
    <row r="2160">
      <c r="A2160">
        <f>INDEX(resultados!$A$2:$ZZ$2386, 2154, MATCH($B$1, resultados!$A$1:$ZZ$1, 0))</f>
        <v/>
      </c>
      <c r="B2160">
        <f>INDEX(resultados!$A$2:$ZZ$2386, 2154, MATCH($B$2, resultados!$A$1:$ZZ$1, 0))</f>
        <v/>
      </c>
      <c r="C2160">
        <f>INDEX(resultados!$A$2:$ZZ$2386, 2154, MATCH($B$3, resultados!$A$1:$ZZ$1, 0))</f>
        <v/>
      </c>
    </row>
    <row r="2161">
      <c r="A2161">
        <f>INDEX(resultados!$A$2:$ZZ$2386, 2155, MATCH($B$1, resultados!$A$1:$ZZ$1, 0))</f>
        <v/>
      </c>
      <c r="B2161">
        <f>INDEX(resultados!$A$2:$ZZ$2386, 2155, MATCH($B$2, resultados!$A$1:$ZZ$1, 0))</f>
        <v/>
      </c>
      <c r="C2161">
        <f>INDEX(resultados!$A$2:$ZZ$2386, 2155, MATCH($B$3, resultados!$A$1:$ZZ$1, 0))</f>
        <v/>
      </c>
    </row>
    <row r="2162">
      <c r="A2162">
        <f>INDEX(resultados!$A$2:$ZZ$2386, 2156, MATCH($B$1, resultados!$A$1:$ZZ$1, 0))</f>
        <v/>
      </c>
      <c r="B2162">
        <f>INDEX(resultados!$A$2:$ZZ$2386, 2156, MATCH($B$2, resultados!$A$1:$ZZ$1, 0))</f>
        <v/>
      </c>
      <c r="C2162">
        <f>INDEX(resultados!$A$2:$ZZ$2386, 2156, MATCH($B$3, resultados!$A$1:$ZZ$1, 0))</f>
        <v/>
      </c>
    </row>
    <row r="2163">
      <c r="A2163">
        <f>INDEX(resultados!$A$2:$ZZ$2386, 2157, MATCH($B$1, resultados!$A$1:$ZZ$1, 0))</f>
        <v/>
      </c>
      <c r="B2163">
        <f>INDEX(resultados!$A$2:$ZZ$2386, 2157, MATCH($B$2, resultados!$A$1:$ZZ$1, 0))</f>
        <v/>
      </c>
      <c r="C2163">
        <f>INDEX(resultados!$A$2:$ZZ$2386, 2157, MATCH($B$3, resultados!$A$1:$ZZ$1, 0))</f>
        <v/>
      </c>
    </row>
    <row r="2164">
      <c r="A2164">
        <f>INDEX(resultados!$A$2:$ZZ$2386, 2158, MATCH($B$1, resultados!$A$1:$ZZ$1, 0))</f>
        <v/>
      </c>
      <c r="B2164">
        <f>INDEX(resultados!$A$2:$ZZ$2386, 2158, MATCH($B$2, resultados!$A$1:$ZZ$1, 0))</f>
        <v/>
      </c>
      <c r="C2164">
        <f>INDEX(resultados!$A$2:$ZZ$2386, 2158, MATCH($B$3, resultados!$A$1:$ZZ$1, 0))</f>
        <v/>
      </c>
    </row>
    <row r="2165">
      <c r="A2165">
        <f>INDEX(resultados!$A$2:$ZZ$2386, 2159, MATCH($B$1, resultados!$A$1:$ZZ$1, 0))</f>
        <v/>
      </c>
      <c r="B2165">
        <f>INDEX(resultados!$A$2:$ZZ$2386, 2159, MATCH($B$2, resultados!$A$1:$ZZ$1, 0))</f>
        <v/>
      </c>
      <c r="C2165">
        <f>INDEX(resultados!$A$2:$ZZ$2386, 2159, MATCH($B$3, resultados!$A$1:$ZZ$1, 0))</f>
        <v/>
      </c>
    </row>
    <row r="2166">
      <c r="A2166">
        <f>INDEX(resultados!$A$2:$ZZ$2386, 2160, MATCH($B$1, resultados!$A$1:$ZZ$1, 0))</f>
        <v/>
      </c>
      <c r="B2166">
        <f>INDEX(resultados!$A$2:$ZZ$2386, 2160, MATCH($B$2, resultados!$A$1:$ZZ$1, 0))</f>
        <v/>
      </c>
      <c r="C2166">
        <f>INDEX(resultados!$A$2:$ZZ$2386, 2160, MATCH($B$3, resultados!$A$1:$ZZ$1, 0))</f>
        <v/>
      </c>
    </row>
    <row r="2167">
      <c r="A2167">
        <f>INDEX(resultados!$A$2:$ZZ$2386, 2161, MATCH($B$1, resultados!$A$1:$ZZ$1, 0))</f>
        <v/>
      </c>
      <c r="B2167">
        <f>INDEX(resultados!$A$2:$ZZ$2386, 2161, MATCH($B$2, resultados!$A$1:$ZZ$1, 0))</f>
        <v/>
      </c>
      <c r="C2167">
        <f>INDEX(resultados!$A$2:$ZZ$2386, 2161, MATCH($B$3, resultados!$A$1:$ZZ$1, 0))</f>
        <v/>
      </c>
    </row>
    <row r="2168">
      <c r="A2168">
        <f>INDEX(resultados!$A$2:$ZZ$2386, 2162, MATCH($B$1, resultados!$A$1:$ZZ$1, 0))</f>
        <v/>
      </c>
      <c r="B2168">
        <f>INDEX(resultados!$A$2:$ZZ$2386, 2162, MATCH($B$2, resultados!$A$1:$ZZ$1, 0))</f>
        <v/>
      </c>
      <c r="C2168">
        <f>INDEX(resultados!$A$2:$ZZ$2386, 2162, MATCH($B$3, resultados!$A$1:$ZZ$1, 0))</f>
        <v/>
      </c>
    </row>
    <row r="2169">
      <c r="A2169">
        <f>INDEX(resultados!$A$2:$ZZ$2386, 2163, MATCH($B$1, resultados!$A$1:$ZZ$1, 0))</f>
        <v/>
      </c>
      <c r="B2169">
        <f>INDEX(resultados!$A$2:$ZZ$2386, 2163, MATCH($B$2, resultados!$A$1:$ZZ$1, 0))</f>
        <v/>
      </c>
      <c r="C2169">
        <f>INDEX(resultados!$A$2:$ZZ$2386, 2163, MATCH($B$3, resultados!$A$1:$ZZ$1, 0))</f>
        <v/>
      </c>
    </row>
    <row r="2170">
      <c r="A2170">
        <f>INDEX(resultados!$A$2:$ZZ$2386, 2164, MATCH($B$1, resultados!$A$1:$ZZ$1, 0))</f>
        <v/>
      </c>
      <c r="B2170">
        <f>INDEX(resultados!$A$2:$ZZ$2386, 2164, MATCH($B$2, resultados!$A$1:$ZZ$1, 0))</f>
        <v/>
      </c>
      <c r="C2170">
        <f>INDEX(resultados!$A$2:$ZZ$2386, 2164, MATCH($B$3, resultados!$A$1:$ZZ$1, 0))</f>
        <v/>
      </c>
    </row>
    <row r="2171">
      <c r="A2171">
        <f>INDEX(resultados!$A$2:$ZZ$2386, 2165, MATCH($B$1, resultados!$A$1:$ZZ$1, 0))</f>
        <v/>
      </c>
      <c r="B2171">
        <f>INDEX(resultados!$A$2:$ZZ$2386, 2165, MATCH($B$2, resultados!$A$1:$ZZ$1, 0))</f>
        <v/>
      </c>
      <c r="C2171">
        <f>INDEX(resultados!$A$2:$ZZ$2386, 2165, MATCH($B$3, resultados!$A$1:$ZZ$1, 0))</f>
        <v/>
      </c>
    </row>
    <row r="2172">
      <c r="A2172">
        <f>INDEX(resultados!$A$2:$ZZ$2386, 2166, MATCH($B$1, resultados!$A$1:$ZZ$1, 0))</f>
        <v/>
      </c>
      <c r="B2172">
        <f>INDEX(resultados!$A$2:$ZZ$2386, 2166, MATCH($B$2, resultados!$A$1:$ZZ$1, 0))</f>
        <v/>
      </c>
      <c r="C2172">
        <f>INDEX(resultados!$A$2:$ZZ$2386, 2166, MATCH($B$3, resultados!$A$1:$ZZ$1, 0))</f>
        <v/>
      </c>
    </row>
    <row r="2173">
      <c r="A2173">
        <f>INDEX(resultados!$A$2:$ZZ$2386, 2167, MATCH($B$1, resultados!$A$1:$ZZ$1, 0))</f>
        <v/>
      </c>
      <c r="B2173">
        <f>INDEX(resultados!$A$2:$ZZ$2386, 2167, MATCH($B$2, resultados!$A$1:$ZZ$1, 0))</f>
        <v/>
      </c>
      <c r="C2173">
        <f>INDEX(resultados!$A$2:$ZZ$2386, 2167, MATCH($B$3, resultados!$A$1:$ZZ$1, 0))</f>
        <v/>
      </c>
    </row>
    <row r="2174">
      <c r="A2174">
        <f>INDEX(resultados!$A$2:$ZZ$2386, 2168, MATCH($B$1, resultados!$A$1:$ZZ$1, 0))</f>
        <v/>
      </c>
      <c r="B2174">
        <f>INDEX(resultados!$A$2:$ZZ$2386, 2168, MATCH($B$2, resultados!$A$1:$ZZ$1, 0))</f>
        <v/>
      </c>
      <c r="C2174">
        <f>INDEX(resultados!$A$2:$ZZ$2386, 2168, MATCH($B$3, resultados!$A$1:$ZZ$1, 0))</f>
        <v/>
      </c>
    </row>
    <row r="2175">
      <c r="A2175">
        <f>INDEX(resultados!$A$2:$ZZ$2386, 2169, MATCH($B$1, resultados!$A$1:$ZZ$1, 0))</f>
        <v/>
      </c>
      <c r="B2175">
        <f>INDEX(resultados!$A$2:$ZZ$2386, 2169, MATCH($B$2, resultados!$A$1:$ZZ$1, 0))</f>
        <v/>
      </c>
      <c r="C2175">
        <f>INDEX(resultados!$A$2:$ZZ$2386, 2169, MATCH($B$3, resultados!$A$1:$ZZ$1, 0))</f>
        <v/>
      </c>
    </row>
    <row r="2176">
      <c r="A2176">
        <f>INDEX(resultados!$A$2:$ZZ$2386, 2170, MATCH($B$1, resultados!$A$1:$ZZ$1, 0))</f>
        <v/>
      </c>
      <c r="B2176">
        <f>INDEX(resultados!$A$2:$ZZ$2386, 2170, MATCH($B$2, resultados!$A$1:$ZZ$1, 0))</f>
        <v/>
      </c>
      <c r="C2176">
        <f>INDEX(resultados!$A$2:$ZZ$2386, 2170, MATCH($B$3, resultados!$A$1:$ZZ$1, 0))</f>
        <v/>
      </c>
    </row>
    <row r="2177">
      <c r="A2177">
        <f>INDEX(resultados!$A$2:$ZZ$2386, 2171, MATCH($B$1, resultados!$A$1:$ZZ$1, 0))</f>
        <v/>
      </c>
      <c r="B2177">
        <f>INDEX(resultados!$A$2:$ZZ$2386, 2171, MATCH($B$2, resultados!$A$1:$ZZ$1, 0))</f>
        <v/>
      </c>
      <c r="C2177">
        <f>INDEX(resultados!$A$2:$ZZ$2386, 2171, MATCH($B$3, resultados!$A$1:$ZZ$1, 0))</f>
        <v/>
      </c>
    </row>
    <row r="2178">
      <c r="A2178">
        <f>INDEX(resultados!$A$2:$ZZ$2386, 2172, MATCH($B$1, resultados!$A$1:$ZZ$1, 0))</f>
        <v/>
      </c>
      <c r="B2178">
        <f>INDEX(resultados!$A$2:$ZZ$2386, 2172, MATCH($B$2, resultados!$A$1:$ZZ$1, 0))</f>
        <v/>
      </c>
      <c r="C2178">
        <f>INDEX(resultados!$A$2:$ZZ$2386, 2172, MATCH($B$3, resultados!$A$1:$ZZ$1, 0))</f>
        <v/>
      </c>
    </row>
    <row r="2179">
      <c r="A2179">
        <f>INDEX(resultados!$A$2:$ZZ$2386, 2173, MATCH($B$1, resultados!$A$1:$ZZ$1, 0))</f>
        <v/>
      </c>
      <c r="B2179">
        <f>INDEX(resultados!$A$2:$ZZ$2386, 2173, MATCH($B$2, resultados!$A$1:$ZZ$1, 0))</f>
        <v/>
      </c>
      <c r="C2179">
        <f>INDEX(resultados!$A$2:$ZZ$2386, 2173, MATCH($B$3, resultados!$A$1:$ZZ$1, 0))</f>
        <v/>
      </c>
    </row>
    <row r="2180">
      <c r="A2180">
        <f>INDEX(resultados!$A$2:$ZZ$2386, 2174, MATCH($B$1, resultados!$A$1:$ZZ$1, 0))</f>
        <v/>
      </c>
      <c r="B2180">
        <f>INDEX(resultados!$A$2:$ZZ$2386, 2174, MATCH($B$2, resultados!$A$1:$ZZ$1, 0))</f>
        <v/>
      </c>
      <c r="C2180">
        <f>INDEX(resultados!$A$2:$ZZ$2386, 2174, MATCH($B$3, resultados!$A$1:$ZZ$1, 0))</f>
        <v/>
      </c>
    </row>
    <row r="2181">
      <c r="A2181">
        <f>INDEX(resultados!$A$2:$ZZ$2386, 2175, MATCH($B$1, resultados!$A$1:$ZZ$1, 0))</f>
        <v/>
      </c>
      <c r="B2181">
        <f>INDEX(resultados!$A$2:$ZZ$2386, 2175, MATCH($B$2, resultados!$A$1:$ZZ$1, 0))</f>
        <v/>
      </c>
      <c r="C2181">
        <f>INDEX(resultados!$A$2:$ZZ$2386, 2175, MATCH($B$3, resultados!$A$1:$ZZ$1, 0))</f>
        <v/>
      </c>
    </row>
    <row r="2182">
      <c r="A2182">
        <f>INDEX(resultados!$A$2:$ZZ$2386, 2176, MATCH($B$1, resultados!$A$1:$ZZ$1, 0))</f>
        <v/>
      </c>
      <c r="B2182">
        <f>INDEX(resultados!$A$2:$ZZ$2386, 2176, MATCH($B$2, resultados!$A$1:$ZZ$1, 0))</f>
        <v/>
      </c>
      <c r="C2182">
        <f>INDEX(resultados!$A$2:$ZZ$2386, 2176, MATCH($B$3, resultados!$A$1:$ZZ$1, 0))</f>
        <v/>
      </c>
    </row>
    <row r="2183">
      <c r="A2183">
        <f>INDEX(resultados!$A$2:$ZZ$2386, 2177, MATCH($B$1, resultados!$A$1:$ZZ$1, 0))</f>
        <v/>
      </c>
      <c r="B2183">
        <f>INDEX(resultados!$A$2:$ZZ$2386, 2177, MATCH($B$2, resultados!$A$1:$ZZ$1, 0))</f>
        <v/>
      </c>
      <c r="C2183">
        <f>INDEX(resultados!$A$2:$ZZ$2386, 2177, MATCH($B$3, resultados!$A$1:$ZZ$1, 0))</f>
        <v/>
      </c>
    </row>
    <row r="2184">
      <c r="A2184">
        <f>INDEX(resultados!$A$2:$ZZ$2386, 2178, MATCH($B$1, resultados!$A$1:$ZZ$1, 0))</f>
        <v/>
      </c>
      <c r="B2184">
        <f>INDEX(resultados!$A$2:$ZZ$2386, 2178, MATCH($B$2, resultados!$A$1:$ZZ$1, 0))</f>
        <v/>
      </c>
      <c r="C2184">
        <f>INDEX(resultados!$A$2:$ZZ$2386, 2178, MATCH($B$3, resultados!$A$1:$ZZ$1, 0))</f>
        <v/>
      </c>
    </row>
    <row r="2185">
      <c r="A2185">
        <f>INDEX(resultados!$A$2:$ZZ$2386, 2179, MATCH($B$1, resultados!$A$1:$ZZ$1, 0))</f>
        <v/>
      </c>
      <c r="B2185">
        <f>INDEX(resultados!$A$2:$ZZ$2386, 2179, MATCH($B$2, resultados!$A$1:$ZZ$1, 0))</f>
        <v/>
      </c>
      <c r="C2185">
        <f>INDEX(resultados!$A$2:$ZZ$2386, 2179, MATCH($B$3, resultados!$A$1:$ZZ$1, 0))</f>
        <v/>
      </c>
    </row>
    <row r="2186">
      <c r="A2186">
        <f>INDEX(resultados!$A$2:$ZZ$2386, 2180, MATCH($B$1, resultados!$A$1:$ZZ$1, 0))</f>
        <v/>
      </c>
      <c r="B2186">
        <f>INDEX(resultados!$A$2:$ZZ$2386, 2180, MATCH($B$2, resultados!$A$1:$ZZ$1, 0))</f>
        <v/>
      </c>
      <c r="C2186">
        <f>INDEX(resultados!$A$2:$ZZ$2386, 2180, MATCH($B$3, resultados!$A$1:$ZZ$1, 0))</f>
        <v/>
      </c>
    </row>
    <row r="2187">
      <c r="A2187">
        <f>INDEX(resultados!$A$2:$ZZ$2386, 2181, MATCH($B$1, resultados!$A$1:$ZZ$1, 0))</f>
        <v/>
      </c>
      <c r="B2187">
        <f>INDEX(resultados!$A$2:$ZZ$2386, 2181, MATCH($B$2, resultados!$A$1:$ZZ$1, 0))</f>
        <v/>
      </c>
      <c r="C2187">
        <f>INDEX(resultados!$A$2:$ZZ$2386, 2181, MATCH($B$3, resultados!$A$1:$ZZ$1, 0))</f>
        <v/>
      </c>
    </row>
    <row r="2188">
      <c r="A2188">
        <f>INDEX(resultados!$A$2:$ZZ$2386, 2182, MATCH($B$1, resultados!$A$1:$ZZ$1, 0))</f>
        <v/>
      </c>
      <c r="B2188">
        <f>INDEX(resultados!$A$2:$ZZ$2386, 2182, MATCH($B$2, resultados!$A$1:$ZZ$1, 0))</f>
        <v/>
      </c>
      <c r="C2188">
        <f>INDEX(resultados!$A$2:$ZZ$2386, 2182, MATCH($B$3, resultados!$A$1:$ZZ$1, 0))</f>
        <v/>
      </c>
    </row>
    <row r="2189">
      <c r="A2189">
        <f>INDEX(resultados!$A$2:$ZZ$2386, 2183, MATCH($B$1, resultados!$A$1:$ZZ$1, 0))</f>
        <v/>
      </c>
      <c r="B2189">
        <f>INDEX(resultados!$A$2:$ZZ$2386, 2183, MATCH($B$2, resultados!$A$1:$ZZ$1, 0))</f>
        <v/>
      </c>
      <c r="C2189">
        <f>INDEX(resultados!$A$2:$ZZ$2386, 2183, MATCH($B$3, resultados!$A$1:$ZZ$1, 0))</f>
        <v/>
      </c>
    </row>
    <row r="2190">
      <c r="A2190">
        <f>INDEX(resultados!$A$2:$ZZ$2386, 2184, MATCH($B$1, resultados!$A$1:$ZZ$1, 0))</f>
        <v/>
      </c>
      <c r="B2190">
        <f>INDEX(resultados!$A$2:$ZZ$2386, 2184, MATCH($B$2, resultados!$A$1:$ZZ$1, 0))</f>
        <v/>
      </c>
      <c r="C2190">
        <f>INDEX(resultados!$A$2:$ZZ$2386, 2184, MATCH($B$3, resultados!$A$1:$ZZ$1, 0))</f>
        <v/>
      </c>
    </row>
    <row r="2191">
      <c r="A2191">
        <f>INDEX(resultados!$A$2:$ZZ$2386, 2185, MATCH($B$1, resultados!$A$1:$ZZ$1, 0))</f>
        <v/>
      </c>
      <c r="B2191">
        <f>INDEX(resultados!$A$2:$ZZ$2386, 2185, MATCH($B$2, resultados!$A$1:$ZZ$1, 0))</f>
        <v/>
      </c>
      <c r="C2191">
        <f>INDEX(resultados!$A$2:$ZZ$2386, 2185, MATCH($B$3, resultados!$A$1:$ZZ$1, 0))</f>
        <v/>
      </c>
    </row>
    <row r="2192">
      <c r="A2192">
        <f>INDEX(resultados!$A$2:$ZZ$2386, 2186, MATCH($B$1, resultados!$A$1:$ZZ$1, 0))</f>
        <v/>
      </c>
      <c r="B2192">
        <f>INDEX(resultados!$A$2:$ZZ$2386, 2186, MATCH($B$2, resultados!$A$1:$ZZ$1, 0))</f>
        <v/>
      </c>
      <c r="C2192">
        <f>INDEX(resultados!$A$2:$ZZ$2386, 2186, MATCH($B$3, resultados!$A$1:$ZZ$1, 0))</f>
        <v/>
      </c>
    </row>
    <row r="2193">
      <c r="A2193">
        <f>INDEX(resultados!$A$2:$ZZ$2386, 2187, MATCH($B$1, resultados!$A$1:$ZZ$1, 0))</f>
        <v/>
      </c>
      <c r="B2193">
        <f>INDEX(resultados!$A$2:$ZZ$2386, 2187, MATCH($B$2, resultados!$A$1:$ZZ$1, 0))</f>
        <v/>
      </c>
      <c r="C2193">
        <f>INDEX(resultados!$A$2:$ZZ$2386, 2187, MATCH($B$3, resultados!$A$1:$ZZ$1, 0))</f>
        <v/>
      </c>
    </row>
    <row r="2194">
      <c r="A2194">
        <f>INDEX(resultados!$A$2:$ZZ$2386, 2188, MATCH($B$1, resultados!$A$1:$ZZ$1, 0))</f>
        <v/>
      </c>
      <c r="B2194">
        <f>INDEX(resultados!$A$2:$ZZ$2386, 2188, MATCH($B$2, resultados!$A$1:$ZZ$1, 0))</f>
        <v/>
      </c>
      <c r="C2194">
        <f>INDEX(resultados!$A$2:$ZZ$2386, 2188, MATCH($B$3, resultados!$A$1:$ZZ$1, 0))</f>
        <v/>
      </c>
    </row>
    <row r="2195">
      <c r="A2195">
        <f>INDEX(resultados!$A$2:$ZZ$2386, 2189, MATCH($B$1, resultados!$A$1:$ZZ$1, 0))</f>
        <v/>
      </c>
      <c r="B2195">
        <f>INDEX(resultados!$A$2:$ZZ$2386, 2189, MATCH($B$2, resultados!$A$1:$ZZ$1, 0))</f>
        <v/>
      </c>
      <c r="C2195">
        <f>INDEX(resultados!$A$2:$ZZ$2386, 2189, MATCH($B$3, resultados!$A$1:$ZZ$1, 0))</f>
        <v/>
      </c>
    </row>
    <row r="2196">
      <c r="A2196">
        <f>INDEX(resultados!$A$2:$ZZ$2386, 2190, MATCH($B$1, resultados!$A$1:$ZZ$1, 0))</f>
        <v/>
      </c>
      <c r="B2196">
        <f>INDEX(resultados!$A$2:$ZZ$2386, 2190, MATCH($B$2, resultados!$A$1:$ZZ$1, 0))</f>
        <v/>
      </c>
      <c r="C2196">
        <f>INDEX(resultados!$A$2:$ZZ$2386, 2190, MATCH($B$3, resultados!$A$1:$ZZ$1, 0))</f>
        <v/>
      </c>
    </row>
    <row r="2197">
      <c r="A2197">
        <f>INDEX(resultados!$A$2:$ZZ$2386, 2191, MATCH($B$1, resultados!$A$1:$ZZ$1, 0))</f>
        <v/>
      </c>
      <c r="B2197">
        <f>INDEX(resultados!$A$2:$ZZ$2386, 2191, MATCH($B$2, resultados!$A$1:$ZZ$1, 0))</f>
        <v/>
      </c>
      <c r="C2197">
        <f>INDEX(resultados!$A$2:$ZZ$2386, 2191, MATCH($B$3, resultados!$A$1:$ZZ$1, 0))</f>
        <v/>
      </c>
    </row>
    <row r="2198">
      <c r="A2198">
        <f>INDEX(resultados!$A$2:$ZZ$2386, 2192, MATCH($B$1, resultados!$A$1:$ZZ$1, 0))</f>
        <v/>
      </c>
      <c r="B2198">
        <f>INDEX(resultados!$A$2:$ZZ$2386, 2192, MATCH($B$2, resultados!$A$1:$ZZ$1, 0))</f>
        <v/>
      </c>
      <c r="C2198">
        <f>INDEX(resultados!$A$2:$ZZ$2386, 2192, MATCH($B$3, resultados!$A$1:$ZZ$1, 0))</f>
        <v/>
      </c>
    </row>
    <row r="2199">
      <c r="A2199">
        <f>INDEX(resultados!$A$2:$ZZ$2386, 2193, MATCH($B$1, resultados!$A$1:$ZZ$1, 0))</f>
        <v/>
      </c>
      <c r="B2199">
        <f>INDEX(resultados!$A$2:$ZZ$2386, 2193, MATCH($B$2, resultados!$A$1:$ZZ$1, 0))</f>
        <v/>
      </c>
      <c r="C2199">
        <f>INDEX(resultados!$A$2:$ZZ$2386, 2193, MATCH($B$3, resultados!$A$1:$ZZ$1, 0))</f>
        <v/>
      </c>
    </row>
    <row r="2200">
      <c r="A2200">
        <f>INDEX(resultados!$A$2:$ZZ$2386, 2194, MATCH($B$1, resultados!$A$1:$ZZ$1, 0))</f>
        <v/>
      </c>
      <c r="B2200">
        <f>INDEX(resultados!$A$2:$ZZ$2386, 2194, MATCH($B$2, resultados!$A$1:$ZZ$1, 0))</f>
        <v/>
      </c>
      <c r="C2200">
        <f>INDEX(resultados!$A$2:$ZZ$2386, 2194, MATCH($B$3, resultados!$A$1:$ZZ$1, 0))</f>
        <v/>
      </c>
    </row>
    <row r="2201">
      <c r="A2201">
        <f>INDEX(resultados!$A$2:$ZZ$2386, 2195, MATCH($B$1, resultados!$A$1:$ZZ$1, 0))</f>
        <v/>
      </c>
      <c r="B2201">
        <f>INDEX(resultados!$A$2:$ZZ$2386, 2195, MATCH($B$2, resultados!$A$1:$ZZ$1, 0))</f>
        <v/>
      </c>
      <c r="C2201">
        <f>INDEX(resultados!$A$2:$ZZ$2386, 2195, MATCH($B$3, resultados!$A$1:$ZZ$1, 0))</f>
        <v/>
      </c>
    </row>
    <row r="2202">
      <c r="A2202">
        <f>INDEX(resultados!$A$2:$ZZ$2386, 2196, MATCH($B$1, resultados!$A$1:$ZZ$1, 0))</f>
        <v/>
      </c>
      <c r="B2202">
        <f>INDEX(resultados!$A$2:$ZZ$2386, 2196, MATCH($B$2, resultados!$A$1:$ZZ$1, 0))</f>
        <v/>
      </c>
      <c r="C2202">
        <f>INDEX(resultados!$A$2:$ZZ$2386, 2196, MATCH($B$3, resultados!$A$1:$ZZ$1, 0))</f>
        <v/>
      </c>
    </row>
    <row r="2203">
      <c r="A2203">
        <f>INDEX(resultados!$A$2:$ZZ$2386, 2197, MATCH($B$1, resultados!$A$1:$ZZ$1, 0))</f>
        <v/>
      </c>
      <c r="B2203">
        <f>INDEX(resultados!$A$2:$ZZ$2386, 2197, MATCH($B$2, resultados!$A$1:$ZZ$1, 0))</f>
        <v/>
      </c>
      <c r="C2203">
        <f>INDEX(resultados!$A$2:$ZZ$2386, 2197, MATCH($B$3, resultados!$A$1:$ZZ$1, 0))</f>
        <v/>
      </c>
    </row>
    <row r="2204">
      <c r="A2204">
        <f>INDEX(resultados!$A$2:$ZZ$2386, 2198, MATCH($B$1, resultados!$A$1:$ZZ$1, 0))</f>
        <v/>
      </c>
      <c r="B2204">
        <f>INDEX(resultados!$A$2:$ZZ$2386, 2198, MATCH($B$2, resultados!$A$1:$ZZ$1, 0))</f>
        <v/>
      </c>
      <c r="C2204">
        <f>INDEX(resultados!$A$2:$ZZ$2386, 2198, MATCH($B$3, resultados!$A$1:$ZZ$1, 0))</f>
        <v/>
      </c>
    </row>
    <row r="2205">
      <c r="A2205">
        <f>INDEX(resultados!$A$2:$ZZ$2386, 2199, MATCH($B$1, resultados!$A$1:$ZZ$1, 0))</f>
        <v/>
      </c>
      <c r="B2205">
        <f>INDEX(resultados!$A$2:$ZZ$2386, 2199, MATCH($B$2, resultados!$A$1:$ZZ$1, 0))</f>
        <v/>
      </c>
      <c r="C2205">
        <f>INDEX(resultados!$A$2:$ZZ$2386, 2199, MATCH($B$3, resultados!$A$1:$ZZ$1, 0))</f>
        <v/>
      </c>
    </row>
    <row r="2206">
      <c r="A2206">
        <f>INDEX(resultados!$A$2:$ZZ$2386, 2200, MATCH($B$1, resultados!$A$1:$ZZ$1, 0))</f>
        <v/>
      </c>
      <c r="B2206">
        <f>INDEX(resultados!$A$2:$ZZ$2386, 2200, MATCH($B$2, resultados!$A$1:$ZZ$1, 0))</f>
        <v/>
      </c>
      <c r="C2206">
        <f>INDEX(resultados!$A$2:$ZZ$2386, 2200, MATCH($B$3, resultados!$A$1:$ZZ$1, 0))</f>
        <v/>
      </c>
    </row>
    <row r="2207">
      <c r="A2207">
        <f>INDEX(resultados!$A$2:$ZZ$2386, 2201, MATCH($B$1, resultados!$A$1:$ZZ$1, 0))</f>
        <v/>
      </c>
      <c r="B2207">
        <f>INDEX(resultados!$A$2:$ZZ$2386, 2201, MATCH($B$2, resultados!$A$1:$ZZ$1, 0))</f>
        <v/>
      </c>
      <c r="C2207">
        <f>INDEX(resultados!$A$2:$ZZ$2386, 2201, MATCH($B$3, resultados!$A$1:$ZZ$1, 0))</f>
        <v/>
      </c>
    </row>
    <row r="2208">
      <c r="A2208">
        <f>INDEX(resultados!$A$2:$ZZ$2386, 2202, MATCH($B$1, resultados!$A$1:$ZZ$1, 0))</f>
        <v/>
      </c>
      <c r="B2208">
        <f>INDEX(resultados!$A$2:$ZZ$2386, 2202, MATCH($B$2, resultados!$A$1:$ZZ$1, 0))</f>
        <v/>
      </c>
      <c r="C2208">
        <f>INDEX(resultados!$A$2:$ZZ$2386, 2202, MATCH($B$3, resultados!$A$1:$ZZ$1, 0))</f>
        <v/>
      </c>
    </row>
    <row r="2209">
      <c r="A2209">
        <f>INDEX(resultados!$A$2:$ZZ$2386, 2203, MATCH($B$1, resultados!$A$1:$ZZ$1, 0))</f>
        <v/>
      </c>
      <c r="B2209">
        <f>INDEX(resultados!$A$2:$ZZ$2386, 2203, MATCH($B$2, resultados!$A$1:$ZZ$1, 0))</f>
        <v/>
      </c>
      <c r="C2209">
        <f>INDEX(resultados!$A$2:$ZZ$2386, 2203, MATCH($B$3, resultados!$A$1:$ZZ$1, 0))</f>
        <v/>
      </c>
    </row>
    <row r="2210">
      <c r="A2210">
        <f>INDEX(resultados!$A$2:$ZZ$2386, 2204, MATCH($B$1, resultados!$A$1:$ZZ$1, 0))</f>
        <v/>
      </c>
      <c r="B2210">
        <f>INDEX(resultados!$A$2:$ZZ$2386, 2204, MATCH($B$2, resultados!$A$1:$ZZ$1, 0))</f>
        <v/>
      </c>
      <c r="C2210">
        <f>INDEX(resultados!$A$2:$ZZ$2386, 2204, MATCH($B$3, resultados!$A$1:$ZZ$1, 0))</f>
        <v/>
      </c>
    </row>
    <row r="2211">
      <c r="A2211">
        <f>INDEX(resultados!$A$2:$ZZ$2386, 2205, MATCH($B$1, resultados!$A$1:$ZZ$1, 0))</f>
        <v/>
      </c>
      <c r="B2211">
        <f>INDEX(resultados!$A$2:$ZZ$2386, 2205, MATCH($B$2, resultados!$A$1:$ZZ$1, 0))</f>
        <v/>
      </c>
      <c r="C2211">
        <f>INDEX(resultados!$A$2:$ZZ$2386, 2205, MATCH($B$3, resultados!$A$1:$ZZ$1, 0))</f>
        <v/>
      </c>
    </row>
    <row r="2212">
      <c r="A2212">
        <f>INDEX(resultados!$A$2:$ZZ$2386, 2206, MATCH($B$1, resultados!$A$1:$ZZ$1, 0))</f>
        <v/>
      </c>
      <c r="B2212">
        <f>INDEX(resultados!$A$2:$ZZ$2386, 2206, MATCH($B$2, resultados!$A$1:$ZZ$1, 0))</f>
        <v/>
      </c>
      <c r="C2212">
        <f>INDEX(resultados!$A$2:$ZZ$2386, 2206, MATCH($B$3, resultados!$A$1:$ZZ$1, 0))</f>
        <v/>
      </c>
    </row>
    <row r="2213">
      <c r="A2213">
        <f>INDEX(resultados!$A$2:$ZZ$2386, 2207, MATCH($B$1, resultados!$A$1:$ZZ$1, 0))</f>
        <v/>
      </c>
      <c r="B2213">
        <f>INDEX(resultados!$A$2:$ZZ$2386, 2207, MATCH($B$2, resultados!$A$1:$ZZ$1, 0))</f>
        <v/>
      </c>
      <c r="C2213">
        <f>INDEX(resultados!$A$2:$ZZ$2386, 2207, MATCH($B$3, resultados!$A$1:$ZZ$1, 0))</f>
        <v/>
      </c>
    </row>
    <row r="2214">
      <c r="A2214">
        <f>INDEX(resultados!$A$2:$ZZ$2386, 2208, MATCH($B$1, resultados!$A$1:$ZZ$1, 0))</f>
        <v/>
      </c>
      <c r="B2214">
        <f>INDEX(resultados!$A$2:$ZZ$2386, 2208, MATCH($B$2, resultados!$A$1:$ZZ$1, 0))</f>
        <v/>
      </c>
      <c r="C2214">
        <f>INDEX(resultados!$A$2:$ZZ$2386, 2208, MATCH($B$3, resultados!$A$1:$ZZ$1, 0))</f>
        <v/>
      </c>
    </row>
    <row r="2215">
      <c r="A2215">
        <f>INDEX(resultados!$A$2:$ZZ$2386, 2209, MATCH($B$1, resultados!$A$1:$ZZ$1, 0))</f>
        <v/>
      </c>
      <c r="B2215">
        <f>INDEX(resultados!$A$2:$ZZ$2386, 2209, MATCH($B$2, resultados!$A$1:$ZZ$1, 0))</f>
        <v/>
      </c>
      <c r="C2215">
        <f>INDEX(resultados!$A$2:$ZZ$2386, 2209, MATCH($B$3, resultados!$A$1:$ZZ$1, 0))</f>
        <v/>
      </c>
    </row>
    <row r="2216">
      <c r="A2216">
        <f>INDEX(resultados!$A$2:$ZZ$2386, 2210, MATCH($B$1, resultados!$A$1:$ZZ$1, 0))</f>
        <v/>
      </c>
      <c r="B2216">
        <f>INDEX(resultados!$A$2:$ZZ$2386, 2210, MATCH($B$2, resultados!$A$1:$ZZ$1, 0))</f>
        <v/>
      </c>
      <c r="C2216">
        <f>INDEX(resultados!$A$2:$ZZ$2386, 2210, MATCH($B$3, resultados!$A$1:$ZZ$1, 0))</f>
        <v/>
      </c>
    </row>
    <row r="2217">
      <c r="A2217">
        <f>INDEX(resultados!$A$2:$ZZ$2386, 2211, MATCH($B$1, resultados!$A$1:$ZZ$1, 0))</f>
        <v/>
      </c>
      <c r="B2217">
        <f>INDEX(resultados!$A$2:$ZZ$2386, 2211, MATCH($B$2, resultados!$A$1:$ZZ$1, 0))</f>
        <v/>
      </c>
      <c r="C2217">
        <f>INDEX(resultados!$A$2:$ZZ$2386, 2211, MATCH($B$3, resultados!$A$1:$ZZ$1, 0))</f>
        <v/>
      </c>
    </row>
    <row r="2218">
      <c r="A2218">
        <f>INDEX(resultados!$A$2:$ZZ$2386, 2212, MATCH($B$1, resultados!$A$1:$ZZ$1, 0))</f>
        <v/>
      </c>
      <c r="B2218">
        <f>INDEX(resultados!$A$2:$ZZ$2386, 2212, MATCH($B$2, resultados!$A$1:$ZZ$1, 0))</f>
        <v/>
      </c>
      <c r="C2218">
        <f>INDEX(resultados!$A$2:$ZZ$2386, 2212, MATCH($B$3, resultados!$A$1:$ZZ$1, 0))</f>
        <v/>
      </c>
    </row>
    <row r="2219">
      <c r="A2219">
        <f>INDEX(resultados!$A$2:$ZZ$2386, 2213, MATCH($B$1, resultados!$A$1:$ZZ$1, 0))</f>
        <v/>
      </c>
      <c r="B2219">
        <f>INDEX(resultados!$A$2:$ZZ$2386, 2213, MATCH($B$2, resultados!$A$1:$ZZ$1, 0))</f>
        <v/>
      </c>
      <c r="C2219">
        <f>INDEX(resultados!$A$2:$ZZ$2386, 2213, MATCH($B$3, resultados!$A$1:$ZZ$1, 0))</f>
        <v/>
      </c>
    </row>
    <row r="2220">
      <c r="A2220">
        <f>INDEX(resultados!$A$2:$ZZ$2386, 2214, MATCH($B$1, resultados!$A$1:$ZZ$1, 0))</f>
        <v/>
      </c>
      <c r="B2220">
        <f>INDEX(resultados!$A$2:$ZZ$2386, 2214, MATCH($B$2, resultados!$A$1:$ZZ$1, 0))</f>
        <v/>
      </c>
      <c r="C2220">
        <f>INDEX(resultados!$A$2:$ZZ$2386, 2214, MATCH($B$3, resultados!$A$1:$ZZ$1, 0))</f>
        <v/>
      </c>
    </row>
    <row r="2221">
      <c r="A2221">
        <f>INDEX(resultados!$A$2:$ZZ$2386, 2215, MATCH($B$1, resultados!$A$1:$ZZ$1, 0))</f>
        <v/>
      </c>
      <c r="B2221">
        <f>INDEX(resultados!$A$2:$ZZ$2386, 2215, MATCH($B$2, resultados!$A$1:$ZZ$1, 0))</f>
        <v/>
      </c>
      <c r="C2221">
        <f>INDEX(resultados!$A$2:$ZZ$2386, 2215, MATCH($B$3, resultados!$A$1:$ZZ$1, 0))</f>
        <v/>
      </c>
    </row>
    <row r="2222">
      <c r="A2222">
        <f>INDEX(resultados!$A$2:$ZZ$2386, 2216, MATCH($B$1, resultados!$A$1:$ZZ$1, 0))</f>
        <v/>
      </c>
      <c r="B2222">
        <f>INDEX(resultados!$A$2:$ZZ$2386, 2216, MATCH($B$2, resultados!$A$1:$ZZ$1, 0))</f>
        <v/>
      </c>
      <c r="C2222">
        <f>INDEX(resultados!$A$2:$ZZ$2386, 2216, MATCH($B$3, resultados!$A$1:$ZZ$1, 0))</f>
        <v/>
      </c>
    </row>
    <row r="2223">
      <c r="A2223">
        <f>INDEX(resultados!$A$2:$ZZ$2386, 2217, MATCH($B$1, resultados!$A$1:$ZZ$1, 0))</f>
        <v/>
      </c>
      <c r="B2223">
        <f>INDEX(resultados!$A$2:$ZZ$2386, 2217, MATCH($B$2, resultados!$A$1:$ZZ$1, 0))</f>
        <v/>
      </c>
      <c r="C2223">
        <f>INDEX(resultados!$A$2:$ZZ$2386, 2217, MATCH($B$3, resultados!$A$1:$ZZ$1, 0))</f>
        <v/>
      </c>
    </row>
    <row r="2224">
      <c r="A2224">
        <f>INDEX(resultados!$A$2:$ZZ$2386, 2218, MATCH($B$1, resultados!$A$1:$ZZ$1, 0))</f>
        <v/>
      </c>
      <c r="B2224">
        <f>INDEX(resultados!$A$2:$ZZ$2386, 2218, MATCH($B$2, resultados!$A$1:$ZZ$1, 0))</f>
        <v/>
      </c>
      <c r="C2224">
        <f>INDEX(resultados!$A$2:$ZZ$2386, 2218, MATCH($B$3, resultados!$A$1:$ZZ$1, 0))</f>
        <v/>
      </c>
    </row>
    <row r="2225">
      <c r="A2225">
        <f>INDEX(resultados!$A$2:$ZZ$2386, 2219, MATCH($B$1, resultados!$A$1:$ZZ$1, 0))</f>
        <v/>
      </c>
      <c r="B2225">
        <f>INDEX(resultados!$A$2:$ZZ$2386, 2219, MATCH($B$2, resultados!$A$1:$ZZ$1, 0))</f>
        <v/>
      </c>
      <c r="C2225">
        <f>INDEX(resultados!$A$2:$ZZ$2386, 2219, MATCH($B$3, resultados!$A$1:$ZZ$1, 0))</f>
        <v/>
      </c>
    </row>
    <row r="2226">
      <c r="A2226">
        <f>INDEX(resultados!$A$2:$ZZ$2386, 2220, MATCH($B$1, resultados!$A$1:$ZZ$1, 0))</f>
        <v/>
      </c>
      <c r="B2226">
        <f>INDEX(resultados!$A$2:$ZZ$2386, 2220, MATCH($B$2, resultados!$A$1:$ZZ$1, 0))</f>
        <v/>
      </c>
      <c r="C2226">
        <f>INDEX(resultados!$A$2:$ZZ$2386, 2220, MATCH($B$3, resultados!$A$1:$ZZ$1, 0))</f>
        <v/>
      </c>
    </row>
    <row r="2227">
      <c r="A2227">
        <f>INDEX(resultados!$A$2:$ZZ$2386, 2221, MATCH($B$1, resultados!$A$1:$ZZ$1, 0))</f>
        <v/>
      </c>
      <c r="B2227">
        <f>INDEX(resultados!$A$2:$ZZ$2386, 2221, MATCH($B$2, resultados!$A$1:$ZZ$1, 0))</f>
        <v/>
      </c>
      <c r="C2227">
        <f>INDEX(resultados!$A$2:$ZZ$2386, 2221, MATCH($B$3, resultados!$A$1:$ZZ$1, 0))</f>
        <v/>
      </c>
    </row>
    <row r="2228">
      <c r="A2228">
        <f>INDEX(resultados!$A$2:$ZZ$2386, 2222, MATCH($B$1, resultados!$A$1:$ZZ$1, 0))</f>
        <v/>
      </c>
      <c r="B2228">
        <f>INDEX(resultados!$A$2:$ZZ$2386, 2222, MATCH($B$2, resultados!$A$1:$ZZ$1, 0))</f>
        <v/>
      </c>
      <c r="C2228">
        <f>INDEX(resultados!$A$2:$ZZ$2386, 2222, MATCH($B$3, resultados!$A$1:$ZZ$1, 0))</f>
        <v/>
      </c>
    </row>
    <row r="2229">
      <c r="A2229">
        <f>INDEX(resultados!$A$2:$ZZ$2386, 2223, MATCH($B$1, resultados!$A$1:$ZZ$1, 0))</f>
        <v/>
      </c>
      <c r="B2229">
        <f>INDEX(resultados!$A$2:$ZZ$2386, 2223, MATCH($B$2, resultados!$A$1:$ZZ$1, 0))</f>
        <v/>
      </c>
      <c r="C2229">
        <f>INDEX(resultados!$A$2:$ZZ$2386, 2223, MATCH($B$3, resultados!$A$1:$ZZ$1, 0))</f>
        <v/>
      </c>
    </row>
    <row r="2230">
      <c r="A2230">
        <f>INDEX(resultados!$A$2:$ZZ$2386, 2224, MATCH($B$1, resultados!$A$1:$ZZ$1, 0))</f>
        <v/>
      </c>
      <c r="B2230">
        <f>INDEX(resultados!$A$2:$ZZ$2386, 2224, MATCH($B$2, resultados!$A$1:$ZZ$1, 0))</f>
        <v/>
      </c>
      <c r="C2230">
        <f>INDEX(resultados!$A$2:$ZZ$2386, 2224, MATCH($B$3, resultados!$A$1:$ZZ$1, 0))</f>
        <v/>
      </c>
    </row>
    <row r="2231">
      <c r="A2231">
        <f>INDEX(resultados!$A$2:$ZZ$2386, 2225, MATCH($B$1, resultados!$A$1:$ZZ$1, 0))</f>
        <v/>
      </c>
      <c r="B2231">
        <f>INDEX(resultados!$A$2:$ZZ$2386, 2225, MATCH($B$2, resultados!$A$1:$ZZ$1, 0))</f>
        <v/>
      </c>
      <c r="C2231">
        <f>INDEX(resultados!$A$2:$ZZ$2386, 2225, MATCH($B$3, resultados!$A$1:$ZZ$1, 0))</f>
        <v/>
      </c>
    </row>
    <row r="2232">
      <c r="A2232">
        <f>INDEX(resultados!$A$2:$ZZ$2386, 2226, MATCH($B$1, resultados!$A$1:$ZZ$1, 0))</f>
        <v/>
      </c>
      <c r="B2232">
        <f>INDEX(resultados!$A$2:$ZZ$2386, 2226, MATCH($B$2, resultados!$A$1:$ZZ$1, 0))</f>
        <v/>
      </c>
      <c r="C2232">
        <f>INDEX(resultados!$A$2:$ZZ$2386, 2226, MATCH($B$3, resultados!$A$1:$ZZ$1, 0))</f>
        <v/>
      </c>
    </row>
    <row r="2233">
      <c r="A2233">
        <f>INDEX(resultados!$A$2:$ZZ$2386, 2227, MATCH($B$1, resultados!$A$1:$ZZ$1, 0))</f>
        <v/>
      </c>
      <c r="B2233">
        <f>INDEX(resultados!$A$2:$ZZ$2386, 2227, MATCH($B$2, resultados!$A$1:$ZZ$1, 0))</f>
        <v/>
      </c>
      <c r="C2233">
        <f>INDEX(resultados!$A$2:$ZZ$2386, 2227, MATCH($B$3, resultados!$A$1:$ZZ$1, 0))</f>
        <v/>
      </c>
    </row>
    <row r="2234">
      <c r="A2234">
        <f>INDEX(resultados!$A$2:$ZZ$2386, 2228, MATCH($B$1, resultados!$A$1:$ZZ$1, 0))</f>
        <v/>
      </c>
      <c r="B2234">
        <f>INDEX(resultados!$A$2:$ZZ$2386, 2228, MATCH($B$2, resultados!$A$1:$ZZ$1, 0))</f>
        <v/>
      </c>
      <c r="C2234">
        <f>INDEX(resultados!$A$2:$ZZ$2386, 2228, MATCH($B$3, resultados!$A$1:$ZZ$1, 0))</f>
        <v/>
      </c>
    </row>
    <row r="2235">
      <c r="A2235">
        <f>INDEX(resultados!$A$2:$ZZ$2386, 2229, MATCH($B$1, resultados!$A$1:$ZZ$1, 0))</f>
        <v/>
      </c>
      <c r="B2235">
        <f>INDEX(resultados!$A$2:$ZZ$2386, 2229, MATCH($B$2, resultados!$A$1:$ZZ$1, 0))</f>
        <v/>
      </c>
      <c r="C2235">
        <f>INDEX(resultados!$A$2:$ZZ$2386, 2229, MATCH($B$3, resultados!$A$1:$ZZ$1, 0))</f>
        <v/>
      </c>
    </row>
    <row r="2236">
      <c r="A2236">
        <f>INDEX(resultados!$A$2:$ZZ$2386, 2230, MATCH($B$1, resultados!$A$1:$ZZ$1, 0))</f>
        <v/>
      </c>
      <c r="B2236">
        <f>INDEX(resultados!$A$2:$ZZ$2386, 2230, MATCH($B$2, resultados!$A$1:$ZZ$1, 0))</f>
        <v/>
      </c>
      <c r="C2236">
        <f>INDEX(resultados!$A$2:$ZZ$2386, 2230, MATCH($B$3, resultados!$A$1:$ZZ$1, 0))</f>
        <v/>
      </c>
    </row>
    <row r="2237">
      <c r="A2237">
        <f>INDEX(resultados!$A$2:$ZZ$2386, 2231, MATCH($B$1, resultados!$A$1:$ZZ$1, 0))</f>
        <v/>
      </c>
      <c r="B2237">
        <f>INDEX(resultados!$A$2:$ZZ$2386, 2231, MATCH($B$2, resultados!$A$1:$ZZ$1, 0))</f>
        <v/>
      </c>
      <c r="C2237">
        <f>INDEX(resultados!$A$2:$ZZ$2386, 2231, MATCH($B$3, resultados!$A$1:$ZZ$1, 0))</f>
        <v/>
      </c>
    </row>
    <row r="2238">
      <c r="A2238">
        <f>INDEX(resultados!$A$2:$ZZ$2386, 2232, MATCH($B$1, resultados!$A$1:$ZZ$1, 0))</f>
        <v/>
      </c>
      <c r="B2238">
        <f>INDEX(resultados!$A$2:$ZZ$2386, 2232, MATCH($B$2, resultados!$A$1:$ZZ$1, 0))</f>
        <v/>
      </c>
      <c r="C2238">
        <f>INDEX(resultados!$A$2:$ZZ$2386, 2232, MATCH($B$3, resultados!$A$1:$ZZ$1, 0))</f>
        <v/>
      </c>
    </row>
    <row r="2239">
      <c r="A2239">
        <f>INDEX(resultados!$A$2:$ZZ$2386, 2233, MATCH($B$1, resultados!$A$1:$ZZ$1, 0))</f>
        <v/>
      </c>
      <c r="B2239">
        <f>INDEX(resultados!$A$2:$ZZ$2386, 2233, MATCH($B$2, resultados!$A$1:$ZZ$1, 0))</f>
        <v/>
      </c>
      <c r="C2239">
        <f>INDEX(resultados!$A$2:$ZZ$2386, 2233, MATCH($B$3, resultados!$A$1:$ZZ$1, 0))</f>
        <v/>
      </c>
    </row>
    <row r="2240">
      <c r="A2240">
        <f>INDEX(resultados!$A$2:$ZZ$2386, 2234, MATCH($B$1, resultados!$A$1:$ZZ$1, 0))</f>
        <v/>
      </c>
      <c r="B2240">
        <f>INDEX(resultados!$A$2:$ZZ$2386, 2234, MATCH($B$2, resultados!$A$1:$ZZ$1, 0))</f>
        <v/>
      </c>
      <c r="C2240">
        <f>INDEX(resultados!$A$2:$ZZ$2386, 2234, MATCH($B$3, resultados!$A$1:$ZZ$1, 0))</f>
        <v/>
      </c>
    </row>
    <row r="2241">
      <c r="A2241">
        <f>INDEX(resultados!$A$2:$ZZ$2386, 2235, MATCH($B$1, resultados!$A$1:$ZZ$1, 0))</f>
        <v/>
      </c>
      <c r="B2241">
        <f>INDEX(resultados!$A$2:$ZZ$2386, 2235, MATCH($B$2, resultados!$A$1:$ZZ$1, 0))</f>
        <v/>
      </c>
      <c r="C2241">
        <f>INDEX(resultados!$A$2:$ZZ$2386, 2235, MATCH($B$3, resultados!$A$1:$ZZ$1, 0))</f>
        <v/>
      </c>
    </row>
    <row r="2242">
      <c r="A2242">
        <f>INDEX(resultados!$A$2:$ZZ$2386, 2236, MATCH($B$1, resultados!$A$1:$ZZ$1, 0))</f>
        <v/>
      </c>
      <c r="B2242">
        <f>INDEX(resultados!$A$2:$ZZ$2386, 2236, MATCH($B$2, resultados!$A$1:$ZZ$1, 0))</f>
        <v/>
      </c>
      <c r="C2242">
        <f>INDEX(resultados!$A$2:$ZZ$2386, 2236, MATCH($B$3, resultados!$A$1:$ZZ$1, 0))</f>
        <v/>
      </c>
    </row>
    <row r="2243">
      <c r="A2243">
        <f>INDEX(resultados!$A$2:$ZZ$2386, 2237, MATCH($B$1, resultados!$A$1:$ZZ$1, 0))</f>
        <v/>
      </c>
      <c r="B2243">
        <f>INDEX(resultados!$A$2:$ZZ$2386, 2237, MATCH($B$2, resultados!$A$1:$ZZ$1, 0))</f>
        <v/>
      </c>
      <c r="C2243">
        <f>INDEX(resultados!$A$2:$ZZ$2386, 2237, MATCH($B$3, resultados!$A$1:$ZZ$1, 0))</f>
        <v/>
      </c>
    </row>
    <row r="2244">
      <c r="A2244">
        <f>INDEX(resultados!$A$2:$ZZ$2386, 2238, MATCH($B$1, resultados!$A$1:$ZZ$1, 0))</f>
        <v/>
      </c>
      <c r="B2244">
        <f>INDEX(resultados!$A$2:$ZZ$2386, 2238, MATCH($B$2, resultados!$A$1:$ZZ$1, 0))</f>
        <v/>
      </c>
      <c r="C2244">
        <f>INDEX(resultados!$A$2:$ZZ$2386, 2238, MATCH($B$3, resultados!$A$1:$ZZ$1, 0))</f>
        <v/>
      </c>
    </row>
    <row r="2245">
      <c r="A2245">
        <f>INDEX(resultados!$A$2:$ZZ$2386, 2239, MATCH($B$1, resultados!$A$1:$ZZ$1, 0))</f>
        <v/>
      </c>
      <c r="B2245">
        <f>INDEX(resultados!$A$2:$ZZ$2386, 2239, MATCH($B$2, resultados!$A$1:$ZZ$1, 0))</f>
        <v/>
      </c>
      <c r="C2245">
        <f>INDEX(resultados!$A$2:$ZZ$2386, 2239, MATCH($B$3, resultados!$A$1:$ZZ$1, 0))</f>
        <v/>
      </c>
    </row>
    <row r="2246">
      <c r="A2246">
        <f>INDEX(resultados!$A$2:$ZZ$2386, 2240, MATCH($B$1, resultados!$A$1:$ZZ$1, 0))</f>
        <v/>
      </c>
      <c r="B2246">
        <f>INDEX(resultados!$A$2:$ZZ$2386, 2240, MATCH($B$2, resultados!$A$1:$ZZ$1, 0))</f>
        <v/>
      </c>
      <c r="C2246">
        <f>INDEX(resultados!$A$2:$ZZ$2386, 2240, MATCH($B$3, resultados!$A$1:$ZZ$1, 0))</f>
        <v/>
      </c>
    </row>
    <row r="2247">
      <c r="A2247">
        <f>INDEX(resultados!$A$2:$ZZ$2386, 2241, MATCH($B$1, resultados!$A$1:$ZZ$1, 0))</f>
        <v/>
      </c>
      <c r="B2247">
        <f>INDEX(resultados!$A$2:$ZZ$2386, 2241, MATCH($B$2, resultados!$A$1:$ZZ$1, 0))</f>
        <v/>
      </c>
      <c r="C2247">
        <f>INDEX(resultados!$A$2:$ZZ$2386, 2241, MATCH($B$3, resultados!$A$1:$ZZ$1, 0))</f>
        <v/>
      </c>
    </row>
    <row r="2248">
      <c r="A2248">
        <f>INDEX(resultados!$A$2:$ZZ$2386, 2242, MATCH($B$1, resultados!$A$1:$ZZ$1, 0))</f>
        <v/>
      </c>
      <c r="B2248">
        <f>INDEX(resultados!$A$2:$ZZ$2386, 2242, MATCH($B$2, resultados!$A$1:$ZZ$1, 0))</f>
        <v/>
      </c>
      <c r="C2248">
        <f>INDEX(resultados!$A$2:$ZZ$2386, 2242, MATCH($B$3, resultados!$A$1:$ZZ$1, 0))</f>
        <v/>
      </c>
    </row>
    <row r="2249">
      <c r="A2249">
        <f>INDEX(resultados!$A$2:$ZZ$2386, 2243, MATCH($B$1, resultados!$A$1:$ZZ$1, 0))</f>
        <v/>
      </c>
      <c r="B2249">
        <f>INDEX(resultados!$A$2:$ZZ$2386, 2243, MATCH($B$2, resultados!$A$1:$ZZ$1, 0))</f>
        <v/>
      </c>
      <c r="C2249">
        <f>INDEX(resultados!$A$2:$ZZ$2386, 2243, MATCH($B$3, resultados!$A$1:$ZZ$1, 0))</f>
        <v/>
      </c>
    </row>
    <row r="2250">
      <c r="A2250">
        <f>INDEX(resultados!$A$2:$ZZ$2386, 2244, MATCH($B$1, resultados!$A$1:$ZZ$1, 0))</f>
        <v/>
      </c>
      <c r="B2250">
        <f>INDEX(resultados!$A$2:$ZZ$2386, 2244, MATCH($B$2, resultados!$A$1:$ZZ$1, 0))</f>
        <v/>
      </c>
      <c r="C2250">
        <f>INDEX(resultados!$A$2:$ZZ$2386, 2244, MATCH($B$3, resultados!$A$1:$ZZ$1, 0))</f>
        <v/>
      </c>
    </row>
    <row r="2251">
      <c r="A2251">
        <f>INDEX(resultados!$A$2:$ZZ$2386, 2245, MATCH($B$1, resultados!$A$1:$ZZ$1, 0))</f>
        <v/>
      </c>
      <c r="B2251">
        <f>INDEX(resultados!$A$2:$ZZ$2386, 2245, MATCH($B$2, resultados!$A$1:$ZZ$1, 0))</f>
        <v/>
      </c>
      <c r="C2251">
        <f>INDEX(resultados!$A$2:$ZZ$2386, 2245, MATCH($B$3, resultados!$A$1:$ZZ$1, 0))</f>
        <v/>
      </c>
    </row>
    <row r="2252">
      <c r="A2252">
        <f>INDEX(resultados!$A$2:$ZZ$2386, 2246, MATCH($B$1, resultados!$A$1:$ZZ$1, 0))</f>
        <v/>
      </c>
      <c r="B2252">
        <f>INDEX(resultados!$A$2:$ZZ$2386, 2246, MATCH($B$2, resultados!$A$1:$ZZ$1, 0))</f>
        <v/>
      </c>
      <c r="C2252">
        <f>INDEX(resultados!$A$2:$ZZ$2386, 2246, MATCH($B$3, resultados!$A$1:$ZZ$1, 0))</f>
        <v/>
      </c>
    </row>
    <row r="2253">
      <c r="A2253">
        <f>INDEX(resultados!$A$2:$ZZ$2386, 2247, MATCH($B$1, resultados!$A$1:$ZZ$1, 0))</f>
        <v/>
      </c>
      <c r="B2253">
        <f>INDEX(resultados!$A$2:$ZZ$2386, 2247, MATCH($B$2, resultados!$A$1:$ZZ$1, 0))</f>
        <v/>
      </c>
      <c r="C2253">
        <f>INDEX(resultados!$A$2:$ZZ$2386, 2247, MATCH($B$3, resultados!$A$1:$ZZ$1, 0))</f>
        <v/>
      </c>
    </row>
    <row r="2254">
      <c r="A2254">
        <f>INDEX(resultados!$A$2:$ZZ$2386, 2248, MATCH($B$1, resultados!$A$1:$ZZ$1, 0))</f>
        <v/>
      </c>
      <c r="B2254">
        <f>INDEX(resultados!$A$2:$ZZ$2386, 2248, MATCH($B$2, resultados!$A$1:$ZZ$1, 0))</f>
        <v/>
      </c>
      <c r="C2254">
        <f>INDEX(resultados!$A$2:$ZZ$2386, 2248, MATCH($B$3, resultados!$A$1:$ZZ$1, 0))</f>
        <v/>
      </c>
    </row>
    <row r="2255">
      <c r="A2255">
        <f>INDEX(resultados!$A$2:$ZZ$2386, 2249, MATCH($B$1, resultados!$A$1:$ZZ$1, 0))</f>
        <v/>
      </c>
      <c r="B2255">
        <f>INDEX(resultados!$A$2:$ZZ$2386, 2249, MATCH($B$2, resultados!$A$1:$ZZ$1, 0))</f>
        <v/>
      </c>
      <c r="C2255">
        <f>INDEX(resultados!$A$2:$ZZ$2386, 2249, MATCH($B$3, resultados!$A$1:$ZZ$1, 0))</f>
        <v/>
      </c>
    </row>
    <row r="2256">
      <c r="A2256">
        <f>INDEX(resultados!$A$2:$ZZ$2386, 2250, MATCH($B$1, resultados!$A$1:$ZZ$1, 0))</f>
        <v/>
      </c>
      <c r="B2256">
        <f>INDEX(resultados!$A$2:$ZZ$2386, 2250, MATCH($B$2, resultados!$A$1:$ZZ$1, 0))</f>
        <v/>
      </c>
      <c r="C2256">
        <f>INDEX(resultados!$A$2:$ZZ$2386, 2250, MATCH($B$3, resultados!$A$1:$ZZ$1, 0))</f>
        <v/>
      </c>
    </row>
    <row r="2257">
      <c r="A2257">
        <f>INDEX(resultados!$A$2:$ZZ$2386, 2251, MATCH($B$1, resultados!$A$1:$ZZ$1, 0))</f>
        <v/>
      </c>
      <c r="B2257">
        <f>INDEX(resultados!$A$2:$ZZ$2386, 2251, MATCH($B$2, resultados!$A$1:$ZZ$1, 0))</f>
        <v/>
      </c>
      <c r="C2257">
        <f>INDEX(resultados!$A$2:$ZZ$2386, 2251, MATCH($B$3, resultados!$A$1:$ZZ$1, 0))</f>
        <v/>
      </c>
    </row>
    <row r="2258">
      <c r="A2258">
        <f>INDEX(resultados!$A$2:$ZZ$2386, 2252, MATCH($B$1, resultados!$A$1:$ZZ$1, 0))</f>
        <v/>
      </c>
      <c r="B2258">
        <f>INDEX(resultados!$A$2:$ZZ$2386, 2252, MATCH($B$2, resultados!$A$1:$ZZ$1, 0))</f>
        <v/>
      </c>
      <c r="C2258">
        <f>INDEX(resultados!$A$2:$ZZ$2386, 2252, MATCH($B$3, resultados!$A$1:$ZZ$1, 0))</f>
        <v/>
      </c>
    </row>
    <row r="2259">
      <c r="A2259">
        <f>INDEX(resultados!$A$2:$ZZ$2386, 2253, MATCH($B$1, resultados!$A$1:$ZZ$1, 0))</f>
        <v/>
      </c>
      <c r="B2259">
        <f>INDEX(resultados!$A$2:$ZZ$2386, 2253, MATCH($B$2, resultados!$A$1:$ZZ$1, 0))</f>
        <v/>
      </c>
      <c r="C2259">
        <f>INDEX(resultados!$A$2:$ZZ$2386, 2253, MATCH($B$3, resultados!$A$1:$ZZ$1, 0))</f>
        <v/>
      </c>
    </row>
    <row r="2260">
      <c r="A2260">
        <f>INDEX(resultados!$A$2:$ZZ$2386, 2254, MATCH($B$1, resultados!$A$1:$ZZ$1, 0))</f>
        <v/>
      </c>
      <c r="B2260">
        <f>INDEX(resultados!$A$2:$ZZ$2386, 2254, MATCH($B$2, resultados!$A$1:$ZZ$1, 0))</f>
        <v/>
      </c>
      <c r="C2260">
        <f>INDEX(resultados!$A$2:$ZZ$2386, 2254, MATCH($B$3, resultados!$A$1:$ZZ$1, 0))</f>
        <v/>
      </c>
    </row>
    <row r="2261">
      <c r="A2261">
        <f>INDEX(resultados!$A$2:$ZZ$2386, 2255, MATCH($B$1, resultados!$A$1:$ZZ$1, 0))</f>
        <v/>
      </c>
      <c r="B2261">
        <f>INDEX(resultados!$A$2:$ZZ$2386, 2255, MATCH($B$2, resultados!$A$1:$ZZ$1, 0))</f>
        <v/>
      </c>
      <c r="C2261">
        <f>INDEX(resultados!$A$2:$ZZ$2386, 2255, MATCH($B$3, resultados!$A$1:$ZZ$1, 0))</f>
        <v/>
      </c>
    </row>
    <row r="2262">
      <c r="A2262">
        <f>INDEX(resultados!$A$2:$ZZ$2386, 2256, MATCH($B$1, resultados!$A$1:$ZZ$1, 0))</f>
        <v/>
      </c>
      <c r="B2262">
        <f>INDEX(resultados!$A$2:$ZZ$2386, 2256, MATCH($B$2, resultados!$A$1:$ZZ$1, 0))</f>
        <v/>
      </c>
      <c r="C2262">
        <f>INDEX(resultados!$A$2:$ZZ$2386, 2256, MATCH($B$3, resultados!$A$1:$ZZ$1, 0))</f>
        <v/>
      </c>
    </row>
    <row r="2263">
      <c r="A2263">
        <f>INDEX(resultados!$A$2:$ZZ$2386, 2257, MATCH($B$1, resultados!$A$1:$ZZ$1, 0))</f>
        <v/>
      </c>
      <c r="B2263">
        <f>INDEX(resultados!$A$2:$ZZ$2386, 2257, MATCH($B$2, resultados!$A$1:$ZZ$1, 0))</f>
        <v/>
      </c>
      <c r="C2263">
        <f>INDEX(resultados!$A$2:$ZZ$2386, 2257, MATCH($B$3, resultados!$A$1:$ZZ$1, 0))</f>
        <v/>
      </c>
    </row>
    <row r="2264">
      <c r="A2264">
        <f>INDEX(resultados!$A$2:$ZZ$2386, 2258, MATCH($B$1, resultados!$A$1:$ZZ$1, 0))</f>
        <v/>
      </c>
      <c r="B2264">
        <f>INDEX(resultados!$A$2:$ZZ$2386, 2258, MATCH($B$2, resultados!$A$1:$ZZ$1, 0))</f>
        <v/>
      </c>
      <c r="C2264">
        <f>INDEX(resultados!$A$2:$ZZ$2386, 2258, MATCH($B$3, resultados!$A$1:$ZZ$1, 0))</f>
        <v/>
      </c>
    </row>
    <row r="2265">
      <c r="A2265">
        <f>INDEX(resultados!$A$2:$ZZ$2386, 2259, MATCH($B$1, resultados!$A$1:$ZZ$1, 0))</f>
        <v/>
      </c>
      <c r="B2265">
        <f>INDEX(resultados!$A$2:$ZZ$2386, 2259, MATCH($B$2, resultados!$A$1:$ZZ$1, 0))</f>
        <v/>
      </c>
      <c r="C2265">
        <f>INDEX(resultados!$A$2:$ZZ$2386, 2259, MATCH($B$3, resultados!$A$1:$ZZ$1, 0))</f>
        <v/>
      </c>
    </row>
    <row r="2266">
      <c r="A2266">
        <f>INDEX(resultados!$A$2:$ZZ$2386, 2260, MATCH($B$1, resultados!$A$1:$ZZ$1, 0))</f>
        <v/>
      </c>
      <c r="B2266">
        <f>INDEX(resultados!$A$2:$ZZ$2386, 2260, MATCH($B$2, resultados!$A$1:$ZZ$1, 0))</f>
        <v/>
      </c>
      <c r="C2266">
        <f>INDEX(resultados!$A$2:$ZZ$2386, 2260, MATCH($B$3, resultados!$A$1:$ZZ$1, 0))</f>
        <v/>
      </c>
    </row>
    <row r="2267">
      <c r="A2267">
        <f>INDEX(resultados!$A$2:$ZZ$2386, 2261, MATCH($B$1, resultados!$A$1:$ZZ$1, 0))</f>
        <v/>
      </c>
      <c r="B2267">
        <f>INDEX(resultados!$A$2:$ZZ$2386, 2261, MATCH($B$2, resultados!$A$1:$ZZ$1, 0))</f>
        <v/>
      </c>
      <c r="C2267">
        <f>INDEX(resultados!$A$2:$ZZ$2386, 2261, MATCH($B$3, resultados!$A$1:$ZZ$1, 0))</f>
        <v/>
      </c>
    </row>
    <row r="2268">
      <c r="A2268">
        <f>INDEX(resultados!$A$2:$ZZ$2386, 2262, MATCH($B$1, resultados!$A$1:$ZZ$1, 0))</f>
        <v/>
      </c>
      <c r="B2268">
        <f>INDEX(resultados!$A$2:$ZZ$2386, 2262, MATCH($B$2, resultados!$A$1:$ZZ$1, 0))</f>
        <v/>
      </c>
      <c r="C2268">
        <f>INDEX(resultados!$A$2:$ZZ$2386, 2262, MATCH($B$3, resultados!$A$1:$ZZ$1, 0))</f>
        <v/>
      </c>
    </row>
    <row r="2269">
      <c r="A2269">
        <f>INDEX(resultados!$A$2:$ZZ$2386, 2263, MATCH($B$1, resultados!$A$1:$ZZ$1, 0))</f>
        <v/>
      </c>
      <c r="B2269">
        <f>INDEX(resultados!$A$2:$ZZ$2386, 2263, MATCH($B$2, resultados!$A$1:$ZZ$1, 0))</f>
        <v/>
      </c>
      <c r="C2269">
        <f>INDEX(resultados!$A$2:$ZZ$2386, 2263, MATCH($B$3, resultados!$A$1:$ZZ$1, 0))</f>
        <v/>
      </c>
    </row>
    <row r="2270">
      <c r="A2270">
        <f>INDEX(resultados!$A$2:$ZZ$2386, 2264, MATCH($B$1, resultados!$A$1:$ZZ$1, 0))</f>
        <v/>
      </c>
      <c r="B2270">
        <f>INDEX(resultados!$A$2:$ZZ$2386, 2264, MATCH($B$2, resultados!$A$1:$ZZ$1, 0))</f>
        <v/>
      </c>
      <c r="C2270">
        <f>INDEX(resultados!$A$2:$ZZ$2386, 2264, MATCH($B$3, resultados!$A$1:$ZZ$1, 0))</f>
        <v/>
      </c>
    </row>
    <row r="2271">
      <c r="A2271">
        <f>INDEX(resultados!$A$2:$ZZ$2386, 2265, MATCH($B$1, resultados!$A$1:$ZZ$1, 0))</f>
        <v/>
      </c>
      <c r="B2271">
        <f>INDEX(resultados!$A$2:$ZZ$2386, 2265, MATCH($B$2, resultados!$A$1:$ZZ$1, 0))</f>
        <v/>
      </c>
      <c r="C2271">
        <f>INDEX(resultados!$A$2:$ZZ$2386, 2265, MATCH($B$3, resultados!$A$1:$ZZ$1, 0))</f>
        <v/>
      </c>
    </row>
    <row r="2272">
      <c r="A2272">
        <f>INDEX(resultados!$A$2:$ZZ$2386, 2266, MATCH($B$1, resultados!$A$1:$ZZ$1, 0))</f>
        <v/>
      </c>
      <c r="B2272">
        <f>INDEX(resultados!$A$2:$ZZ$2386, 2266, MATCH($B$2, resultados!$A$1:$ZZ$1, 0))</f>
        <v/>
      </c>
      <c r="C2272">
        <f>INDEX(resultados!$A$2:$ZZ$2386, 2266, MATCH($B$3, resultados!$A$1:$ZZ$1, 0))</f>
        <v/>
      </c>
    </row>
    <row r="2273">
      <c r="A2273">
        <f>INDEX(resultados!$A$2:$ZZ$2386, 2267, MATCH($B$1, resultados!$A$1:$ZZ$1, 0))</f>
        <v/>
      </c>
      <c r="B2273">
        <f>INDEX(resultados!$A$2:$ZZ$2386, 2267, MATCH($B$2, resultados!$A$1:$ZZ$1, 0))</f>
        <v/>
      </c>
      <c r="C2273">
        <f>INDEX(resultados!$A$2:$ZZ$2386, 2267, MATCH($B$3, resultados!$A$1:$ZZ$1, 0))</f>
        <v/>
      </c>
    </row>
    <row r="2274">
      <c r="A2274">
        <f>INDEX(resultados!$A$2:$ZZ$2386, 2268, MATCH($B$1, resultados!$A$1:$ZZ$1, 0))</f>
        <v/>
      </c>
      <c r="B2274">
        <f>INDEX(resultados!$A$2:$ZZ$2386, 2268, MATCH($B$2, resultados!$A$1:$ZZ$1, 0))</f>
        <v/>
      </c>
      <c r="C2274">
        <f>INDEX(resultados!$A$2:$ZZ$2386, 2268, MATCH($B$3, resultados!$A$1:$ZZ$1, 0))</f>
        <v/>
      </c>
    </row>
    <row r="2275">
      <c r="A2275">
        <f>INDEX(resultados!$A$2:$ZZ$2386, 2269, MATCH($B$1, resultados!$A$1:$ZZ$1, 0))</f>
        <v/>
      </c>
      <c r="B2275">
        <f>INDEX(resultados!$A$2:$ZZ$2386, 2269, MATCH($B$2, resultados!$A$1:$ZZ$1, 0))</f>
        <v/>
      </c>
      <c r="C2275">
        <f>INDEX(resultados!$A$2:$ZZ$2386, 2269, MATCH($B$3, resultados!$A$1:$ZZ$1, 0))</f>
        <v/>
      </c>
    </row>
    <row r="2276">
      <c r="A2276">
        <f>INDEX(resultados!$A$2:$ZZ$2386, 2270, MATCH($B$1, resultados!$A$1:$ZZ$1, 0))</f>
        <v/>
      </c>
      <c r="B2276">
        <f>INDEX(resultados!$A$2:$ZZ$2386, 2270, MATCH($B$2, resultados!$A$1:$ZZ$1, 0))</f>
        <v/>
      </c>
      <c r="C2276">
        <f>INDEX(resultados!$A$2:$ZZ$2386, 2270, MATCH($B$3, resultados!$A$1:$ZZ$1, 0))</f>
        <v/>
      </c>
    </row>
    <row r="2277">
      <c r="A2277">
        <f>INDEX(resultados!$A$2:$ZZ$2386, 2271, MATCH($B$1, resultados!$A$1:$ZZ$1, 0))</f>
        <v/>
      </c>
      <c r="B2277">
        <f>INDEX(resultados!$A$2:$ZZ$2386, 2271, MATCH($B$2, resultados!$A$1:$ZZ$1, 0))</f>
        <v/>
      </c>
      <c r="C2277">
        <f>INDEX(resultados!$A$2:$ZZ$2386, 2271, MATCH($B$3, resultados!$A$1:$ZZ$1, 0))</f>
        <v/>
      </c>
    </row>
    <row r="2278">
      <c r="A2278">
        <f>INDEX(resultados!$A$2:$ZZ$2386, 2272, MATCH($B$1, resultados!$A$1:$ZZ$1, 0))</f>
        <v/>
      </c>
      <c r="B2278">
        <f>INDEX(resultados!$A$2:$ZZ$2386, 2272, MATCH($B$2, resultados!$A$1:$ZZ$1, 0))</f>
        <v/>
      </c>
      <c r="C2278">
        <f>INDEX(resultados!$A$2:$ZZ$2386, 2272, MATCH($B$3, resultados!$A$1:$ZZ$1, 0))</f>
        <v/>
      </c>
    </row>
    <row r="2279">
      <c r="A2279">
        <f>INDEX(resultados!$A$2:$ZZ$2386, 2273, MATCH($B$1, resultados!$A$1:$ZZ$1, 0))</f>
        <v/>
      </c>
      <c r="B2279">
        <f>INDEX(resultados!$A$2:$ZZ$2386, 2273, MATCH($B$2, resultados!$A$1:$ZZ$1, 0))</f>
        <v/>
      </c>
      <c r="C2279">
        <f>INDEX(resultados!$A$2:$ZZ$2386, 2273, MATCH($B$3, resultados!$A$1:$ZZ$1, 0))</f>
        <v/>
      </c>
    </row>
    <row r="2280">
      <c r="A2280">
        <f>INDEX(resultados!$A$2:$ZZ$2386, 2274, MATCH($B$1, resultados!$A$1:$ZZ$1, 0))</f>
        <v/>
      </c>
      <c r="B2280">
        <f>INDEX(resultados!$A$2:$ZZ$2386, 2274, MATCH($B$2, resultados!$A$1:$ZZ$1, 0))</f>
        <v/>
      </c>
      <c r="C2280">
        <f>INDEX(resultados!$A$2:$ZZ$2386, 2274, MATCH($B$3, resultados!$A$1:$ZZ$1, 0))</f>
        <v/>
      </c>
    </row>
    <row r="2281">
      <c r="A2281">
        <f>INDEX(resultados!$A$2:$ZZ$2386, 2275, MATCH($B$1, resultados!$A$1:$ZZ$1, 0))</f>
        <v/>
      </c>
      <c r="B2281">
        <f>INDEX(resultados!$A$2:$ZZ$2386, 2275, MATCH($B$2, resultados!$A$1:$ZZ$1, 0))</f>
        <v/>
      </c>
      <c r="C2281">
        <f>INDEX(resultados!$A$2:$ZZ$2386, 2275, MATCH($B$3, resultados!$A$1:$ZZ$1, 0))</f>
        <v/>
      </c>
    </row>
    <row r="2282">
      <c r="A2282">
        <f>INDEX(resultados!$A$2:$ZZ$2386, 2276, MATCH($B$1, resultados!$A$1:$ZZ$1, 0))</f>
        <v/>
      </c>
      <c r="B2282">
        <f>INDEX(resultados!$A$2:$ZZ$2386, 2276, MATCH($B$2, resultados!$A$1:$ZZ$1, 0))</f>
        <v/>
      </c>
      <c r="C2282">
        <f>INDEX(resultados!$A$2:$ZZ$2386, 2276, MATCH($B$3, resultados!$A$1:$ZZ$1, 0))</f>
        <v/>
      </c>
    </row>
    <row r="2283">
      <c r="A2283">
        <f>INDEX(resultados!$A$2:$ZZ$2386, 2277, MATCH($B$1, resultados!$A$1:$ZZ$1, 0))</f>
        <v/>
      </c>
      <c r="B2283">
        <f>INDEX(resultados!$A$2:$ZZ$2386, 2277, MATCH($B$2, resultados!$A$1:$ZZ$1, 0))</f>
        <v/>
      </c>
      <c r="C2283">
        <f>INDEX(resultados!$A$2:$ZZ$2386, 2277, MATCH($B$3, resultados!$A$1:$ZZ$1, 0))</f>
        <v/>
      </c>
    </row>
    <row r="2284">
      <c r="A2284">
        <f>INDEX(resultados!$A$2:$ZZ$2386, 2278, MATCH($B$1, resultados!$A$1:$ZZ$1, 0))</f>
        <v/>
      </c>
      <c r="B2284">
        <f>INDEX(resultados!$A$2:$ZZ$2386, 2278, MATCH($B$2, resultados!$A$1:$ZZ$1, 0))</f>
        <v/>
      </c>
      <c r="C2284">
        <f>INDEX(resultados!$A$2:$ZZ$2386, 2278, MATCH($B$3, resultados!$A$1:$ZZ$1, 0))</f>
        <v/>
      </c>
    </row>
    <row r="2285">
      <c r="A2285">
        <f>INDEX(resultados!$A$2:$ZZ$2386, 2279, MATCH($B$1, resultados!$A$1:$ZZ$1, 0))</f>
        <v/>
      </c>
      <c r="B2285">
        <f>INDEX(resultados!$A$2:$ZZ$2386, 2279, MATCH($B$2, resultados!$A$1:$ZZ$1, 0))</f>
        <v/>
      </c>
      <c r="C2285">
        <f>INDEX(resultados!$A$2:$ZZ$2386, 2279, MATCH($B$3, resultados!$A$1:$ZZ$1, 0))</f>
        <v/>
      </c>
    </row>
    <row r="2286">
      <c r="A2286">
        <f>INDEX(resultados!$A$2:$ZZ$2386, 2280, MATCH($B$1, resultados!$A$1:$ZZ$1, 0))</f>
        <v/>
      </c>
      <c r="B2286">
        <f>INDEX(resultados!$A$2:$ZZ$2386, 2280, MATCH($B$2, resultados!$A$1:$ZZ$1, 0))</f>
        <v/>
      </c>
      <c r="C2286">
        <f>INDEX(resultados!$A$2:$ZZ$2386, 2280, MATCH($B$3, resultados!$A$1:$ZZ$1, 0))</f>
        <v/>
      </c>
    </row>
    <row r="2287">
      <c r="A2287">
        <f>INDEX(resultados!$A$2:$ZZ$2386, 2281, MATCH($B$1, resultados!$A$1:$ZZ$1, 0))</f>
        <v/>
      </c>
      <c r="B2287">
        <f>INDEX(resultados!$A$2:$ZZ$2386, 2281, MATCH($B$2, resultados!$A$1:$ZZ$1, 0))</f>
        <v/>
      </c>
      <c r="C2287">
        <f>INDEX(resultados!$A$2:$ZZ$2386, 2281, MATCH($B$3, resultados!$A$1:$ZZ$1, 0))</f>
        <v/>
      </c>
    </row>
    <row r="2288">
      <c r="A2288">
        <f>INDEX(resultados!$A$2:$ZZ$2386, 2282, MATCH($B$1, resultados!$A$1:$ZZ$1, 0))</f>
        <v/>
      </c>
      <c r="B2288">
        <f>INDEX(resultados!$A$2:$ZZ$2386, 2282, MATCH($B$2, resultados!$A$1:$ZZ$1, 0))</f>
        <v/>
      </c>
      <c r="C2288">
        <f>INDEX(resultados!$A$2:$ZZ$2386, 2282, MATCH($B$3, resultados!$A$1:$ZZ$1, 0))</f>
        <v/>
      </c>
    </row>
    <row r="2289">
      <c r="A2289">
        <f>INDEX(resultados!$A$2:$ZZ$2386, 2283, MATCH($B$1, resultados!$A$1:$ZZ$1, 0))</f>
        <v/>
      </c>
      <c r="B2289">
        <f>INDEX(resultados!$A$2:$ZZ$2386, 2283, MATCH($B$2, resultados!$A$1:$ZZ$1, 0))</f>
        <v/>
      </c>
      <c r="C2289">
        <f>INDEX(resultados!$A$2:$ZZ$2386, 2283, MATCH($B$3, resultados!$A$1:$ZZ$1, 0))</f>
        <v/>
      </c>
    </row>
    <row r="2290">
      <c r="A2290">
        <f>INDEX(resultados!$A$2:$ZZ$2386, 2284, MATCH($B$1, resultados!$A$1:$ZZ$1, 0))</f>
        <v/>
      </c>
      <c r="B2290">
        <f>INDEX(resultados!$A$2:$ZZ$2386, 2284, MATCH($B$2, resultados!$A$1:$ZZ$1, 0))</f>
        <v/>
      </c>
      <c r="C2290">
        <f>INDEX(resultados!$A$2:$ZZ$2386, 2284, MATCH($B$3, resultados!$A$1:$ZZ$1, 0))</f>
        <v/>
      </c>
    </row>
    <row r="2291">
      <c r="A2291">
        <f>INDEX(resultados!$A$2:$ZZ$2386, 2285, MATCH($B$1, resultados!$A$1:$ZZ$1, 0))</f>
        <v/>
      </c>
      <c r="B2291">
        <f>INDEX(resultados!$A$2:$ZZ$2386, 2285, MATCH($B$2, resultados!$A$1:$ZZ$1, 0))</f>
        <v/>
      </c>
      <c r="C2291">
        <f>INDEX(resultados!$A$2:$ZZ$2386, 2285, MATCH($B$3, resultados!$A$1:$ZZ$1, 0))</f>
        <v/>
      </c>
    </row>
    <row r="2292">
      <c r="A2292">
        <f>INDEX(resultados!$A$2:$ZZ$2386, 2286, MATCH($B$1, resultados!$A$1:$ZZ$1, 0))</f>
        <v/>
      </c>
      <c r="B2292">
        <f>INDEX(resultados!$A$2:$ZZ$2386, 2286, MATCH($B$2, resultados!$A$1:$ZZ$1, 0))</f>
        <v/>
      </c>
      <c r="C2292">
        <f>INDEX(resultados!$A$2:$ZZ$2386, 2286, MATCH($B$3, resultados!$A$1:$ZZ$1, 0))</f>
        <v/>
      </c>
    </row>
    <row r="2293">
      <c r="A2293">
        <f>INDEX(resultados!$A$2:$ZZ$2386, 2287, MATCH($B$1, resultados!$A$1:$ZZ$1, 0))</f>
        <v/>
      </c>
      <c r="B2293">
        <f>INDEX(resultados!$A$2:$ZZ$2386, 2287, MATCH($B$2, resultados!$A$1:$ZZ$1, 0))</f>
        <v/>
      </c>
      <c r="C2293">
        <f>INDEX(resultados!$A$2:$ZZ$2386, 2287, MATCH($B$3, resultados!$A$1:$ZZ$1, 0))</f>
        <v/>
      </c>
    </row>
    <row r="2294">
      <c r="A2294">
        <f>INDEX(resultados!$A$2:$ZZ$2386, 2288, MATCH($B$1, resultados!$A$1:$ZZ$1, 0))</f>
        <v/>
      </c>
      <c r="B2294">
        <f>INDEX(resultados!$A$2:$ZZ$2386, 2288, MATCH($B$2, resultados!$A$1:$ZZ$1, 0))</f>
        <v/>
      </c>
      <c r="C2294">
        <f>INDEX(resultados!$A$2:$ZZ$2386, 2288, MATCH($B$3, resultados!$A$1:$ZZ$1, 0))</f>
        <v/>
      </c>
    </row>
    <row r="2295">
      <c r="A2295">
        <f>INDEX(resultados!$A$2:$ZZ$2386, 2289, MATCH($B$1, resultados!$A$1:$ZZ$1, 0))</f>
        <v/>
      </c>
      <c r="B2295">
        <f>INDEX(resultados!$A$2:$ZZ$2386, 2289, MATCH($B$2, resultados!$A$1:$ZZ$1, 0))</f>
        <v/>
      </c>
      <c r="C2295">
        <f>INDEX(resultados!$A$2:$ZZ$2386, 2289, MATCH($B$3, resultados!$A$1:$ZZ$1, 0))</f>
        <v/>
      </c>
    </row>
    <row r="2296">
      <c r="A2296">
        <f>INDEX(resultados!$A$2:$ZZ$2386, 2290, MATCH($B$1, resultados!$A$1:$ZZ$1, 0))</f>
        <v/>
      </c>
      <c r="B2296">
        <f>INDEX(resultados!$A$2:$ZZ$2386, 2290, MATCH($B$2, resultados!$A$1:$ZZ$1, 0))</f>
        <v/>
      </c>
      <c r="C2296">
        <f>INDEX(resultados!$A$2:$ZZ$2386, 2290, MATCH($B$3, resultados!$A$1:$ZZ$1, 0))</f>
        <v/>
      </c>
    </row>
    <row r="2297">
      <c r="A2297">
        <f>INDEX(resultados!$A$2:$ZZ$2386, 2291, MATCH($B$1, resultados!$A$1:$ZZ$1, 0))</f>
        <v/>
      </c>
      <c r="B2297">
        <f>INDEX(resultados!$A$2:$ZZ$2386, 2291, MATCH($B$2, resultados!$A$1:$ZZ$1, 0))</f>
        <v/>
      </c>
      <c r="C2297">
        <f>INDEX(resultados!$A$2:$ZZ$2386, 2291, MATCH($B$3, resultados!$A$1:$ZZ$1, 0))</f>
        <v/>
      </c>
    </row>
    <row r="2298">
      <c r="A2298">
        <f>INDEX(resultados!$A$2:$ZZ$2386, 2292, MATCH($B$1, resultados!$A$1:$ZZ$1, 0))</f>
        <v/>
      </c>
      <c r="B2298">
        <f>INDEX(resultados!$A$2:$ZZ$2386, 2292, MATCH($B$2, resultados!$A$1:$ZZ$1, 0))</f>
        <v/>
      </c>
      <c r="C2298">
        <f>INDEX(resultados!$A$2:$ZZ$2386, 2292, MATCH($B$3, resultados!$A$1:$ZZ$1, 0))</f>
        <v/>
      </c>
    </row>
    <row r="2299">
      <c r="A2299">
        <f>INDEX(resultados!$A$2:$ZZ$2386, 2293, MATCH($B$1, resultados!$A$1:$ZZ$1, 0))</f>
        <v/>
      </c>
      <c r="B2299">
        <f>INDEX(resultados!$A$2:$ZZ$2386, 2293, MATCH($B$2, resultados!$A$1:$ZZ$1, 0))</f>
        <v/>
      </c>
      <c r="C2299">
        <f>INDEX(resultados!$A$2:$ZZ$2386, 2293, MATCH($B$3, resultados!$A$1:$ZZ$1, 0))</f>
        <v/>
      </c>
    </row>
    <row r="2300">
      <c r="A2300">
        <f>INDEX(resultados!$A$2:$ZZ$2386, 2294, MATCH($B$1, resultados!$A$1:$ZZ$1, 0))</f>
        <v/>
      </c>
      <c r="B2300">
        <f>INDEX(resultados!$A$2:$ZZ$2386, 2294, MATCH($B$2, resultados!$A$1:$ZZ$1, 0))</f>
        <v/>
      </c>
      <c r="C2300">
        <f>INDEX(resultados!$A$2:$ZZ$2386, 2294, MATCH($B$3, resultados!$A$1:$ZZ$1, 0))</f>
        <v/>
      </c>
    </row>
    <row r="2301">
      <c r="A2301">
        <f>INDEX(resultados!$A$2:$ZZ$2386, 2295, MATCH($B$1, resultados!$A$1:$ZZ$1, 0))</f>
        <v/>
      </c>
      <c r="B2301">
        <f>INDEX(resultados!$A$2:$ZZ$2386, 2295, MATCH($B$2, resultados!$A$1:$ZZ$1, 0))</f>
        <v/>
      </c>
      <c r="C2301">
        <f>INDEX(resultados!$A$2:$ZZ$2386, 2295, MATCH($B$3, resultados!$A$1:$ZZ$1, 0))</f>
        <v/>
      </c>
    </row>
    <row r="2302">
      <c r="A2302">
        <f>INDEX(resultados!$A$2:$ZZ$2386, 2296, MATCH($B$1, resultados!$A$1:$ZZ$1, 0))</f>
        <v/>
      </c>
      <c r="B2302">
        <f>INDEX(resultados!$A$2:$ZZ$2386, 2296, MATCH($B$2, resultados!$A$1:$ZZ$1, 0))</f>
        <v/>
      </c>
      <c r="C2302">
        <f>INDEX(resultados!$A$2:$ZZ$2386, 2296, MATCH($B$3, resultados!$A$1:$ZZ$1, 0))</f>
        <v/>
      </c>
    </row>
    <row r="2303">
      <c r="A2303">
        <f>INDEX(resultados!$A$2:$ZZ$2386, 2297, MATCH($B$1, resultados!$A$1:$ZZ$1, 0))</f>
        <v/>
      </c>
      <c r="B2303">
        <f>INDEX(resultados!$A$2:$ZZ$2386, 2297, MATCH($B$2, resultados!$A$1:$ZZ$1, 0))</f>
        <v/>
      </c>
      <c r="C2303">
        <f>INDEX(resultados!$A$2:$ZZ$2386, 2297, MATCH($B$3, resultados!$A$1:$ZZ$1, 0))</f>
        <v/>
      </c>
    </row>
    <row r="2304">
      <c r="A2304">
        <f>INDEX(resultados!$A$2:$ZZ$2386, 2298, MATCH($B$1, resultados!$A$1:$ZZ$1, 0))</f>
        <v/>
      </c>
      <c r="B2304">
        <f>INDEX(resultados!$A$2:$ZZ$2386, 2298, MATCH($B$2, resultados!$A$1:$ZZ$1, 0))</f>
        <v/>
      </c>
      <c r="C2304">
        <f>INDEX(resultados!$A$2:$ZZ$2386, 2298, MATCH($B$3, resultados!$A$1:$ZZ$1, 0))</f>
        <v/>
      </c>
    </row>
    <row r="2305">
      <c r="A2305">
        <f>INDEX(resultados!$A$2:$ZZ$2386, 2299, MATCH($B$1, resultados!$A$1:$ZZ$1, 0))</f>
        <v/>
      </c>
      <c r="B2305">
        <f>INDEX(resultados!$A$2:$ZZ$2386, 2299, MATCH($B$2, resultados!$A$1:$ZZ$1, 0))</f>
        <v/>
      </c>
      <c r="C2305">
        <f>INDEX(resultados!$A$2:$ZZ$2386, 2299, MATCH($B$3, resultados!$A$1:$ZZ$1, 0))</f>
        <v/>
      </c>
    </row>
    <row r="2306">
      <c r="A2306">
        <f>INDEX(resultados!$A$2:$ZZ$2386, 2300, MATCH($B$1, resultados!$A$1:$ZZ$1, 0))</f>
        <v/>
      </c>
      <c r="B2306">
        <f>INDEX(resultados!$A$2:$ZZ$2386, 2300, MATCH($B$2, resultados!$A$1:$ZZ$1, 0))</f>
        <v/>
      </c>
      <c r="C2306">
        <f>INDEX(resultados!$A$2:$ZZ$2386, 2300, MATCH($B$3, resultados!$A$1:$ZZ$1, 0))</f>
        <v/>
      </c>
    </row>
    <row r="2307">
      <c r="A2307">
        <f>INDEX(resultados!$A$2:$ZZ$2386, 2301, MATCH($B$1, resultados!$A$1:$ZZ$1, 0))</f>
        <v/>
      </c>
      <c r="B2307">
        <f>INDEX(resultados!$A$2:$ZZ$2386, 2301, MATCH($B$2, resultados!$A$1:$ZZ$1, 0))</f>
        <v/>
      </c>
      <c r="C2307">
        <f>INDEX(resultados!$A$2:$ZZ$2386, 2301, MATCH($B$3, resultados!$A$1:$ZZ$1, 0))</f>
        <v/>
      </c>
    </row>
    <row r="2308">
      <c r="A2308">
        <f>INDEX(resultados!$A$2:$ZZ$2386, 2302, MATCH($B$1, resultados!$A$1:$ZZ$1, 0))</f>
        <v/>
      </c>
      <c r="B2308">
        <f>INDEX(resultados!$A$2:$ZZ$2386, 2302, MATCH($B$2, resultados!$A$1:$ZZ$1, 0))</f>
        <v/>
      </c>
      <c r="C2308">
        <f>INDEX(resultados!$A$2:$ZZ$2386, 2302, MATCH($B$3, resultados!$A$1:$ZZ$1, 0))</f>
        <v/>
      </c>
    </row>
    <row r="2309">
      <c r="A2309">
        <f>INDEX(resultados!$A$2:$ZZ$2386, 2303, MATCH($B$1, resultados!$A$1:$ZZ$1, 0))</f>
        <v/>
      </c>
      <c r="B2309">
        <f>INDEX(resultados!$A$2:$ZZ$2386, 2303, MATCH($B$2, resultados!$A$1:$ZZ$1, 0))</f>
        <v/>
      </c>
      <c r="C2309">
        <f>INDEX(resultados!$A$2:$ZZ$2386, 2303, MATCH($B$3, resultados!$A$1:$ZZ$1, 0))</f>
        <v/>
      </c>
    </row>
    <row r="2310">
      <c r="A2310">
        <f>INDEX(resultados!$A$2:$ZZ$2386, 2304, MATCH($B$1, resultados!$A$1:$ZZ$1, 0))</f>
        <v/>
      </c>
      <c r="B2310">
        <f>INDEX(resultados!$A$2:$ZZ$2386, 2304, MATCH($B$2, resultados!$A$1:$ZZ$1, 0))</f>
        <v/>
      </c>
      <c r="C2310">
        <f>INDEX(resultados!$A$2:$ZZ$2386, 2304, MATCH($B$3, resultados!$A$1:$ZZ$1, 0))</f>
        <v/>
      </c>
    </row>
    <row r="2311">
      <c r="A2311">
        <f>INDEX(resultados!$A$2:$ZZ$2386, 2305, MATCH($B$1, resultados!$A$1:$ZZ$1, 0))</f>
        <v/>
      </c>
      <c r="B2311">
        <f>INDEX(resultados!$A$2:$ZZ$2386, 2305, MATCH($B$2, resultados!$A$1:$ZZ$1, 0))</f>
        <v/>
      </c>
      <c r="C2311">
        <f>INDEX(resultados!$A$2:$ZZ$2386, 2305, MATCH($B$3, resultados!$A$1:$ZZ$1, 0))</f>
        <v/>
      </c>
    </row>
    <row r="2312">
      <c r="A2312">
        <f>INDEX(resultados!$A$2:$ZZ$2386, 2306, MATCH($B$1, resultados!$A$1:$ZZ$1, 0))</f>
        <v/>
      </c>
      <c r="B2312">
        <f>INDEX(resultados!$A$2:$ZZ$2386, 2306, MATCH($B$2, resultados!$A$1:$ZZ$1, 0))</f>
        <v/>
      </c>
      <c r="C2312">
        <f>INDEX(resultados!$A$2:$ZZ$2386, 2306, MATCH($B$3, resultados!$A$1:$ZZ$1, 0))</f>
        <v/>
      </c>
    </row>
    <row r="2313">
      <c r="A2313">
        <f>INDEX(resultados!$A$2:$ZZ$2386, 2307, MATCH($B$1, resultados!$A$1:$ZZ$1, 0))</f>
        <v/>
      </c>
      <c r="B2313">
        <f>INDEX(resultados!$A$2:$ZZ$2386, 2307, MATCH($B$2, resultados!$A$1:$ZZ$1, 0))</f>
        <v/>
      </c>
      <c r="C2313">
        <f>INDEX(resultados!$A$2:$ZZ$2386, 2307, MATCH($B$3, resultados!$A$1:$ZZ$1, 0))</f>
        <v/>
      </c>
    </row>
    <row r="2314">
      <c r="A2314">
        <f>INDEX(resultados!$A$2:$ZZ$2386, 2308, MATCH($B$1, resultados!$A$1:$ZZ$1, 0))</f>
        <v/>
      </c>
      <c r="B2314">
        <f>INDEX(resultados!$A$2:$ZZ$2386, 2308, MATCH($B$2, resultados!$A$1:$ZZ$1, 0))</f>
        <v/>
      </c>
      <c r="C2314">
        <f>INDEX(resultados!$A$2:$ZZ$2386, 2308, MATCH($B$3, resultados!$A$1:$ZZ$1, 0))</f>
        <v/>
      </c>
    </row>
    <row r="2315">
      <c r="A2315">
        <f>INDEX(resultados!$A$2:$ZZ$2386, 2309, MATCH($B$1, resultados!$A$1:$ZZ$1, 0))</f>
        <v/>
      </c>
      <c r="B2315">
        <f>INDEX(resultados!$A$2:$ZZ$2386, 2309, MATCH($B$2, resultados!$A$1:$ZZ$1, 0))</f>
        <v/>
      </c>
      <c r="C2315">
        <f>INDEX(resultados!$A$2:$ZZ$2386, 2309, MATCH($B$3, resultados!$A$1:$ZZ$1, 0))</f>
        <v/>
      </c>
    </row>
    <row r="2316">
      <c r="A2316">
        <f>INDEX(resultados!$A$2:$ZZ$2386, 2310, MATCH($B$1, resultados!$A$1:$ZZ$1, 0))</f>
        <v/>
      </c>
      <c r="B2316">
        <f>INDEX(resultados!$A$2:$ZZ$2386, 2310, MATCH($B$2, resultados!$A$1:$ZZ$1, 0))</f>
        <v/>
      </c>
      <c r="C2316">
        <f>INDEX(resultados!$A$2:$ZZ$2386, 2310, MATCH($B$3, resultados!$A$1:$ZZ$1, 0))</f>
        <v/>
      </c>
    </row>
    <row r="2317">
      <c r="A2317">
        <f>INDEX(resultados!$A$2:$ZZ$2386, 2311, MATCH($B$1, resultados!$A$1:$ZZ$1, 0))</f>
        <v/>
      </c>
      <c r="B2317">
        <f>INDEX(resultados!$A$2:$ZZ$2386, 2311, MATCH($B$2, resultados!$A$1:$ZZ$1, 0))</f>
        <v/>
      </c>
      <c r="C2317">
        <f>INDEX(resultados!$A$2:$ZZ$2386, 2311, MATCH($B$3, resultados!$A$1:$ZZ$1, 0))</f>
        <v/>
      </c>
    </row>
    <row r="2318">
      <c r="A2318">
        <f>INDEX(resultados!$A$2:$ZZ$2386, 2312, MATCH($B$1, resultados!$A$1:$ZZ$1, 0))</f>
        <v/>
      </c>
      <c r="B2318">
        <f>INDEX(resultados!$A$2:$ZZ$2386, 2312, MATCH($B$2, resultados!$A$1:$ZZ$1, 0))</f>
        <v/>
      </c>
      <c r="C2318">
        <f>INDEX(resultados!$A$2:$ZZ$2386, 2312, MATCH($B$3, resultados!$A$1:$ZZ$1, 0))</f>
        <v/>
      </c>
    </row>
    <row r="2319">
      <c r="A2319">
        <f>INDEX(resultados!$A$2:$ZZ$2386, 2313, MATCH($B$1, resultados!$A$1:$ZZ$1, 0))</f>
        <v/>
      </c>
      <c r="B2319">
        <f>INDEX(resultados!$A$2:$ZZ$2386, 2313, MATCH($B$2, resultados!$A$1:$ZZ$1, 0))</f>
        <v/>
      </c>
      <c r="C2319">
        <f>INDEX(resultados!$A$2:$ZZ$2386, 2313, MATCH($B$3, resultados!$A$1:$ZZ$1, 0))</f>
        <v/>
      </c>
    </row>
    <row r="2320">
      <c r="A2320">
        <f>INDEX(resultados!$A$2:$ZZ$2386, 2314, MATCH($B$1, resultados!$A$1:$ZZ$1, 0))</f>
        <v/>
      </c>
      <c r="B2320">
        <f>INDEX(resultados!$A$2:$ZZ$2386, 2314, MATCH($B$2, resultados!$A$1:$ZZ$1, 0))</f>
        <v/>
      </c>
      <c r="C2320">
        <f>INDEX(resultados!$A$2:$ZZ$2386, 2314, MATCH($B$3, resultados!$A$1:$ZZ$1, 0))</f>
        <v/>
      </c>
    </row>
    <row r="2321">
      <c r="A2321">
        <f>INDEX(resultados!$A$2:$ZZ$2386, 2315, MATCH($B$1, resultados!$A$1:$ZZ$1, 0))</f>
        <v/>
      </c>
      <c r="B2321">
        <f>INDEX(resultados!$A$2:$ZZ$2386, 2315, MATCH($B$2, resultados!$A$1:$ZZ$1, 0))</f>
        <v/>
      </c>
      <c r="C2321">
        <f>INDEX(resultados!$A$2:$ZZ$2386, 2315, MATCH($B$3, resultados!$A$1:$ZZ$1, 0))</f>
        <v/>
      </c>
    </row>
    <row r="2322">
      <c r="A2322">
        <f>INDEX(resultados!$A$2:$ZZ$2386, 2316, MATCH($B$1, resultados!$A$1:$ZZ$1, 0))</f>
        <v/>
      </c>
      <c r="B2322">
        <f>INDEX(resultados!$A$2:$ZZ$2386, 2316, MATCH($B$2, resultados!$A$1:$ZZ$1, 0))</f>
        <v/>
      </c>
      <c r="C2322">
        <f>INDEX(resultados!$A$2:$ZZ$2386, 2316, MATCH($B$3, resultados!$A$1:$ZZ$1, 0))</f>
        <v/>
      </c>
    </row>
    <row r="2323">
      <c r="A2323">
        <f>INDEX(resultados!$A$2:$ZZ$2386, 2317, MATCH($B$1, resultados!$A$1:$ZZ$1, 0))</f>
        <v/>
      </c>
      <c r="B2323">
        <f>INDEX(resultados!$A$2:$ZZ$2386, 2317, MATCH($B$2, resultados!$A$1:$ZZ$1, 0))</f>
        <v/>
      </c>
      <c r="C2323">
        <f>INDEX(resultados!$A$2:$ZZ$2386, 2317, MATCH($B$3, resultados!$A$1:$ZZ$1, 0))</f>
        <v/>
      </c>
    </row>
    <row r="2324">
      <c r="A2324">
        <f>INDEX(resultados!$A$2:$ZZ$2386, 2318, MATCH($B$1, resultados!$A$1:$ZZ$1, 0))</f>
        <v/>
      </c>
      <c r="B2324">
        <f>INDEX(resultados!$A$2:$ZZ$2386, 2318, MATCH($B$2, resultados!$A$1:$ZZ$1, 0))</f>
        <v/>
      </c>
      <c r="C2324">
        <f>INDEX(resultados!$A$2:$ZZ$2386, 2318, MATCH($B$3, resultados!$A$1:$ZZ$1, 0))</f>
        <v/>
      </c>
    </row>
    <row r="2325">
      <c r="A2325">
        <f>INDEX(resultados!$A$2:$ZZ$2386, 2319, MATCH($B$1, resultados!$A$1:$ZZ$1, 0))</f>
        <v/>
      </c>
      <c r="B2325">
        <f>INDEX(resultados!$A$2:$ZZ$2386, 2319, MATCH($B$2, resultados!$A$1:$ZZ$1, 0))</f>
        <v/>
      </c>
      <c r="C2325">
        <f>INDEX(resultados!$A$2:$ZZ$2386, 2319, MATCH($B$3, resultados!$A$1:$ZZ$1, 0))</f>
        <v/>
      </c>
    </row>
    <row r="2326">
      <c r="A2326">
        <f>INDEX(resultados!$A$2:$ZZ$2386, 2320, MATCH($B$1, resultados!$A$1:$ZZ$1, 0))</f>
        <v/>
      </c>
      <c r="B2326">
        <f>INDEX(resultados!$A$2:$ZZ$2386, 2320, MATCH($B$2, resultados!$A$1:$ZZ$1, 0))</f>
        <v/>
      </c>
      <c r="C2326">
        <f>INDEX(resultados!$A$2:$ZZ$2386, 2320, MATCH($B$3, resultados!$A$1:$ZZ$1, 0))</f>
        <v/>
      </c>
    </row>
    <row r="2327">
      <c r="A2327">
        <f>INDEX(resultados!$A$2:$ZZ$2386, 2321, MATCH($B$1, resultados!$A$1:$ZZ$1, 0))</f>
        <v/>
      </c>
      <c r="B2327">
        <f>INDEX(resultados!$A$2:$ZZ$2386, 2321, MATCH($B$2, resultados!$A$1:$ZZ$1, 0))</f>
        <v/>
      </c>
      <c r="C2327">
        <f>INDEX(resultados!$A$2:$ZZ$2386, 2321, MATCH($B$3, resultados!$A$1:$ZZ$1, 0))</f>
        <v/>
      </c>
    </row>
    <row r="2328">
      <c r="A2328">
        <f>INDEX(resultados!$A$2:$ZZ$2386, 2322, MATCH($B$1, resultados!$A$1:$ZZ$1, 0))</f>
        <v/>
      </c>
      <c r="B2328">
        <f>INDEX(resultados!$A$2:$ZZ$2386, 2322, MATCH($B$2, resultados!$A$1:$ZZ$1, 0))</f>
        <v/>
      </c>
      <c r="C2328">
        <f>INDEX(resultados!$A$2:$ZZ$2386, 2322, MATCH($B$3, resultados!$A$1:$ZZ$1, 0))</f>
        <v/>
      </c>
    </row>
    <row r="2329">
      <c r="A2329">
        <f>INDEX(resultados!$A$2:$ZZ$2386, 2323, MATCH($B$1, resultados!$A$1:$ZZ$1, 0))</f>
        <v/>
      </c>
      <c r="B2329">
        <f>INDEX(resultados!$A$2:$ZZ$2386, 2323, MATCH($B$2, resultados!$A$1:$ZZ$1, 0))</f>
        <v/>
      </c>
      <c r="C2329">
        <f>INDEX(resultados!$A$2:$ZZ$2386, 2323, MATCH($B$3, resultados!$A$1:$ZZ$1, 0))</f>
        <v/>
      </c>
    </row>
    <row r="2330">
      <c r="A2330">
        <f>INDEX(resultados!$A$2:$ZZ$2386, 2324, MATCH($B$1, resultados!$A$1:$ZZ$1, 0))</f>
        <v/>
      </c>
      <c r="B2330">
        <f>INDEX(resultados!$A$2:$ZZ$2386, 2324, MATCH($B$2, resultados!$A$1:$ZZ$1, 0))</f>
        <v/>
      </c>
      <c r="C2330">
        <f>INDEX(resultados!$A$2:$ZZ$2386, 2324, MATCH($B$3, resultados!$A$1:$ZZ$1, 0))</f>
        <v/>
      </c>
    </row>
    <row r="2331">
      <c r="A2331">
        <f>INDEX(resultados!$A$2:$ZZ$2386, 2325, MATCH($B$1, resultados!$A$1:$ZZ$1, 0))</f>
        <v/>
      </c>
      <c r="B2331">
        <f>INDEX(resultados!$A$2:$ZZ$2386, 2325, MATCH($B$2, resultados!$A$1:$ZZ$1, 0))</f>
        <v/>
      </c>
      <c r="C2331">
        <f>INDEX(resultados!$A$2:$ZZ$2386, 2325, MATCH($B$3, resultados!$A$1:$ZZ$1, 0))</f>
        <v/>
      </c>
    </row>
    <row r="2332">
      <c r="A2332">
        <f>INDEX(resultados!$A$2:$ZZ$2386, 2326, MATCH($B$1, resultados!$A$1:$ZZ$1, 0))</f>
        <v/>
      </c>
      <c r="B2332">
        <f>INDEX(resultados!$A$2:$ZZ$2386, 2326, MATCH($B$2, resultados!$A$1:$ZZ$1, 0))</f>
        <v/>
      </c>
      <c r="C2332">
        <f>INDEX(resultados!$A$2:$ZZ$2386, 2326, MATCH($B$3, resultados!$A$1:$ZZ$1, 0))</f>
        <v/>
      </c>
    </row>
    <row r="2333">
      <c r="A2333">
        <f>INDEX(resultados!$A$2:$ZZ$2386, 2327, MATCH($B$1, resultados!$A$1:$ZZ$1, 0))</f>
        <v/>
      </c>
      <c r="B2333">
        <f>INDEX(resultados!$A$2:$ZZ$2386, 2327, MATCH($B$2, resultados!$A$1:$ZZ$1, 0))</f>
        <v/>
      </c>
      <c r="C2333">
        <f>INDEX(resultados!$A$2:$ZZ$2386, 2327, MATCH($B$3, resultados!$A$1:$ZZ$1, 0))</f>
        <v/>
      </c>
    </row>
    <row r="2334">
      <c r="A2334">
        <f>INDEX(resultados!$A$2:$ZZ$2386, 2328, MATCH($B$1, resultados!$A$1:$ZZ$1, 0))</f>
        <v/>
      </c>
      <c r="B2334">
        <f>INDEX(resultados!$A$2:$ZZ$2386, 2328, MATCH($B$2, resultados!$A$1:$ZZ$1, 0))</f>
        <v/>
      </c>
      <c r="C2334">
        <f>INDEX(resultados!$A$2:$ZZ$2386, 2328, MATCH($B$3, resultados!$A$1:$ZZ$1, 0))</f>
        <v/>
      </c>
    </row>
    <row r="2335">
      <c r="A2335">
        <f>INDEX(resultados!$A$2:$ZZ$2386, 2329, MATCH($B$1, resultados!$A$1:$ZZ$1, 0))</f>
        <v/>
      </c>
      <c r="B2335">
        <f>INDEX(resultados!$A$2:$ZZ$2386, 2329, MATCH($B$2, resultados!$A$1:$ZZ$1, 0))</f>
        <v/>
      </c>
      <c r="C2335">
        <f>INDEX(resultados!$A$2:$ZZ$2386, 2329, MATCH($B$3, resultados!$A$1:$ZZ$1, 0))</f>
        <v/>
      </c>
    </row>
    <row r="2336">
      <c r="A2336">
        <f>INDEX(resultados!$A$2:$ZZ$2386, 2330, MATCH($B$1, resultados!$A$1:$ZZ$1, 0))</f>
        <v/>
      </c>
      <c r="B2336">
        <f>INDEX(resultados!$A$2:$ZZ$2386, 2330, MATCH($B$2, resultados!$A$1:$ZZ$1, 0))</f>
        <v/>
      </c>
      <c r="C2336">
        <f>INDEX(resultados!$A$2:$ZZ$2386, 2330, MATCH($B$3, resultados!$A$1:$ZZ$1, 0))</f>
        <v/>
      </c>
    </row>
    <row r="2337">
      <c r="A2337">
        <f>INDEX(resultados!$A$2:$ZZ$2386, 2331, MATCH($B$1, resultados!$A$1:$ZZ$1, 0))</f>
        <v/>
      </c>
      <c r="B2337">
        <f>INDEX(resultados!$A$2:$ZZ$2386, 2331, MATCH($B$2, resultados!$A$1:$ZZ$1, 0))</f>
        <v/>
      </c>
      <c r="C2337">
        <f>INDEX(resultados!$A$2:$ZZ$2386, 2331, MATCH($B$3, resultados!$A$1:$ZZ$1, 0))</f>
        <v/>
      </c>
    </row>
    <row r="2338">
      <c r="A2338">
        <f>INDEX(resultados!$A$2:$ZZ$2386, 2332, MATCH($B$1, resultados!$A$1:$ZZ$1, 0))</f>
        <v/>
      </c>
      <c r="B2338">
        <f>INDEX(resultados!$A$2:$ZZ$2386, 2332, MATCH($B$2, resultados!$A$1:$ZZ$1, 0))</f>
        <v/>
      </c>
      <c r="C2338">
        <f>INDEX(resultados!$A$2:$ZZ$2386, 2332, MATCH($B$3, resultados!$A$1:$ZZ$1, 0))</f>
        <v/>
      </c>
    </row>
    <row r="2339">
      <c r="A2339">
        <f>INDEX(resultados!$A$2:$ZZ$2386, 2333, MATCH($B$1, resultados!$A$1:$ZZ$1, 0))</f>
        <v/>
      </c>
      <c r="B2339">
        <f>INDEX(resultados!$A$2:$ZZ$2386, 2333, MATCH($B$2, resultados!$A$1:$ZZ$1, 0))</f>
        <v/>
      </c>
      <c r="C2339">
        <f>INDEX(resultados!$A$2:$ZZ$2386, 2333, MATCH($B$3, resultados!$A$1:$ZZ$1, 0))</f>
        <v/>
      </c>
    </row>
    <row r="2340">
      <c r="A2340">
        <f>INDEX(resultados!$A$2:$ZZ$2386, 2334, MATCH($B$1, resultados!$A$1:$ZZ$1, 0))</f>
        <v/>
      </c>
      <c r="B2340">
        <f>INDEX(resultados!$A$2:$ZZ$2386, 2334, MATCH($B$2, resultados!$A$1:$ZZ$1, 0))</f>
        <v/>
      </c>
      <c r="C2340">
        <f>INDEX(resultados!$A$2:$ZZ$2386, 2334, MATCH($B$3, resultados!$A$1:$ZZ$1, 0))</f>
        <v/>
      </c>
    </row>
    <row r="2341">
      <c r="A2341">
        <f>INDEX(resultados!$A$2:$ZZ$2386, 2335, MATCH($B$1, resultados!$A$1:$ZZ$1, 0))</f>
        <v/>
      </c>
      <c r="B2341">
        <f>INDEX(resultados!$A$2:$ZZ$2386, 2335, MATCH($B$2, resultados!$A$1:$ZZ$1, 0))</f>
        <v/>
      </c>
      <c r="C2341">
        <f>INDEX(resultados!$A$2:$ZZ$2386, 2335, MATCH($B$3, resultados!$A$1:$ZZ$1, 0))</f>
        <v/>
      </c>
    </row>
    <row r="2342">
      <c r="A2342">
        <f>INDEX(resultados!$A$2:$ZZ$2386, 2336, MATCH($B$1, resultados!$A$1:$ZZ$1, 0))</f>
        <v/>
      </c>
      <c r="B2342">
        <f>INDEX(resultados!$A$2:$ZZ$2386, 2336, MATCH($B$2, resultados!$A$1:$ZZ$1, 0))</f>
        <v/>
      </c>
      <c r="C2342">
        <f>INDEX(resultados!$A$2:$ZZ$2386, 2336, MATCH($B$3, resultados!$A$1:$ZZ$1, 0))</f>
        <v/>
      </c>
    </row>
    <row r="2343">
      <c r="A2343">
        <f>INDEX(resultados!$A$2:$ZZ$2386, 2337, MATCH($B$1, resultados!$A$1:$ZZ$1, 0))</f>
        <v/>
      </c>
      <c r="B2343">
        <f>INDEX(resultados!$A$2:$ZZ$2386, 2337, MATCH($B$2, resultados!$A$1:$ZZ$1, 0))</f>
        <v/>
      </c>
      <c r="C2343">
        <f>INDEX(resultados!$A$2:$ZZ$2386, 2337, MATCH($B$3, resultados!$A$1:$ZZ$1, 0))</f>
        <v/>
      </c>
    </row>
    <row r="2344">
      <c r="A2344">
        <f>INDEX(resultados!$A$2:$ZZ$2386, 2338, MATCH($B$1, resultados!$A$1:$ZZ$1, 0))</f>
        <v/>
      </c>
      <c r="B2344">
        <f>INDEX(resultados!$A$2:$ZZ$2386, 2338, MATCH($B$2, resultados!$A$1:$ZZ$1, 0))</f>
        <v/>
      </c>
      <c r="C2344">
        <f>INDEX(resultados!$A$2:$ZZ$2386, 2338, MATCH($B$3, resultados!$A$1:$ZZ$1, 0))</f>
        <v/>
      </c>
    </row>
    <row r="2345">
      <c r="A2345">
        <f>INDEX(resultados!$A$2:$ZZ$2386, 2339, MATCH($B$1, resultados!$A$1:$ZZ$1, 0))</f>
        <v/>
      </c>
      <c r="B2345">
        <f>INDEX(resultados!$A$2:$ZZ$2386, 2339, MATCH($B$2, resultados!$A$1:$ZZ$1, 0))</f>
        <v/>
      </c>
      <c r="C2345">
        <f>INDEX(resultados!$A$2:$ZZ$2386, 2339, MATCH($B$3, resultados!$A$1:$ZZ$1, 0))</f>
        <v/>
      </c>
    </row>
    <row r="2346">
      <c r="A2346">
        <f>INDEX(resultados!$A$2:$ZZ$2386, 2340, MATCH($B$1, resultados!$A$1:$ZZ$1, 0))</f>
        <v/>
      </c>
      <c r="B2346">
        <f>INDEX(resultados!$A$2:$ZZ$2386, 2340, MATCH($B$2, resultados!$A$1:$ZZ$1, 0))</f>
        <v/>
      </c>
      <c r="C2346">
        <f>INDEX(resultados!$A$2:$ZZ$2386, 2340, MATCH($B$3, resultados!$A$1:$ZZ$1, 0))</f>
        <v/>
      </c>
    </row>
    <row r="2347">
      <c r="A2347">
        <f>INDEX(resultados!$A$2:$ZZ$2386, 2341, MATCH($B$1, resultados!$A$1:$ZZ$1, 0))</f>
        <v/>
      </c>
      <c r="B2347">
        <f>INDEX(resultados!$A$2:$ZZ$2386, 2341, MATCH($B$2, resultados!$A$1:$ZZ$1, 0))</f>
        <v/>
      </c>
      <c r="C2347">
        <f>INDEX(resultados!$A$2:$ZZ$2386, 2341, MATCH($B$3, resultados!$A$1:$ZZ$1, 0))</f>
        <v/>
      </c>
    </row>
    <row r="2348">
      <c r="A2348">
        <f>INDEX(resultados!$A$2:$ZZ$2386, 2342, MATCH($B$1, resultados!$A$1:$ZZ$1, 0))</f>
        <v/>
      </c>
      <c r="B2348">
        <f>INDEX(resultados!$A$2:$ZZ$2386, 2342, MATCH($B$2, resultados!$A$1:$ZZ$1, 0))</f>
        <v/>
      </c>
      <c r="C2348">
        <f>INDEX(resultados!$A$2:$ZZ$2386, 2342, MATCH($B$3, resultados!$A$1:$ZZ$1, 0))</f>
        <v/>
      </c>
    </row>
    <row r="2349">
      <c r="A2349">
        <f>INDEX(resultados!$A$2:$ZZ$2386, 2343, MATCH($B$1, resultados!$A$1:$ZZ$1, 0))</f>
        <v/>
      </c>
      <c r="B2349">
        <f>INDEX(resultados!$A$2:$ZZ$2386, 2343, MATCH($B$2, resultados!$A$1:$ZZ$1, 0))</f>
        <v/>
      </c>
      <c r="C2349">
        <f>INDEX(resultados!$A$2:$ZZ$2386, 2343, MATCH($B$3, resultados!$A$1:$ZZ$1, 0))</f>
        <v/>
      </c>
    </row>
    <row r="2350">
      <c r="A2350">
        <f>INDEX(resultados!$A$2:$ZZ$2386, 2344, MATCH($B$1, resultados!$A$1:$ZZ$1, 0))</f>
        <v/>
      </c>
      <c r="B2350">
        <f>INDEX(resultados!$A$2:$ZZ$2386, 2344, MATCH($B$2, resultados!$A$1:$ZZ$1, 0))</f>
        <v/>
      </c>
      <c r="C2350">
        <f>INDEX(resultados!$A$2:$ZZ$2386, 2344, MATCH($B$3, resultados!$A$1:$ZZ$1, 0))</f>
        <v/>
      </c>
    </row>
    <row r="2351">
      <c r="A2351">
        <f>INDEX(resultados!$A$2:$ZZ$2386, 2345, MATCH($B$1, resultados!$A$1:$ZZ$1, 0))</f>
        <v/>
      </c>
      <c r="B2351">
        <f>INDEX(resultados!$A$2:$ZZ$2386, 2345, MATCH($B$2, resultados!$A$1:$ZZ$1, 0))</f>
        <v/>
      </c>
      <c r="C2351">
        <f>INDEX(resultados!$A$2:$ZZ$2386, 2345, MATCH($B$3, resultados!$A$1:$ZZ$1, 0))</f>
        <v/>
      </c>
    </row>
    <row r="2352">
      <c r="A2352">
        <f>INDEX(resultados!$A$2:$ZZ$2386, 2346, MATCH($B$1, resultados!$A$1:$ZZ$1, 0))</f>
        <v/>
      </c>
      <c r="B2352">
        <f>INDEX(resultados!$A$2:$ZZ$2386, 2346, MATCH($B$2, resultados!$A$1:$ZZ$1, 0))</f>
        <v/>
      </c>
      <c r="C2352">
        <f>INDEX(resultados!$A$2:$ZZ$2386, 2346, MATCH($B$3, resultados!$A$1:$ZZ$1, 0))</f>
        <v/>
      </c>
    </row>
    <row r="2353">
      <c r="A2353">
        <f>INDEX(resultados!$A$2:$ZZ$2386, 2347, MATCH($B$1, resultados!$A$1:$ZZ$1, 0))</f>
        <v/>
      </c>
      <c r="B2353">
        <f>INDEX(resultados!$A$2:$ZZ$2386, 2347, MATCH($B$2, resultados!$A$1:$ZZ$1, 0))</f>
        <v/>
      </c>
      <c r="C2353">
        <f>INDEX(resultados!$A$2:$ZZ$2386, 2347, MATCH($B$3, resultados!$A$1:$ZZ$1, 0))</f>
        <v/>
      </c>
    </row>
    <row r="2354">
      <c r="A2354">
        <f>INDEX(resultados!$A$2:$ZZ$2386, 2348, MATCH($B$1, resultados!$A$1:$ZZ$1, 0))</f>
        <v/>
      </c>
      <c r="B2354">
        <f>INDEX(resultados!$A$2:$ZZ$2386, 2348, MATCH($B$2, resultados!$A$1:$ZZ$1, 0))</f>
        <v/>
      </c>
      <c r="C2354">
        <f>INDEX(resultados!$A$2:$ZZ$2386, 2348, MATCH($B$3, resultados!$A$1:$ZZ$1, 0))</f>
        <v/>
      </c>
    </row>
    <row r="2355">
      <c r="A2355">
        <f>INDEX(resultados!$A$2:$ZZ$2386, 2349, MATCH($B$1, resultados!$A$1:$ZZ$1, 0))</f>
        <v/>
      </c>
      <c r="B2355">
        <f>INDEX(resultados!$A$2:$ZZ$2386, 2349, MATCH($B$2, resultados!$A$1:$ZZ$1, 0))</f>
        <v/>
      </c>
      <c r="C2355">
        <f>INDEX(resultados!$A$2:$ZZ$2386, 2349, MATCH($B$3, resultados!$A$1:$ZZ$1, 0))</f>
        <v/>
      </c>
    </row>
    <row r="2356">
      <c r="A2356">
        <f>INDEX(resultados!$A$2:$ZZ$2386, 2350, MATCH($B$1, resultados!$A$1:$ZZ$1, 0))</f>
        <v/>
      </c>
      <c r="B2356">
        <f>INDEX(resultados!$A$2:$ZZ$2386, 2350, MATCH($B$2, resultados!$A$1:$ZZ$1, 0))</f>
        <v/>
      </c>
      <c r="C2356">
        <f>INDEX(resultados!$A$2:$ZZ$2386, 2350, MATCH($B$3, resultados!$A$1:$ZZ$1, 0))</f>
        <v/>
      </c>
    </row>
    <row r="2357">
      <c r="A2357">
        <f>INDEX(resultados!$A$2:$ZZ$2386, 2351, MATCH($B$1, resultados!$A$1:$ZZ$1, 0))</f>
        <v/>
      </c>
      <c r="B2357">
        <f>INDEX(resultados!$A$2:$ZZ$2386, 2351, MATCH($B$2, resultados!$A$1:$ZZ$1, 0))</f>
        <v/>
      </c>
      <c r="C2357">
        <f>INDEX(resultados!$A$2:$ZZ$2386, 2351, MATCH($B$3, resultados!$A$1:$ZZ$1, 0))</f>
        <v/>
      </c>
    </row>
    <row r="2358">
      <c r="A2358">
        <f>INDEX(resultados!$A$2:$ZZ$2386, 2352, MATCH($B$1, resultados!$A$1:$ZZ$1, 0))</f>
        <v/>
      </c>
      <c r="B2358">
        <f>INDEX(resultados!$A$2:$ZZ$2386, 2352, MATCH($B$2, resultados!$A$1:$ZZ$1, 0))</f>
        <v/>
      </c>
      <c r="C2358">
        <f>INDEX(resultados!$A$2:$ZZ$2386, 2352, MATCH($B$3, resultados!$A$1:$ZZ$1, 0))</f>
        <v/>
      </c>
    </row>
    <row r="2359">
      <c r="A2359">
        <f>INDEX(resultados!$A$2:$ZZ$2386, 2353, MATCH($B$1, resultados!$A$1:$ZZ$1, 0))</f>
        <v/>
      </c>
      <c r="B2359">
        <f>INDEX(resultados!$A$2:$ZZ$2386, 2353, MATCH($B$2, resultados!$A$1:$ZZ$1, 0))</f>
        <v/>
      </c>
      <c r="C2359">
        <f>INDEX(resultados!$A$2:$ZZ$2386, 2353, MATCH($B$3, resultados!$A$1:$ZZ$1, 0))</f>
        <v/>
      </c>
    </row>
    <row r="2360">
      <c r="A2360">
        <f>INDEX(resultados!$A$2:$ZZ$2386, 2354, MATCH($B$1, resultados!$A$1:$ZZ$1, 0))</f>
        <v/>
      </c>
      <c r="B2360">
        <f>INDEX(resultados!$A$2:$ZZ$2386, 2354, MATCH($B$2, resultados!$A$1:$ZZ$1, 0))</f>
        <v/>
      </c>
      <c r="C2360">
        <f>INDEX(resultados!$A$2:$ZZ$2386, 2354, MATCH($B$3, resultados!$A$1:$ZZ$1, 0))</f>
        <v/>
      </c>
    </row>
    <row r="2361">
      <c r="A2361">
        <f>INDEX(resultados!$A$2:$ZZ$2386, 2355, MATCH($B$1, resultados!$A$1:$ZZ$1, 0))</f>
        <v/>
      </c>
      <c r="B2361">
        <f>INDEX(resultados!$A$2:$ZZ$2386, 2355, MATCH($B$2, resultados!$A$1:$ZZ$1, 0))</f>
        <v/>
      </c>
      <c r="C2361">
        <f>INDEX(resultados!$A$2:$ZZ$2386, 2355, MATCH($B$3, resultados!$A$1:$ZZ$1, 0))</f>
        <v/>
      </c>
    </row>
    <row r="2362">
      <c r="A2362">
        <f>INDEX(resultados!$A$2:$ZZ$2386, 2356, MATCH($B$1, resultados!$A$1:$ZZ$1, 0))</f>
        <v/>
      </c>
      <c r="B2362">
        <f>INDEX(resultados!$A$2:$ZZ$2386, 2356, MATCH($B$2, resultados!$A$1:$ZZ$1, 0))</f>
        <v/>
      </c>
      <c r="C2362">
        <f>INDEX(resultados!$A$2:$ZZ$2386, 2356, MATCH($B$3, resultados!$A$1:$ZZ$1, 0))</f>
        <v/>
      </c>
    </row>
    <row r="2363">
      <c r="A2363">
        <f>INDEX(resultados!$A$2:$ZZ$2386, 2357, MATCH($B$1, resultados!$A$1:$ZZ$1, 0))</f>
        <v/>
      </c>
      <c r="B2363">
        <f>INDEX(resultados!$A$2:$ZZ$2386, 2357, MATCH($B$2, resultados!$A$1:$ZZ$1, 0))</f>
        <v/>
      </c>
      <c r="C2363">
        <f>INDEX(resultados!$A$2:$ZZ$2386, 2357, MATCH($B$3, resultados!$A$1:$ZZ$1, 0))</f>
        <v/>
      </c>
    </row>
    <row r="2364">
      <c r="A2364">
        <f>INDEX(resultados!$A$2:$ZZ$2386, 2358, MATCH($B$1, resultados!$A$1:$ZZ$1, 0))</f>
        <v/>
      </c>
      <c r="B2364">
        <f>INDEX(resultados!$A$2:$ZZ$2386, 2358, MATCH($B$2, resultados!$A$1:$ZZ$1, 0))</f>
        <v/>
      </c>
      <c r="C2364">
        <f>INDEX(resultados!$A$2:$ZZ$2386, 2358, MATCH($B$3, resultados!$A$1:$ZZ$1, 0))</f>
        <v/>
      </c>
    </row>
    <row r="2365">
      <c r="A2365">
        <f>INDEX(resultados!$A$2:$ZZ$2386, 2359, MATCH($B$1, resultados!$A$1:$ZZ$1, 0))</f>
        <v/>
      </c>
      <c r="B2365">
        <f>INDEX(resultados!$A$2:$ZZ$2386, 2359, MATCH($B$2, resultados!$A$1:$ZZ$1, 0))</f>
        <v/>
      </c>
      <c r="C2365">
        <f>INDEX(resultados!$A$2:$ZZ$2386, 2359, MATCH($B$3, resultados!$A$1:$ZZ$1, 0))</f>
        <v/>
      </c>
    </row>
    <row r="2366">
      <c r="A2366">
        <f>INDEX(resultados!$A$2:$ZZ$2386, 2360, MATCH($B$1, resultados!$A$1:$ZZ$1, 0))</f>
        <v/>
      </c>
      <c r="B2366">
        <f>INDEX(resultados!$A$2:$ZZ$2386, 2360, MATCH($B$2, resultados!$A$1:$ZZ$1, 0))</f>
        <v/>
      </c>
      <c r="C2366">
        <f>INDEX(resultados!$A$2:$ZZ$2386, 2360, MATCH($B$3, resultados!$A$1:$ZZ$1, 0))</f>
        <v/>
      </c>
    </row>
    <row r="2367">
      <c r="A2367">
        <f>INDEX(resultados!$A$2:$ZZ$2386, 2361, MATCH($B$1, resultados!$A$1:$ZZ$1, 0))</f>
        <v/>
      </c>
      <c r="B2367">
        <f>INDEX(resultados!$A$2:$ZZ$2386, 2361, MATCH($B$2, resultados!$A$1:$ZZ$1, 0))</f>
        <v/>
      </c>
      <c r="C2367">
        <f>INDEX(resultados!$A$2:$ZZ$2386, 2361, MATCH($B$3, resultados!$A$1:$ZZ$1, 0))</f>
        <v/>
      </c>
    </row>
    <row r="2368">
      <c r="A2368">
        <f>INDEX(resultados!$A$2:$ZZ$2386, 2362, MATCH($B$1, resultados!$A$1:$ZZ$1, 0))</f>
        <v/>
      </c>
      <c r="B2368">
        <f>INDEX(resultados!$A$2:$ZZ$2386, 2362, MATCH($B$2, resultados!$A$1:$ZZ$1, 0))</f>
        <v/>
      </c>
      <c r="C2368">
        <f>INDEX(resultados!$A$2:$ZZ$2386, 2362, MATCH($B$3, resultados!$A$1:$ZZ$1, 0))</f>
        <v/>
      </c>
    </row>
    <row r="2369">
      <c r="A2369">
        <f>INDEX(resultados!$A$2:$ZZ$2386, 2363, MATCH($B$1, resultados!$A$1:$ZZ$1, 0))</f>
        <v/>
      </c>
      <c r="B2369">
        <f>INDEX(resultados!$A$2:$ZZ$2386, 2363, MATCH($B$2, resultados!$A$1:$ZZ$1, 0))</f>
        <v/>
      </c>
      <c r="C2369">
        <f>INDEX(resultados!$A$2:$ZZ$2386, 2363, MATCH($B$3, resultados!$A$1:$ZZ$1, 0))</f>
        <v/>
      </c>
    </row>
    <row r="2370">
      <c r="A2370">
        <f>INDEX(resultados!$A$2:$ZZ$2386, 2364, MATCH($B$1, resultados!$A$1:$ZZ$1, 0))</f>
        <v/>
      </c>
      <c r="B2370">
        <f>INDEX(resultados!$A$2:$ZZ$2386, 2364, MATCH($B$2, resultados!$A$1:$ZZ$1, 0))</f>
        <v/>
      </c>
      <c r="C2370">
        <f>INDEX(resultados!$A$2:$ZZ$2386, 2364, MATCH($B$3, resultados!$A$1:$ZZ$1, 0))</f>
        <v/>
      </c>
    </row>
    <row r="2371">
      <c r="A2371">
        <f>INDEX(resultados!$A$2:$ZZ$2386, 2365, MATCH($B$1, resultados!$A$1:$ZZ$1, 0))</f>
        <v/>
      </c>
      <c r="B2371">
        <f>INDEX(resultados!$A$2:$ZZ$2386, 2365, MATCH($B$2, resultados!$A$1:$ZZ$1, 0))</f>
        <v/>
      </c>
      <c r="C2371">
        <f>INDEX(resultados!$A$2:$ZZ$2386, 2365, MATCH($B$3, resultados!$A$1:$ZZ$1, 0))</f>
        <v/>
      </c>
    </row>
    <row r="2372">
      <c r="A2372">
        <f>INDEX(resultados!$A$2:$ZZ$2386, 2366, MATCH($B$1, resultados!$A$1:$ZZ$1, 0))</f>
        <v/>
      </c>
      <c r="B2372">
        <f>INDEX(resultados!$A$2:$ZZ$2386, 2366, MATCH($B$2, resultados!$A$1:$ZZ$1, 0))</f>
        <v/>
      </c>
      <c r="C2372">
        <f>INDEX(resultados!$A$2:$ZZ$2386, 2366, MATCH($B$3, resultados!$A$1:$ZZ$1, 0))</f>
        <v/>
      </c>
    </row>
    <row r="2373">
      <c r="A2373">
        <f>INDEX(resultados!$A$2:$ZZ$2386, 2367, MATCH($B$1, resultados!$A$1:$ZZ$1, 0))</f>
        <v/>
      </c>
      <c r="B2373">
        <f>INDEX(resultados!$A$2:$ZZ$2386, 2367, MATCH($B$2, resultados!$A$1:$ZZ$1, 0))</f>
        <v/>
      </c>
      <c r="C2373">
        <f>INDEX(resultados!$A$2:$ZZ$2386, 2367, MATCH($B$3, resultados!$A$1:$ZZ$1, 0))</f>
        <v/>
      </c>
    </row>
    <row r="2374">
      <c r="A2374">
        <f>INDEX(resultados!$A$2:$ZZ$2386, 2368, MATCH($B$1, resultados!$A$1:$ZZ$1, 0))</f>
        <v/>
      </c>
      <c r="B2374">
        <f>INDEX(resultados!$A$2:$ZZ$2386, 2368, MATCH($B$2, resultados!$A$1:$ZZ$1, 0))</f>
        <v/>
      </c>
      <c r="C2374">
        <f>INDEX(resultados!$A$2:$ZZ$2386, 2368, MATCH($B$3, resultados!$A$1:$ZZ$1, 0))</f>
        <v/>
      </c>
    </row>
    <row r="2375">
      <c r="A2375">
        <f>INDEX(resultados!$A$2:$ZZ$2386, 2369, MATCH($B$1, resultados!$A$1:$ZZ$1, 0))</f>
        <v/>
      </c>
      <c r="B2375">
        <f>INDEX(resultados!$A$2:$ZZ$2386, 2369, MATCH($B$2, resultados!$A$1:$ZZ$1, 0))</f>
        <v/>
      </c>
      <c r="C2375">
        <f>INDEX(resultados!$A$2:$ZZ$2386, 2369, MATCH($B$3, resultados!$A$1:$ZZ$1, 0))</f>
        <v/>
      </c>
    </row>
    <row r="2376">
      <c r="A2376">
        <f>INDEX(resultados!$A$2:$ZZ$2386, 2370, MATCH($B$1, resultados!$A$1:$ZZ$1, 0))</f>
        <v/>
      </c>
      <c r="B2376">
        <f>INDEX(resultados!$A$2:$ZZ$2386, 2370, MATCH($B$2, resultados!$A$1:$ZZ$1, 0))</f>
        <v/>
      </c>
      <c r="C2376">
        <f>INDEX(resultados!$A$2:$ZZ$2386, 2370, MATCH($B$3, resultados!$A$1:$ZZ$1, 0))</f>
        <v/>
      </c>
    </row>
    <row r="2377">
      <c r="A2377">
        <f>INDEX(resultados!$A$2:$ZZ$2386, 2371, MATCH($B$1, resultados!$A$1:$ZZ$1, 0))</f>
        <v/>
      </c>
      <c r="B2377">
        <f>INDEX(resultados!$A$2:$ZZ$2386, 2371, MATCH($B$2, resultados!$A$1:$ZZ$1, 0))</f>
        <v/>
      </c>
      <c r="C2377">
        <f>INDEX(resultados!$A$2:$ZZ$2386, 2371, MATCH($B$3, resultados!$A$1:$ZZ$1, 0))</f>
        <v/>
      </c>
    </row>
    <row r="2378">
      <c r="A2378">
        <f>INDEX(resultados!$A$2:$ZZ$2386, 2372, MATCH($B$1, resultados!$A$1:$ZZ$1, 0))</f>
        <v/>
      </c>
      <c r="B2378">
        <f>INDEX(resultados!$A$2:$ZZ$2386, 2372, MATCH($B$2, resultados!$A$1:$ZZ$1, 0))</f>
        <v/>
      </c>
      <c r="C2378">
        <f>INDEX(resultados!$A$2:$ZZ$2386, 2372, MATCH($B$3, resultados!$A$1:$ZZ$1, 0))</f>
        <v/>
      </c>
    </row>
    <row r="2379">
      <c r="A2379">
        <f>INDEX(resultados!$A$2:$ZZ$2386, 2373, MATCH($B$1, resultados!$A$1:$ZZ$1, 0))</f>
        <v/>
      </c>
      <c r="B2379">
        <f>INDEX(resultados!$A$2:$ZZ$2386, 2373, MATCH($B$2, resultados!$A$1:$ZZ$1, 0))</f>
        <v/>
      </c>
      <c r="C2379">
        <f>INDEX(resultados!$A$2:$ZZ$2386, 2373, MATCH($B$3, resultados!$A$1:$ZZ$1, 0))</f>
        <v/>
      </c>
    </row>
    <row r="2380">
      <c r="A2380">
        <f>INDEX(resultados!$A$2:$ZZ$2386, 2374, MATCH($B$1, resultados!$A$1:$ZZ$1, 0))</f>
        <v/>
      </c>
      <c r="B2380">
        <f>INDEX(resultados!$A$2:$ZZ$2386, 2374, MATCH($B$2, resultados!$A$1:$ZZ$1, 0))</f>
        <v/>
      </c>
      <c r="C2380">
        <f>INDEX(resultados!$A$2:$ZZ$2386, 2374, MATCH($B$3, resultados!$A$1:$ZZ$1, 0))</f>
        <v/>
      </c>
    </row>
    <row r="2381">
      <c r="A2381">
        <f>INDEX(resultados!$A$2:$ZZ$2386, 2375, MATCH($B$1, resultados!$A$1:$ZZ$1, 0))</f>
        <v/>
      </c>
      <c r="B2381">
        <f>INDEX(resultados!$A$2:$ZZ$2386, 2375, MATCH($B$2, resultados!$A$1:$ZZ$1, 0))</f>
        <v/>
      </c>
      <c r="C2381">
        <f>INDEX(resultados!$A$2:$ZZ$2386, 2375, MATCH($B$3, resultados!$A$1:$ZZ$1, 0))</f>
        <v/>
      </c>
    </row>
    <row r="2382">
      <c r="A2382">
        <f>INDEX(resultados!$A$2:$ZZ$2386, 2376, MATCH($B$1, resultados!$A$1:$ZZ$1, 0))</f>
        <v/>
      </c>
      <c r="B2382">
        <f>INDEX(resultados!$A$2:$ZZ$2386, 2376, MATCH($B$2, resultados!$A$1:$ZZ$1, 0))</f>
        <v/>
      </c>
      <c r="C2382">
        <f>INDEX(resultados!$A$2:$ZZ$2386, 2376, MATCH($B$3, resultados!$A$1:$ZZ$1, 0))</f>
        <v/>
      </c>
    </row>
    <row r="2383">
      <c r="A2383">
        <f>INDEX(resultados!$A$2:$ZZ$2386, 2377, MATCH($B$1, resultados!$A$1:$ZZ$1, 0))</f>
        <v/>
      </c>
      <c r="B2383">
        <f>INDEX(resultados!$A$2:$ZZ$2386, 2377, MATCH($B$2, resultados!$A$1:$ZZ$1, 0))</f>
        <v/>
      </c>
      <c r="C2383">
        <f>INDEX(resultados!$A$2:$ZZ$2386, 2377, MATCH($B$3, resultados!$A$1:$ZZ$1, 0))</f>
        <v/>
      </c>
    </row>
    <row r="2384">
      <c r="A2384">
        <f>INDEX(resultados!$A$2:$ZZ$2386, 2378, MATCH($B$1, resultados!$A$1:$ZZ$1, 0))</f>
        <v/>
      </c>
      <c r="B2384">
        <f>INDEX(resultados!$A$2:$ZZ$2386, 2378, MATCH($B$2, resultados!$A$1:$ZZ$1, 0))</f>
        <v/>
      </c>
      <c r="C2384">
        <f>INDEX(resultados!$A$2:$ZZ$2386, 2378, MATCH($B$3, resultados!$A$1:$ZZ$1, 0))</f>
        <v/>
      </c>
    </row>
    <row r="2385">
      <c r="A2385">
        <f>INDEX(resultados!$A$2:$ZZ$2386, 2379, MATCH($B$1, resultados!$A$1:$ZZ$1, 0))</f>
        <v/>
      </c>
      <c r="B2385">
        <f>INDEX(resultados!$A$2:$ZZ$2386, 2379, MATCH($B$2, resultados!$A$1:$ZZ$1, 0))</f>
        <v/>
      </c>
      <c r="C2385">
        <f>INDEX(resultados!$A$2:$ZZ$2386, 2379, MATCH($B$3, resultados!$A$1:$ZZ$1, 0))</f>
        <v/>
      </c>
    </row>
    <row r="2386">
      <c r="A2386">
        <f>INDEX(resultados!$A$2:$ZZ$2386, 2380, MATCH($B$1, resultados!$A$1:$ZZ$1, 0))</f>
        <v/>
      </c>
      <c r="B2386">
        <f>INDEX(resultados!$A$2:$ZZ$2386, 2380, MATCH($B$2, resultados!$A$1:$ZZ$1, 0))</f>
        <v/>
      </c>
      <c r="C2386">
        <f>INDEX(resultados!$A$2:$ZZ$2386, 2380, MATCH($B$3, resultados!$A$1:$ZZ$1, 0))</f>
        <v/>
      </c>
    </row>
    <row r="2387">
      <c r="A2387">
        <f>INDEX(resultados!$A$2:$ZZ$2386, 2381, MATCH($B$1, resultados!$A$1:$ZZ$1, 0))</f>
        <v/>
      </c>
      <c r="B2387">
        <f>INDEX(resultados!$A$2:$ZZ$2386, 2381, MATCH($B$2, resultados!$A$1:$ZZ$1, 0))</f>
        <v/>
      </c>
      <c r="C2387">
        <f>INDEX(resultados!$A$2:$ZZ$2386, 2381, MATCH($B$3, resultados!$A$1:$ZZ$1, 0))</f>
        <v/>
      </c>
    </row>
    <row r="2388">
      <c r="A2388">
        <f>INDEX(resultados!$A$2:$ZZ$2386, 2382, MATCH($B$1, resultados!$A$1:$ZZ$1, 0))</f>
        <v/>
      </c>
      <c r="B2388">
        <f>INDEX(resultados!$A$2:$ZZ$2386, 2382, MATCH($B$2, resultados!$A$1:$ZZ$1, 0))</f>
        <v/>
      </c>
      <c r="C2388">
        <f>INDEX(resultados!$A$2:$ZZ$2386, 2382, MATCH($B$3, resultados!$A$1:$ZZ$1, 0))</f>
        <v/>
      </c>
    </row>
    <row r="2389">
      <c r="A2389">
        <f>INDEX(resultados!$A$2:$ZZ$2386, 2383, MATCH($B$1, resultados!$A$1:$ZZ$1, 0))</f>
        <v/>
      </c>
      <c r="B2389">
        <f>INDEX(resultados!$A$2:$ZZ$2386, 2383, MATCH($B$2, resultados!$A$1:$ZZ$1, 0))</f>
        <v/>
      </c>
      <c r="C2389">
        <f>INDEX(resultados!$A$2:$ZZ$2386, 2383, MATCH($B$3, resultados!$A$1:$ZZ$1, 0))</f>
        <v/>
      </c>
    </row>
    <row r="2390">
      <c r="A2390">
        <f>INDEX(resultados!$A$2:$ZZ$2386, 2384, MATCH($B$1, resultados!$A$1:$ZZ$1, 0))</f>
        <v/>
      </c>
      <c r="B2390">
        <f>INDEX(resultados!$A$2:$ZZ$2386, 2384, MATCH($B$2, resultados!$A$1:$ZZ$1, 0))</f>
        <v/>
      </c>
      <c r="C2390">
        <f>INDEX(resultados!$A$2:$ZZ$2386, 2384, MATCH($B$3, resultados!$A$1:$ZZ$1, 0))</f>
        <v/>
      </c>
    </row>
    <row r="2391">
      <c r="A2391">
        <f>INDEX(resultados!$A$2:$ZZ$2386, 2385, MATCH($B$1, resultados!$A$1:$ZZ$1, 0))</f>
        <v/>
      </c>
      <c r="B2391">
        <f>INDEX(resultados!$A$2:$ZZ$2386, 2385, MATCH($B$2, resultados!$A$1:$ZZ$1, 0))</f>
        <v/>
      </c>
      <c r="C2391">
        <f>INDEX(resultados!$A$2:$ZZ$2386, 2385,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2.5299</v>
      </c>
      <c r="E2" t="n">
        <v>39.53</v>
      </c>
      <c r="F2" t="n">
        <v>23.69</v>
      </c>
      <c r="G2" t="n">
        <v>5.13</v>
      </c>
      <c r="H2" t="n">
        <v>0.07000000000000001</v>
      </c>
      <c r="I2" t="n">
        <v>277</v>
      </c>
      <c r="J2" t="n">
        <v>242.64</v>
      </c>
      <c r="K2" t="n">
        <v>58.47</v>
      </c>
      <c r="L2" t="n">
        <v>1</v>
      </c>
      <c r="M2" t="n">
        <v>275</v>
      </c>
      <c r="N2" t="n">
        <v>58.17</v>
      </c>
      <c r="O2" t="n">
        <v>30160.1</v>
      </c>
      <c r="P2" t="n">
        <v>380.91</v>
      </c>
      <c r="Q2" t="n">
        <v>467.43</v>
      </c>
      <c r="R2" t="n">
        <v>323.28</v>
      </c>
      <c r="S2" t="n">
        <v>39.61</v>
      </c>
      <c r="T2" t="n">
        <v>135548.25</v>
      </c>
      <c r="U2" t="n">
        <v>0.12</v>
      </c>
      <c r="V2" t="n">
        <v>0.49</v>
      </c>
      <c r="W2" t="n">
        <v>3.06</v>
      </c>
      <c r="X2" t="n">
        <v>8.35</v>
      </c>
      <c r="Y2" t="n">
        <v>1</v>
      </c>
      <c r="Z2" t="n">
        <v>10</v>
      </c>
      <c r="AA2" t="n">
        <v>522.4200193440138</v>
      </c>
      <c r="AB2" t="n">
        <v>714.7981180111199</v>
      </c>
      <c r="AC2" t="n">
        <v>646.5787888535974</v>
      </c>
      <c r="AD2" t="n">
        <v>522420.0193440138</v>
      </c>
      <c r="AE2" t="n">
        <v>714798.1180111199</v>
      </c>
      <c r="AF2" t="n">
        <v>1.83967131221662e-06</v>
      </c>
      <c r="AG2" t="n">
        <v>16</v>
      </c>
      <c r="AH2" t="n">
        <v>646578.7888535974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3.0007</v>
      </c>
      <c r="E3" t="n">
        <v>33.33</v>
      </c>
      <c r="F3" t="n">
        <v>21.22</v>
      </c>
      <c r="G3" t="n">
        <v>6.43</v>
      </c>
      <c r="H3" t="n">
        <v>0.09</v>
      </c>
      <c r="I3" t="n">
        <v>198</v>
      </c>
      <c r="J3" t="n">
        <v>243.08</v>
      </c>
      <c r="K3" t="n">
        <v>58.47</v>
      </c>
      <c r="L3" t="n">
        <v>1.25</v>
      </c>
      <c r="M3" t="n">
        <v>196</v>
      </c>
      <c r="N3" t="n">
        <v>58.36</v>
      </c>
      <c r="O3" t="n">
        <v>30214.33</v>
      </c>
      <c r="P3" t="n">
        <v>340.91</v>
      </c>
      <c r="Q3" t="n">
        <v>467.27</v>
      </c>
      <c r="R3" t="n">
        <v>242.03</v>
      </c>
      <c r="S3" t="n">
        <v>39.61</v>
      </c>
      <c r="T3" t="n">
        <v>95313.66</v>
      </c>
      <c r="U3" t="n">
        <v>0.16</v>
      </c>
      <c r="V3" t="n">
        <v>0.55</v>
      </c>
      <c r="W3" t="n">
        <v>2.94</v>
      </c>
      <c r="X3" t="n">
        <v>5.88</v>
      </c>
      <c r="Y3" t="n">
        <v>1</v>
      </c>
      <c r="Z3" t="n">
        <v>10</v>
      </c>
      <c r="AA3" t="n">
        <v>401.8108344856527</v>
      </c>
      <c r="AB3" t="n">
        <v>549.7753103862049</v>
      </c>
      <c r="AC3" t="n">
        <v>497.3055263774391</v>
      </c>
      <c r="AD3" t="n">
        <v>401810.8344856527</v>
      </c>
      <c r="AE3" t="n">
        <v>549775.3103862049</v>
      </c>
      <c r="AF3" t="n">
        <v>2.182023679421484e-06</v>
      </c>
      <c r="AG3" t="n">
        <v>13</v>
      </c>
      <c r="AH3" t="n">
        <v>497305.5263774391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3.3353</v>
      </c>
      <c r="E4" t="n">
        <v>29.98</v>
      </c>
      <c r="F4" t="n">
        <v>19.91</v>
      </c>
      <c r="G4" t="n">
        <v>7.71</v>
      </c>
      <c r="H4" t="n">
        <v>0.11</v>
      </c>
      <c r="I4" t="n">
        <v>155</v>
      </c>
      <c r="J4" t="n">
        <v>243.52</v>
      </c>
      <c r="K4" t="n">
        <v>58.47</v>
      </c>
      <c r="L4" t="n">
        <v>1.5</v>
      </c>
      <c r="M4" t="n">
        <v>153</v>
      </c>
      <c r="N4" t="n">
        <v>58.55</v>
      </c>
      <c r="O4" t="n">
        <v>30268.64</v>
      </c>
      <c r="P4" t="n">
        <v>319.55</v>
      </c>
      <c r="Q4" t="n">
        <v>467.26</v>
      </c>
      <c r="R4" t="n">
        <v>199.04</v>
      </c>
      <c r="S4" t="n">
        <v>39.61</v>
      </c>
      <c r="T4" t="n">
        <v>74037.27</v>
      </c>
      <c r="U4" t="n">
        <v>0.2</v>
      </c>
      <c r="V4" t="n">
        <v>0.59</v>
      </c>
      <c r="W4" t="n">
        <v>2.87</v>
      </c>
      <c r="X4" t="n">
        <v>4.57</v>
      </c>
      <c r="Y4" t="n">
        <v>1</v>
      </c>
      <c r="Z4" t="n">
        <v>10</v>
      </c>
      <c r="AA4" t="n">
        <v>347.1889921190715</v>
      </c>
      <c r="AB4" t="n">
        <v>475.0392959146346</v>
      </c>
      <c r="AC4" t="n">
        <v>429.7022122343803</v>
      </c>
      <c r="AD4" t="n">
        <v>347188.9921190715</v>
      </c>
      <c r="AE4" t="n">
        <v>475039.2959146346</v>
      </c>
      <c r="AF4" t="n">
        <v>2.42533528109257e-06</v>
      </c>
      <c r="AG4" t="n">
        <v>12</v>
      </c>
      <c r="AH4" t="n">
        <v>429702.2122343804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3.5965</v>
      </c>
      <c r="E5" t="n">
        <v>27.8</v>
      </c>
      <c r="F5" t="n">
        <v>19.05</v>
      </c>
      <c r="G5" t="n">
        <v>9</v>
      </c>
      <c r="H5" t="n">
        <v>0.13</v>
      </c>
      <c r="I5" t="n">
        <v>127</v>
      </c>
      <c r="J5" t="n">
        <v>243.96</v>
      </c>
      <c r="K5" t="n">
        <v>58.47</v>
      </c>
      <c r="L5" t="n">
        <v>1.75</v>
      </c>
      <c r="M5" t="n">
        <v>125</v>
      </c>
      <c r="N5" t="n">
        <v>58.74</v>
      </c>
      <c r="O5" t="n">
        <v>30323.01</v>
      </c>
      <c r="P5" t="n">
        <v>305.56</v>
      </c>
      <c r="Q5" t="n">
        <v>467.23</v>
      </c>
      <c r="R5" t="n">
        <v>171.21</v>
      </c>
      <c r="S5" t="n">
        <v>39.61</v>
      </c>
      <c r="T5" t="n">
        <v>60261.84</v>
      </c>
      <c r="U5" t="n">
        <v>0.23</v>
      </c>
      <c r="V5" t="n">
        <v>0.61</v>
      </c>
      <c r="W5" t="n">
        <v>2.81</v>
      </c>
      <c r="X5" t="n">
        <v>3.71</v>
      </c>
      <c r="Y5" t="n">
        <v>1</v>
      </c>
      <c r="Z5" t="n">
        <v>10</v>
      </c>
      <c r="AA5" t="n">
        <v>310.8527767303238</v>
      </c>
      <c r="AB5" t="n">
        <v>425.322482979064</v>
      </c>
      <c r="AC5" t="n">
        <v>384.7303021473953</v>
      </c>
      <c r="AD5" t="n">
        <v>310852.7767303238</v>
      </c>
      <c r="AE5" t="n">
        <v>425322.482979064</v>
      </c>
      <c r="AF5" t="n">
        <v>2.615272490765276e-06</v>
      </c>
      <c r="AG5" t="n">
        <v>11</v>
      </c>
      <c r="AH5" t="n">
        <v>384730.3021473953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3.7979</v>
      </c>
      <c r="E6" t="n">
        <v>26.33</v>
      </c>
      <c r="F6" t="n">
        <v>18.47</v>
      </c>
      <c r="G6" t="n">
        <v>10.26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296.07</v>
      </c>
      <c r="Q6" t="n">
        <v>467.27</v>
      </c>
      <c r="R6" t="n">
        <v>152.15</v>
      </c>
      <c r="S6" t="n">
        <v>39.61</v>
      </c>
      <c r="T6" t="n">
        <v>50826.73</v>
      </c>
      <c r="U6" t="n">
        <v>0.26</v>
      </c>
      <c r="V6" t="n">
        <v>0.63</v>
      </c>
      <c r="W6" t="n">
        <v>2.79</v>
      </c>
      <c r="X6" t="n">
        <v>3.14</v>
      </c>
      <c r="Y6" t="n">
        <v>1</v>
      </c>
      <c r="Z6" t="n">
        <v>10</v>
      </c>
      <c r="AA6" t="n">
        <v>292.4310232991394</v>
      </c>
      <c r="AB6" t="n">
        <v>400.1170272241143</v>
      </c>
      <c r="AC6" t="n">
        <v>361.9304197136187</v>
      </c>
      <c r="AD6" t="n">
        <v>292431.0232991394</v>
      </c>
      <c r="AE6" t="n">
        <v>400117.0272241143</v>
      </c>
      <c r="AF6" t="n">
        <v>2.76172484156192e-06</v>
      </c>
      <c r="AG6" t="n">
        <v>11</v>
      </c>
      <c r="AH6" t="n">
        <v>361930.4197136188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3.9521</v>
      </c>
      <c r="E7" t="n">
        <v>25.3</v>
      </c>
      <c r="F7" t="n">
        <v>18.11</v>
      </c>
      <c r="G7" t="n">
        <v>11.56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289.99</v>
      </c>
      <c r="Q7" t="n">
        <v>467.08</v>
      </c>
      <c r="R7" t="n">
        <v>139.72</v>
      </c>
      <c r="S7" t="n">
        <v>39.61</v>
      </c>
      <c r="T7" t="n">
        <v>44682.58</v>
      </c>
      <c r="U7" t="n">
        <v>0.28</v>
      </c>
      <c r="V7" t="n">
        <v>0.64</v>
      </c>
      <c r="W7" t="n">
        <v>2.78</v>
      </c>
      <c r="X7" t="n">
        <v>2.77</v>
      </c>
      <c r="Y7" t="n">
        <v>1</v>
      </c>
      <c r="Z7" t="n">
        <v>10</v>
      </c>
      <c r="AA7" t="n">
        <v>272.5934609456503</v>
      </c>
      <c r="AB7" t="n">
        <v>372.9743992405861</v>
      </c>
      <c r="AC7" t="n">
        <v>337.3782460499208</v>
      </c>
      <c r="AD7" t="n">
        <v>272593.4609456504</v>
      </c>
      <c r="AE7" t="n">
        <v>372974.3992405861</v>
      </c>
      <c r="AF7" t="n">
        <v>2.873854695051703e-06</v>
      </c>
      <c r="AG7" t="n">
        <v>10</v>
      </c>
      <c r="AH7" t="n">
        <v>337378.2460499209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4.0964</v>
      </c>
      <c r="E8" t="n">
        <v>24.41</v>
      </c>
      <c r="F8" t="n">
        <v>17.74</v>
      </c>
      <c r="G8" t="n">
        <v>12.82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283.73</v>
      </c>
      <c r="Q8" t="n">
        <v>467.14</v>
      </c>
      <c r="R8" t="n">
        <v>127.91</v>
      </c>
      <c r="S8" t="n">
        <v>39.61</v>
      </c>
      <c r="T8" t="n">
        <v>38828.98</v>
      </c>
      <c r="U8" t="n">
        <v>0.31</v>
      </c>
      <c r="V8" t="n">
        <v>0.66</v>
      </c>
      <c r="W8" t="n">
        <v>2.75</v>
      </c>
      <c r="X8" t="n">
        <v>2.4</v>
      </c>
      <c r="Y8" t="n">
        <v>1</v>
      </c>
      <c r="Z8" t="n">
        <v>10</v>
      </c>
      <c r="AA8" t="n">
        <v>261.785782090825</v>
      </c>
      <c r="AB8" t="n">
        <v>358.1868562302739</v>
      </c>
      <c r="AC8" t="n">
        <v>324.0020053900658</v>
      </c>
      <c r="AD8" t="n">
        <v>261785.7820908249</v>
      </c>
      <c r="AE8" t="n">
        <v>358186.8562302738</v>
      </c>
      <c r="AF8" t="n">
        <v>2.978785550165683e-06</v>
      </c>
      <c r="AG8" t="n">
        <v>10</v>
      </c>
      <c r="AH8" t="n">
        <v>324002.0053900658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4.2189</v>
      </c>
      <c r="E9" t="n">
        <v>23.7</v>
      </c>
      <c r="F9" t="n">
        <v>17.45</v>
      </c>
      <c r="G9" t="n">
        <v>14.15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278.93</v>
      </c>
      <c r="Q9" t="n">
        <v>467.08</v>
      </c>
      <c r="R9" t="n">
        <v>119.2</v>
      </c>
      <c r="S9" t="n">
        <v>39.61</v>
      </c>
      <c r="T9" t="n">
        <v>34521.14</v>
      </c>
      <c r="U9" t="n">
        <v>0.33</v>
      </c>
      <c r="V9" t="n">
        <v>0.67</v>
      </c>
      <c r="W9" t="n">
        <v>2.72</v>
      </c>
      <c r="X9" t="n">
        <v>2.12</v>
      </c>
      <c r="Y9" t="n">
        <v>1</v>
      </c>
      <c r="Z9" t="n">
        <v>10</v>
      </c>
      <c r="AA9" t="n">
        <v>253.5054233399034</v>
      </c>
      <c r="AB9" t="n">
        <v>346.8573040834528</v>
      </c>
      <c r="AC9" t="n">
        <v>313.7537297991154</v>
      </c>
      <c r="AD9" t="n">
        <v>253505.4233399034</v>
      </c>
      <c r="AE9" t="n">
        <v>346857.3040834529</v>
      </c>
      <c r="AF9" t="n">
        <v>3.067864065421834e-06</v>
      </c>
      <c r="AG9" t="n">
        <v>10</v>
      </c>
      <c r="AH9" t="n">
        <v>313753.7297991154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4.314</v>
      </c>
      <c r="E10" t="n">
        <v>23.18</v>
      </c>
      <c r="F10" t="n">
        <v>17.26</v>
      </c>
      <c r="G10" t="n">
        <v>15.46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275.62</v>
      </c>
      <c r="Q10" t="n">
        <v>467.17</v>
      </c>
      <c r="R10" t="n">
        <v>112.73</v>
      </c>
      <c r="S10" t="n">
        <v>39.61</v>
      </c>
      <c r="T10" t="n">
        <v>31319.18</v>
      </c>
      <c r="U10" t="n">
        <v>0.35</v>
      </c>
      <c r="V10" t="n">
        <v>0.68</v>
      </c>
      <c r="W10" t="n">
        <v>2.72</v>
      </c>
      <c r="X10" t="n">
        <v>1.92</v>
      </c>
      <c r="Y10" t="n">
        <v>1</v>
      </c>
      <c r="Z10" t="n">
        <v>10</v>
      </c>
      <c r="AA10" t="n">
        <v>239.8620147193557</v>
      </c>
      <c r="AB10" t="n">
        <v>328.1897905041208</v>
      </c>
      <c r="AC10" t="n">
        <v>296.867817515769</v>
      </c>
      <c r="AD10" t="n">
        <v>239862.0147193557</v>
      </c>
      <c r="AE10" t="n">
        <v>328189.7905041208</v>
      </c>
      <c r="AF10" t="n">
        <v>3.137018080122731e-06</v>
      </c>
      <c r="AG10" t="n">
        <v>9</v>
      </c>
      <c r="AH10" t="n">
        <v>296867.817515769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4.3871</v>
      </c>
      <c r="E11" t="n">
        <v>22.79</v>
      </c>
      <c r="F11" t="n">
        <v>17.11</v>
      </c>
      <c r="G11" t="n">
        <v>16.56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273.06</v>
      </c>
      <c r="Q11" t="n">
        <v>467.21</v>
      </c>
      <c r="R11" t="n">
        <v>107.18</v>
      </c>
      <c r="S11" t="n">
        <v>39.61</v>
      </c>
      <c r="T11" t="n">
        <v>28570.65</v>
      </c>
      <c r="U11" t="n">
        <v>0.37</v>
      </c>
      <c r="V11" t="n">
        <v>0.68</v>
      </c>
      <c r="W11" t="n">
        <v>2.72</v>
      </c>
      <c r="X11" t="n">
        <v>1.77</v>
      </c>
      <c r="Y11" t="n">
        <v>1</v>
      </c>
      <c r="Z11" t="n">
        <v>10</v>
      </c>
      <c r="AA11" t="n">
        <v>235.5313352113874</v>
      </c>
      <c r="AB11" t="n">
        <v>322.2643637452258</v>
      </c>
      <c r="AC11" t="n">
        <v>291.5079051703523</v>
      </c>
      <c r="AD11" t="n">
        <v>235531.3352113874</v>
      </c>
      <c r="AE11" t="n">
        <v>322264.3637452258</v>
      </c>
      <c r="AF11" t="n">
        <v>3.190174320655177e-06</v>
      </c>
      <c r="AG11" t="n">
        <v>9</v>
      </c>
      <c r="AH11" t="n">
        <v>291507.9051703523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4.4606</v>
      </c>
      <c r="E12" t="n">
        <v>22.42</v>
      </c>
      <c r="F12" t="n">
        <v>16.97</v>
      </c>
      <c r="G12" t="n">
        <v>17.86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270.5</v>
      </c>
      <c r="Q12" t="n">
        <v>467.16</v>
      </c>
      <c r="R12" t="n">
        <v>102.92</v>
      </c>
      <c r="S12" t="n">
        <v>39.61</v>
      </c>
      <c r="T12" t="n">
        <v>26466.3</v>
      </c>
      <c r="U12" t="n">
        <v>0.38</v>
      </c>
      <c r="V12" t="n">
        <v>0.6899999999999999</v>
      </c>
      <c r="W12" t="n">
        <v>2.71</v>
      </c>
      <c r="X12" t="n">
        <v>1.63</v>
      </c>
      <c r="Y12" t="n">
        <v>1</v>
      </c>
      <c r="Z12" t="n">
        <v>10</v>
      </c>
      <c r="AA12" t="n">
        <v>231.3359497738557</v>
      </c>
      <c r="AB12" t="n">
        <v>316.5240523022552</v>
      </c>
      <c r="AC12" t="n">
        <v>286.3154409949193</v>
      </c>
      <c r="AD12" t="n">
        <v>231335.9497738557</v>
      </c>
      <c r="AE12" t="n">
        <v>316524.0523022552</v>
      </c>
      <c r="AF12" t="n">
        <v>3.243621429808868e-06</v>
      </c>
      <c r="AG12" t="n">
        <v>9</v>
      </c>
      <c r="AH12" t="n">
        <v>286315.4409949193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4.5269</v>
      </c>
      <c r="E13" t="n">
        <v>22.09</v>
      </c>
      <c r="F13" t="n">
        <v>16.83</v>
      </c>
      <c r="G13" t="n">
        <v>19.05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268.11</v>
      </c>
      <c r="Q13" t="n">
        <v>467.11</v>
      </c>
      <c r="R13" t="n">
        <v>99.11</v>
      </c>
      <c r="S13" t="n">
        <v>39.61</v>
      </c>
      <c r="T13" t="n">
        <v>24580.33</v>
      </c>
      <c r="U13" t="n">
        <v>0.4</v>
      </c>
      <c r="V13" t="n">
        <v>0.6899999999999999</v>
      </c>
      <c r="W13" t="n">
        <v>2.68</v>
      </c>
      <c r="X13" t="n">
        <v>1.5</v>
      </c>
      <c r="Y13" t="n">
        <v>1</v>
      </c>
      <c r="Z13" t="n">
        <v>10</v>
      </c>
      <c r="AA13" t="n">
        <v>227.6149052541404</v>
      </c>
      <c r="AB13" t="n">
        <v>311.4327550294848</v>
      </c>
      <c r="AC13" t="n">
        <v>281.71004998818</v>
      </c>
      <c r="AD13" t="n">
        <v>227614.9052541404</v>
      </c>
      <c r="AE13" t="n">
        <v>311432.7550294849</v>
      </c>
      <c r="AF13" t="n">
        <v>3.291832903780156e-06</v>
      </c>
      <c r="AG13" t="n">
        <v>9</v>
      </c>
      <c r="AH13" t="n">
        <v>281710.04998818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4.5897</v>
      </c>
      <c r="E14" t="n">
        <v>21.79</v>
      </c>
      <c r="F14" t="n">
        <v>16.72</v>
      </c>
      <c r="G14" t="n">
        <v>20.47</v>
      </c>
      <c r="H14" t="n">
        <v>0.29</v>
      </c>
      <c r="I14" t="n">
        <v>49</v>
      </c>
      <c r="J14" t="n">
        <v>247.96</v>
      </c>
      <c r="K14" t="n">
        <v>58.47</v>
      </c>
      <c r="L14" t="n">
        <v>4</v>
      </c>
      <c r="M14" t="n">
        <v>47</v>
      </c>
      <c r="N14" t="n">
        <v>60.48</v>
      </c>
      <c r="O14" t="n">
        <v>30815.5</v>
      </c>
      <c r="P14" t="n">
        <v>266.01</v>
      </c>
      <c r="Q14" t="n">
        <v>467.15</v>
      </c>
      <c r="R14" t="n">
        <v>95.13</v>
      </c>
      <c r="S14" t="n">
        <v>39.61</v>
      </c>
      <c r="T14" t="n">
        <v>22609.21</v>
      </c>
      <c r="U14" t="n">
        <v>0.42</v>
      </c>
      <c r="V14" t="n">
        <v>0.7</v>
      </c>
      <c r="W14" t="n">
        <v>2.69</v>
      </c>
      <c r="X14" t="n">
        <v>1.38</v>
      </c>
      <c r="Y14" t="n">
        <v>1</v>
      </c>
      <c r="Z14" t="n">
        <v>10</v>
      </c>
      <c r="AA14" t="n">
        <v>224.2925992311169</v>
      </c>
      <c r="AB14" t="n">
        <v>306.887029358989</v>
      </c>
      <c r="AC14" t="n">
        <v>277.5981619957088</v>
      </c>
      <c r="AD14" t="n">
        <v>224292.5992311169</v>
      </c>
      <c r="AE14" t="n">
        <v>306887.029358989</v>
      </c>
      <c r="AF14" t="n">
        <v>3.337499277315554e-06</v>
      </c>
      <c r="AG14" t="n">
        <v>9</v>
      </c>
      <c r="AH14" t="n">
        <v>277598.1619957088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4.6386</v>
      </c>
      <c r="E15" t="n">
        <v>21.56</v>
      </c>
      <c r="F15" t="n">
        <v>16.63</v>
      </c>
      <c r="G15" t="n">
        <v>21.69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264.4</v>
      </c>
      <c r="Q15" t="n">
        <v>467.09</v>
      </c>
      <c r="R15" t="n">
        <v>92.20999999999999</v>
      </c>
      <c r="S15" t="n">
        <v>39.61</v>
      </c>
      <c r="T15" t="n">
        <v>21167.46</v>
      </c>
      <c r="U15" t="n">
        <v>0.43</v>
      </c>
      <c r="V15" t="n">
        <v>0.7</v>
      </c>
      <c r="W15" t="n">
        <v>2.68</v>
      </c>
      <c r="X15" t="n">
        <v>1.29</v>
      </c>
      <c r="Y15" t="n">
        <v>1</v>
      </c>
      <c r="Z15" t="n">
        <v>10</v>
      </c>
      <c r="AA15" t="n">
        <v>221.7778733371094</v>
      </c>
      <c r="AB15" t="n">
        <v>303.4462704489331</v>
      </c>
      <c r="AC15" t="n">
        <v>274.4857842868921</v>
      </c>
      <c r="AD15" t="n">
        <v>221777.8733371094</v>
      </c>
      <c r="AE15" t="n">
        <v>303446.2704489331</v>
      </c>
      <c r="AF15" t="n">
        <v>3.373057966262703e-06</v>
      </c>
      <c r="AG15" t="n">
        <v>9</v>
      </c>
      <c r="AH15" t="n">
        <v>274485.784286892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4.6893</v>
      </c>
      <c r="E16" t="n">
        <v>21.33</v>
      </c>
      <c r="F16" t="n">
        <v>16.54</v>
      </c>
      <c r="G16" t="n">
        <v>23.08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262.71</v>
      </c>
      <c r="Q16" t="n">
        <v>467.16</v>
      </c>
      <c r="R16" t="n">
        <v>88.90000000000001</v>
      </c>
      <c r="S16" t="n">
        <v>39.61</v>
      </c>
      <c r="T16" t="n">
        <v>19524.86</v>
      </c>
      <c r="U16" t="n">
        <v>0.45</v>
      </c>
      <c r="V16" t="n">
        <v>0.71</v>
      </c>
      <c r="W16" t="n">
        <v>2.68</v>
      </c>
      <c r="X16" t="n">
        <v>1.2</v>
      </c>
      <c r="Y16" t="n">
        <v>1</v>
      </c>
      <c r="Z16" t="n">
        <v>10</v>
      </c>
      <c r="AA16" t="n">
        <v>219.2176773671858</v>
      </c>
      <c r="AB16" t="n">
        <v>299.9432973750107</v>
      </c>
      <c r="AC16" t="n">
        <v>271.3171300466901</v>
      </c>
      <c r="AD16" t="n">
        <v>219217.6773671858</v>
      </c>
      <c r="AE16" t="n">
        <v>299943.2973750107</v>
      </c>
      <c r="AF16" t="n">
        <v>3.409925564005453e-06</v>
      </c>
      <c r="AG16" t="n">
        <v>9</v>
      </c>
      <c r="AH16" t="n">
        <v>271317.1300466901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4.7183</v>
      </c>
      <c r="E17" t="n">
        <v>21.19</v>
      </c>
      <c r="F17" t="n">
        <v>16.5</v>
      </c>
      <c r="G17" t="n">
        <v>24.15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261.85</v>
      </c>
      <c r="Q17" t="n">
        <v>467.07</v>
      </c>
      <c r="R17" t="n">
        <v>87.87</v>
      </c>
      <c r="S17" t="n">
        <v>39.61</v>
      </c>
      <c r="T17" t="n">
        <v>19021.76</v>
      </c>
      <c r="U17" t="n">
        <v>0.45</v>
      </c>
      <c r="V17" t="n">
        <v>0.71</v>
      </c>
      <c r="W17" t="n">
        <v>2.68</v>
      </c>
      <c r="X17" t="n">
        <v>1.17</v>
      </c>
      <c r="Y17" t="n">
        <v>1</v>
      </c>
      <c r="Z17" t="n">
        <v>10</v>
      </c>
      <c r="AA17" t="n">
        <v>217.8409912447692</v>
      </c>
      <c r="AB17" t="n">
        <v>298.059654687216</v>
      </c>
      <c r="AC17" t="n">
        <v>269.6132595733088</v>
      </c>
      <c r="AD17" t="n">
        <v>217840.9912447692</v>
      </c>
      <c r="AE17" t="n">
        <v>298059.654687216</v>
      </c>
      <c r="AF17" t="n">
        <v>3.431013539045685e-06</v>
      </c>
      <c r="AG17" t="n">
        <v>9</v>
      </c>
      <c r="AH17" t="n">
        <v>269613.2595733088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4.7561</v>
      </c>
      <c r="E18" t="n">
        <v>21.03</v>
      </c>
      <c r="F18" t="n">
        <v>16.43</v>
      </c>
      <c r="G18" t="n">
        <v>25.27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260.39</v>
      </c>
      <c r="Q18" t="n">
        <v>467.08</v>
      </c>
      <c r="R18" t="n">
        <v>85.76000000000001</v>
      </c>
      <c r="S18" t="n">
        <v>39.61</v>
      </c>
      <c r="T18" t="n">
        <v>17978</v>
      </c>
      <c r="U18" t="n">
        <v>0.46</v>
      </c>
      <c r="V18" t="n">
        <v>0.71</v>
      </c>
      <c r="W18" t="n">
        <v>2.67</v>
      </c>
      <c r="X18" t="n">
        <v>1.09</v>
      </c>
      <c r="Y18" t="n">
        <v>1</v>
      </c>
      <c r="Z18" t="n">
        <v>10</v>
      </c>
      <c r="AA18" t="n">
        <v>215.8865146221564</v>
      </c>
      <c r="AB18" t="n">
        <v>295.3854535467354</v>
      </c>
      <c r="AC18" t="n">
        <v>267.1942804364099</v>
      </c>
      <c r="AD18" t="n">
        <v>215886.5146221564</v>
      </c>
      <c r="AE18" t="n">
        <v>295385.4535467354</v>
      </c>
      <c r="AF18" t="n">
        <v>3.458500623753297e-06</v>
      </c>
      <c r="AG18" t="n">
        <v>9</v>
      </c>
      <c r="AH18" t="n">
        <v>267194.2804364099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4.7904</v>
      </c>
      <c r="E19" t="n">
        <v>20.88</v>
      </c>
      <c r="F19" t="n">
        <v>16.37</v>
      </c>
      <c r="G19" t="n">
        <v>26.55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259.69</v>
      </c>
      <c r="Q19" t="n">
        <v>467.18</v>
      </c>
      <c r="R19" t="n">
        <v>83.63</v>
      </c>
      <c r="S19" t="n">
        <v>39.61</v>
      </c>
      <c r="T19" t="n">
        <v>16923.04</v>
      </c>
      <c r="U19" t="n">
        <v>0.47</v>
      </c>
      <c r="V19" t="n">
        <v>0.71</v>
      </c>
      <c r="W19" t="n">
        <v>2.67</v>
      </c>
      <c r="X19" t="n">
        <v>1.04</v>
      </c>
      <c r="Y19" t="n">
        <v>1</v>
      </c>
      <c r="Z19" t="n">
        <v>10</v>
      </c>
      <c r="AA19" t="n">
        <v>214.4576758285423</v>
      </c>
      <c r="AB19" t="n">
        <v>293.4304532733948</v>
      </c>
      <c r="AC19" t="n">
        <v>265.4258626452963</v>
      </c>
      <c r="AD19" t="n">
        <v>214457.6758285423</v>
      </c>
      <c r="AE19" t="n">
        <v>293430.4532733948</v>
      </c>
      <c r="AF19" t="n">
        <v>3.483442608025019e-06</v>
      </c>
      <c r="AG19" t="n">
        <v>9</v>
      </c>
      <c r="AH19" t="n">
        <v>265425.8626452963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4.818</v>
      </c>
      <c r="E20" t="n">
        <v>20.76</v>
      </c>
      <c r="F20" t="n">
        <v>16.35</v>
      </c>
      <c r="G20" t="n">
        <v>28.02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258.89</v>
      </c>
      <c r="Q20" t="n">
        <v>467.07</v>
      </c>
      <c r="R20" t="n">
        <v>82.64</v>
      </c>
      <c r="S20" t="n">
        <v>39.61</v>
      </c>
      <c r="T20" t="n">
        <v>16434.07</v>
      </c>
      <c r="U20" t="n">
        <v>0.48</v>
      </c>
      <c r="V20" t="n">
        <v>0.71</v>
      </c>
      <c r="W20" t="n">
        <v>2.68</v>
      </c>
      <c r="X20" t="n">
        <v>1.01</v>
      </c>
      <c r="Y20" t="n">
        <v>1</v>
      </c>
      <c r="Z20" t="n">
        <v>10</v>
      </c>
      <c r="AA20" t="n">
        <v>213.223920561295</v>
      </c>
      <c r="AB20" t="n">
        <v>291.7423748873069</v>
      </c>
      <c r="AC20" t="n">
        <v>263.8988920911432</v>
      </c>
      <c r="AD20" t="n">
        <v>213223.920561295</v>
      </c>
      <c r="AE20" t="n">
        <v>291742.3748873069</v>
      </c>
      <c r="AF20" t="n">
        <v>3.503512542890894e-06</v>
      </c>
      <c r="AG20" t="n">
        <v>9</v>
      </c>
      <c r="AH20" t="n">
        <v>263898.8920911432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4.8437</v>
      </c>
      <c r="E21" t="n">
        <v>20.65</v>
      </c>
      <c r="F21" t="n">
        <v>16.28</v>
      </c>
      <c r="G21" t="n">
        <v>28.73</v>
      </c>
      <c r="H21" t="n">
        <v>0.41</v>
      </c>
      <c r="I21" t="n">
        <v>34</v>
      </c>
      <c r="J21" t="n">
        <v>251.09</v>
      </c>
      <c r="K21" t="n">
        <v>58.47</v>
      </c>
      <c r="L21" t="n">
        <v>5.75</v>
      </c>
      <c r="M21" t="n">
        <v>32</v>
      </c>
      <c r="N21" t="n">
        <v>61.87</v>
      </c>
      <c r="O21" t="n">
        <v>31202.53</v>
      </c>
      <c r="P21" t="n">
        <v>257.56</v>
      </c>
      <c r="Q21" t="n">
        <v>467.13</v>
      </c>
      <c r="R21" t="n">
        <v>81.08</v>
      </c>
      <c r="S21" t="n">
        <v>39.61</v>
      </c>
      <c r="T21" t="n">
        <v>15660.39</v>
      </c>
      <c r="U21" t="n">
        <v>0.49</v>
      </c>
      <c r="V21" t="n">
        <v>0.72</v>
      </c>
      <c r="W21" t="n">
        <v>2.66</v>
      </c>
      <c r="X21" t="n">
        <v>0.95</v>
      </c>
      <c r="Y21" t="n">
        <v>1</v>
      </c>
      <c r="Z21" t="n">
        <v>10</v>
      </c>
      <c r="AA21" t="n">
        <v>203.958707218053</v>
      </c>
      <c r="AB21" t="n">
        <v>279.0653012387252</v>
      </c>
      <c r="AC21" t="n">
        <v>252.4317005591934</v>
      </c>
      <c r="AD21" t="n">
        <v>203958.707218053</v>
      </c>
      <c r="AE21" t="n">
        <v>279065.3012387252</v>
      </c>
      <c r="AF21" t="n">
        <v>3.522200851805859e-06</v>
      </c>
      <c r="AG21" t="n">
        <v>8</v>
      </c>
      <c r="AH21" t="n">
        <v>252431.7005591934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4.8817</v>
      </c>
      <c r="E22" t="n">
        <v>20.48</v>
      </c>
      <c r="F22" t="n">
        <v>16.22</v>
      </c>
      <c r="G22" t="n">
        <v>30.41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30</v>
      </c>
      <c r="N22" t="n">
        <v>62.07</v>
      </c>
      <c r="O22" t="n">
        <v>31258.11</v>
      </c>
      <c r="P22" t="n">
        <v>256.36</v>
      </c>
      <c r="Q22" t="n">
        <v>467.09</v>
      </c>
      <c r="R22" t="n">
        <v>78.52</v>
      </c>
      <c r="S22" t="n">
        <v>39.61</v>
      </c>
      <c r="T22" t="n">
        <v>14388.43</v>
      </c>
      <c r="U22" t="n">
        <v>0.5</v>
      </c>
      <c r="V22" t="n">
        <v>0.72</v>
      </c>
      <c r="W22" t="n">
        <v>2.67</v>
      </c>
      <c r="X22" t="n">
        <v>0.88</v>
      </c>
      <c r="Y22" t="n">
        <v>1</v>
      </c>
      <c r="Z22" t="n">
        <v>10</v>
      </c>
      <c r="AA22" t="n">
        <v>202.2316838971393</v>
      </c>
      <c r="AB22" t="n">
        <v>276.7023117401607</v>
      </c>
      <c r="AC22" t="n">
        <v>250.2942314618945</v>
      </c>
      <c r="AD22" t="n">
        <v>202231.6838971393</v>
      </c>
      <c r="AE22" t="n">
        <v>276702.3117401607</v>
      </c>
      <c r="AF22" t="n">
        <v>3.549833370824093e-06</v>
      </c>
      <c r="AG22" t="n">
        <v>8</v>
      </c>
      <c r="AH22" t="n">
        <v>250294.2314618945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4.8994</v>
      </c>
      <c r="E23" t="n">
        <v>20.41</v>
      </c>
      <c r="F23" t="n">
        <v>16.19</v>
      </c>
      <c r="G23" t="n">
        <v>31.33</v>
      </c>
      <c r="H23" t="n">
        <v>0.44</v>
      </c>
      <c r="I23" t="n">
        <v>31</v>
      </c>
      <c r="J23" t="n">
        <v>252</v>
      </c>
      <c r="K23" t="n">
        <v>58.47</v>
      </c>
      <c r="L23" t="n">
        <v>6.25</v>
      </c>
      <c r="M23" t="n">
        <v>29</v>
      </c>
      <c r="N23" t="n">
        <v>62.27</v>
      </c>
      <c r="O23" t="n">
        <v>31313.77</v>
      </c>
      <c r="P23" t="n">
        <v>255.78</v>
      </c>
      <c r="Q23" t="n">
        <v>467.15</v>
      </c>
      <c r="R23" t="n">
        <v>77.56999999999999</v>
      </c>
      <c r="S23" t="n">
        <v>39.61</v>
      </c>
      <c r="T23" t="n">
        <v>13921.88</v>
      </c>
      <c r="U23" t="n">
        <v>0.51</v>
      </c>
      <c r="V23" t="n">
        <v>0.72</v>
      </c>
      <c r="W23" t="n">
        <v>2.67</v>
      </c>
      <c r="X23" t="n">
        <v>0.86</v>
      </c>
      <c r="Y23" t="n">
        <v>1</v>
      </c>
      <c r="Z23" t="n">
        <v>10</v>
      </c>
      <c r="AA23" t="n">
        <v>201.4245759025426</v>
      </c>
      <c r="AB23" t="n">
        <v>275.5979909748623</v>
      </c>
      <c r="AC23" t="n">
        <v>249.2953055205119</v>
      </c>
      <c r="AD23" t="n">
        <v>201424.5759025426</v>
      </c>
      <c r="AE23" t="n">
        <v>275597.9909748623</v>
      </c>
      <c r="AF23" t="n">
        <v>3.562704307314166e-06</v>
      </c>
      <c r="AG23" t="n">
        <v>8</v>
      </c>
      <c r="AH23" t="n">
        <v>249295.3055205119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4.9155</v>
      </c>
      <c r="E24" t="n">
        <v>20.34</v>
      </c>
      <c r="F24" t="n">
        <v>16.17</v>
      </c>
      <c r="G24" t="n">
        <v>32.34</v>
      </c>
      <c r="H24" t="n">
        <v>0.46</v>
      </c>
      <c r="I24" t="n">
        <v>30</v>
      </c>
      <c r="J24" t="n">
        <v>252.45</v>
      </c>
      <c r="K24" t="n">
        <v>58.47</v>
      </c>
      <c r="L24" t="n">
        <v>6.5</v>
      </c>
      <c r="M24" t="n">
        <v>28</v>
      </c>
      <c r="N24" t="n">
        <v>62.47</v>
      </c>
      <c r="O24" t="n">
        <v>31369.49</v>
      </c>
      <c r="P24" t="n">
        <v>255.07</v>
      </c>
      <c r="Q24" t="n">
        <v>467.12</v>
      </c>
      <c r="R24" t="n">
        <v>77.06</v>
      </c>
      <c r="S24" t="n">
        <v>39.61</v>
      </c>
      <c r="T24" t="n">
        <v>13671.66</v>
      </c>
      <c r="U24" t="n">
        <v>0.51</v>
      </c>
      <c r="V24" t="n">
        <v>0.72</v>
      </c>
      <c r="W24" t="n">
        <v>2.66</v>
      </c>
      <c r="X24" t="n">
        <v>0.84</v>
      </c>
      <c r="Y24" t="n">
        <v>1</v>
      </c>
      <c r="Z24" t="n">
        <v>10</v>
      </c>
      <c r="AA24" t="n">
        <v>200.6107763949827</v>
      </c>
      <c r="AB24" t="n">
        <v>274.484514586319</v>
      </c>
      <c r="AC24" t="n">
        <v>248.2880977557169</v>
      </c>
      <c r="AD24" t="n">
        <v>200610.7763949827</v>
      </c>
      <c r="AE24" t="n">
        <v>274484.514586319</v>
      </c>
      <c r="AF24" t="n">
        <v>3.57441176931926e-06</v>
      </c>
      <c r="AG24" t="n">
        <v>8</v>
      </c>
      <c r="AH24" t="n">
        <v>248288.0977557169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4.9561</v>
      </c>
      <c r="E25" t="n">
        <v>20.18</v>
      </c>
      <c r="F25" t="n">
        <v>16.1</v>
      </c>
      <c r="G25" t="n">
        <v>34.5</v>
      </c>
      <c r="H25" t="n">
        <v>0.47</v>
      </c>
      <c r="I25" t="n">
        <v>28</v>
      </c>
      <c r="J25" t="n">
        <v>252.9</v>
      </c>
      <c r="K25" t="n">
        <v>58.47</v>
      </c>
      <c r="L25" t="n">
        <v>6.75</v>
      </c>
      <c r="M25" t="n">
        <v>26</v>
      </c>
      <c r="N25" t="n">
        <v>62.68</v>
      </c>
      <c r="O25" t="n">
        <v>31425.3</v>
      </c>
      <c r="P25" t="n">
        <v>253.71</v>
      </c>
      <c r="Q25" t="n">
        <v>467.08</v>
      </c>
      <c r="R25" t="n">
        <v>74.92</v>
      </c>
      <c r="S25" t="n">
        <v>39.61</v>
      </c>
      <c r="T25" t="n">
        <v>12611.99</v>
      </c>
      <c r="U25" t="n">
        <v>0.53</v>
      </c>
      <c r="V25" t="n">
        <v>0.72</v>
      </c>
      <c r="W25" t="n">
        <v>2.65</v>
      </c>
      <c r="X25" t="n">
        <v>0.76</v>
      </c>
      <c r="Y25" t="n">
        <v>1</v>
      </c>
      <c r="Z25" t="n">
        <v>10</v>
      </c>
      <c r="AA25" t="n">
        <v>198.7786371579945</v>
      </c>
      <c r="AB25" t="n">
        <v>271.9777008539944</v>
      </c>
      <c r="AC25" t="n">
        <v>246.0205308076694</v>
      </c>
      <c r="AD25" t="n">
        <v>198778.6371579945</v>
      </c>
      <c r="AE25" t="n">
        <v>271977.7008539944</v>
      </c>
      <c r="AF25" t="n">
        <v>3.603934934375584e-06</v>
      </c>
      <c r="AG25" t="n">
        <v>8</v>
      </c>
      <c r="AH25" t="n">
        <v>246020.5308076694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4.968</v>
      </c>
      <c r="E26" t="n">
        <v>20.13</v>
      </c>
      <c r="F26" t="n">
        <v>16.1</v>
      </c>
      <c r="G26" t="n">
        <v>35.77</v>
      </c>
      <c r="H26" t="n">
        <v>0.49</v>
      </c>
      <c r="I26" t="n">
        <v>27</v>
      </c>
      <c r="J26" t="n">
        <v>253.35</v>
      </c>
      <c r="K26" t="n">
        <v>58.47</v>
      </c>
      <c r="L26" t="n">
        <v>7</v>
      </c>
      <c r="M26" t="n">
        <v>25</v>
      </c>
      <c r="N26" t="n">
        <v>62.88</v>
      </c>
      <c r="O26" t="n">
        <v>31481.17</v>
      </c>
      <c r="P26" t="n">
        <v>253.46</v>
      </c>
      <c r="Q26" t="n">
        <v>467.12</v>
      </c>
      <c r="R26" t="n">
        <v>74.43000000000001</v>
      </c>
      <c r="S26" t="n">
        <v>39.61</v>
      </c>
      <c r="T26" t="n">
        <v>12371.34</v>
      </c>
      <c r="U26" t="n">
        <v>0.53</v>
      </c>
      <c r="V26" t="n">
        <v>0.72</v>
      </c>
      <c r="W26" t="n">
        <v>2.66</v>
      </c>
      <c r="X26" t="n">
        <v>0.76</v>
      </c>
      <c r="Y26" t="n">
        <v>1</v>
      </c>
      <c r="Z26" t="n">
        <v>10</v>
      </c>
      <c r="AA26" t="n">
        <v>198.3337688678462</v>
      </c>
      <c r="AB26" t="n">
        <v>271.36901243321</v>
      </c>
      <c r="AC26" t="n">
        <v>245.4699347554649</v>
      </c>
      <c r="AD26" t="n">
        <v>198333.7688678462</v>
      </c>
      <c r="AE26" t="n">
        <v>271369.01243321</v>
      </c>
      <c r="AF26" t="n">
        <v>3.61258827585761e-06</v>
      </c>
      <c r="AG26" t="n">
        <v>8</v>
      </c>
      <c r="AH26" t="n">
        <v>245469.9347554649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4.9901</v>
      </c>
      <c r="E27" t="n">
        <v>20.04</v>
      </c>
      <c r="F27" t="n">
        <v>16.05</v>
      </c>
      <c r="G27" t="n">
        <v>37.05</v>
      </c>
      <c r="H27" t="n">
        <v>0.51</v>
      </c>
      <c r="I27" t="n">
        <v>26</v>
      </c>
      <c r="J27" t="n">
        <v>253.81</v>
      </c>
      <c r="K27" t="n">
        <v>58.47</v>
      </c>
      <c r="L27" t="n">
        <v>7.25</v>
      </c>
      <c r="M27" t="n">
        <v>24</v>
      </c>
      <c r="N27" t="n">
        <v>63.08</v>
      </c>
      <c r="O27" t="n">
        <v>31537.13</v>
      </c>
      <c r="P27" t="n">
        <v>252.63</v>
      </c>
      <c r="Q27" t="n">
        <v>467.09</v>
      </c>
      <c r="R27" t="n">
        <v>73.43000000000001</v>
      </c>
      <c r="S27" t="n">
        <v>39.61</v>
      </c>
      <c r="T27" t="n">
        <v>11874.56</v>
      </c>
      <c r="U27" t="n">
        <v>0.54</v>
      </c>
      <c r="V27" t="n">
        <v>0.73</v>
      </c>
      <c r="W27" t="n">
        <v>2.65</v>
      </c>
      <c r="X27" t="n">
        <v>0.72</v>
      </c>
      <c r="Y27" t="n">
        <v>1</v>
      </c>
      <c r="Z27" t="n">
        <v>10</v>
      </c>
      <c r="AA27" t="n">
        <v>197.3017280861179</v>
      </c>
      <c r="AB27" t="n">
        <v>269.9569287052242</v>
      </c>
      <c r="AC27" t="n">
        <v>244.1926183166057</v>
      </c>
      <c r="AD27" t="n">
        <v>197301.7280861179</v>
      </c>
      <c r="AE27" t="n">
        <v>269956.9287052242</v>
      </c>
      <c r="AF27" t="n">
        <v>3.628658767181373e-06</v>
      </c>
      <c r="AG27" t="n">
        <v>8</v>
      </c>
      <c r="AH27" t="n">
        <v>244192.6183166057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4.9889</v>
      </c>
      <c r="E28" t="n">
        <v>20.04</v>
      </c>
      <c r="F28" t="n">
        <v>16.06</v>
      </c>
      <c r="G28" t="n">
        <v>37.06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252.52</v>
      </c>
      <c r="Q28" t="n">
        <v>467.07</v>
      </c>
      <c r="R28" t="n">
        <v>73.70999999999999</v>
      </c>
      <c r="S28" t="n">
        <v>39.61</v>
      </c>
      <c r="T28" t="n">
        <v>12015.42</v>
      </c>
      <c r="U28" t="n">
        <v>0.54</v>
      </c>
      <c r="V28" t="n">
        <v>0.73</v>
      </c>
      <c r="W28" t="n">
        <v>2.65</v>
      </c>
      <c r="X28" t="n">
        <v>0.73</v>
      </c>
      <c r="Y28" t="n">
        <v>1</v>
      </c>
      <c r="Z28" t="n">
        <v>10</v>
      </c>
      <c r="AA28" t="n">
        <v>197.2873422092985</v>
      </c>
      <c r="AB28" t="n">
        <v>269.9372453138997</v>
      </c>
      <c r="AC28" t="n">
        <v>244.1748134805234</v>
      </c>
      <c r="AD28" t="n">
        <v>197287.3422092985</v>
      </c>
      <c r="AE28" t="n">
        <v>269937.2453138997</v>
      </c>
      <c r="AF28" t="n">
        <v>3.627786161317639e-06</v>
      </c>
      <c r="AG28" t="n">
        <v>8</v>
      </c>
      <c r="AH28" t="n">
        <v>244174.8134805234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5.0104</v>
      </c>
      <c r="E29" t="n">
        <v>19.96</v>
      </c>
      <c r="F29" t="n">
        <v>16.02</v>
      </c>
      <c r="G29" t="n">
        <v>38.45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251.62</v>
      </c>
      <c r="Q29" t="n">
        <v>467.1</v>
      </c>
      <c r="R29" t="n">
        <v>72.13</v>
      </c>
      <c r="S29" t="n">
        <v>39.61</v>
      </c>
      <c r="T29" t="n">
        <v>11232.49</v>
      </c>
      <c r="U29" t="n">
        <v>0.55</v>
      </c>
      <c r="V29" t="n">
        <v>0.73</v>
      </c>
      <c r="W29" t="n">
        <v>2.66</v>
      </c>
      <c r="X29" t="n">
        <v>0.6899999999999999</v>
      </c>
      <c r="Y29" t="n">
        <v>1</v>
      </c>
      <c r="Z29" t="n">
        <v>10</v>
      </c>
      <c r="AA29" t="n">
        <v>196.2531026937158</v>
      </c>
      <c r="AB29" t="n">
        <v>268.522153181253</v>
      </c>
      <c r="AC29" t="n">
        <v>242.8947757549218</v>
      </c>
      <c r="AD29" t="n">
        <v>196253.1026937158</v>
      </c>
      <c r="AE29" t="n">
        <v>268522.1531812531</v>
      </c>
      <c r="AF29" t="n">
        <v>3.643420349709535e-06</v>
      </c>
      <c r="AG29" t="n">
        <v>8</v>
      </c>
      <c r="AH29" t="n">
        <v>242894.7757549218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5.0267</v>
      </c>
      <c r="E30" t="n">
        <v>19.89</v>
      </c>
      <c r="F30" t="n">
        <v>16</v>
      </c>
      <c r="G30" t="n">
        <v>40.01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251.13</v>
      </c>
      <c r="Q30" t="n">
        <v>467.07</v>
      </c>
      <c r="R30" t="n">
        <v>71.59</v>
      </c>
      <c r="S30" t="n">
        <v>39.61</v>
      </c>
      <c r="T30" t="n">
        <v>10968.32</v>
      </c>
      <c r="U30" t="n">
        <v>0.55</v>
      </c>
      <c r="V30" t="n">
        <v>0.73</v>
      </c>
      <c r="W30" t="n">
        <v>2.65</v>
      </c>
      <c r="X30" t="n">
        <v>0.67</v>
      </c>
      <c r="Y30" t="n">
        <v>1</v>
      </c>
      <c r="Z30" t="n">
        <v>10</v>
      </c>
      <c r="AA30" t="n">
        <v>195.5744576017391</v>
      </c>
      <c r="AB30" t="n">
        <v>267.5936010267026</v>
      </c>
      <c r="AC30" t="n">
        <v>242.0548433147702</v>
      </c>
      <c r="AD30" t="n">
        <v>195574.4576017392</v>
      </c>
      <c r="AE30" t="n">
        <v>267593.6010267026</v>
      </c>
      <c r="AF30" t="n">
        <v>3.655273246025251e-06</v>
      </c>
      <c r="AG30" t="n">
        <v>8</v>
      </c>
      <c r="AH30" t="n">
        <v>242054.8433147702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5.0449</v>
      </c>
      <c r="E31" t="n">
        <v>19.82</v>
      </c>
      <c r="F31" t="n">
        <v>15.98</v>
      </c>
      <c r="G31" t="n">
        <v>41.68</v>
      </c>
      <c r="H31" t="n">
        <v>0.57</v>
      </c>
      <c r="I31" t="n">
        <v>23</v>
      </c>
      <c r="J31" t="n">
        <v>255.63</v>
      </c>
      <c r="K31" t="n">
        <v>58.47</v>
      </c>
      <c r="L31" t="n">
        <v>8.25</v>
      </c>
      <c r="M31" t="n">
        <v>21</v>
      </c>
      <c r="N31" t="n">
        <v>63.91</v>
      </c>
      <c r="O31" t="n">
        <v>31761.69</v>
      </c>
      <c r="P31" t="n">
        <v>250.59</v>
      </c>
      <c r="Q31" t="n">
        <v>467.11</v>
      </c>
      <c r="R31" t="n">
        <v>71</v>
      </c>
      <c r="S31" t="n">
        <v>39.61</v>
      </c>
      <c r="T31" t="n">
        <v>10674.28</v>
      </c>
      <c r="U31" t="n">
        <v>0.5600000000000001</v>
      </c>
      <c r="V31" t="n">
        <v>0.73</v>
      </c>
      <c r="W31" t="n">
        <v>2.65</v>
      </c>
      <c r="X31" t="n">
        <v>0.65</v>
      </c>
      <c r="Y31" t="n">
        <v>1</v>
      </c>
      <c r="Z31" t="n">
        <v>10</v>
      </c>
      <c r="AA31" t="n">
        <v>194.8268790230225</v>
      </c>
      <c r="AB31" t="n">
        <v>266.5707310344637</v>
      </c>
      <c r="AC31" t="n">
        <v>241.1295945989833</v>
      </c>
      <c r="AD31" t="n">
        <v>194826.8790230225</v>
      </c>
      <c r="AE31" t="n">
        <v>266570.7310344637</v>
      </c>
      <c r="AF31" t="n">
        <v>3.668507768291879e-06</v>
      </c>
      <c r="AG31" t="n">
        <v>8</v>
      </c>
      <c r="AH31" t="n">
        <v>241129.5945989833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5.0732</v>
      </c>
      <c r="E32" t="n">
        <v>19.71</v>
      </c>
      <c r="F32" t="n">
        <v>15.92</v>
      </c>
      <c r="G32" t="n">
        <v>43.41</v>
      </c>
      <c r="H32" t="n">
        <v>0.59</v>
      </c>
      <c r="I32" t="n">
        <v>22</v>
      </c>
      <c r="J32" t="n">
        <v>256.09</v>
      </c>
      <c r="K32" t="n">
        <v>58.47</v>
      </c>
      <c r="L32" t="n">
        <v>8.5</v>
      </c>
      <c r="M32" t="n">
        <v>20</v>
      </c>
      <c r="N32" t="n">
        <v>64.11</v>
      </c>
      <c r="O32" t="n">
        <v>31818.02</v>
      </c>
      <c r="P32" t="n">
        <v>249.17</v>
      </c>
      <c r="Q32" t="n">
        <v>467.08</v>
      </c>
      <c r="R32" t="n">
        <v>68.92</v>
      </c>
      <c r="S32" t="n">
        <v>39.61</v>
      </c>
      <c r="T32" t="n">
        <v>9641.700000000001</v>
      </c>
      <c r="U32" t="n">
        <v>0.57</v>
      </c>
      <c r="V32" t="n">
        <v>0.73</v>
      </c>
      <c r="W32" t="n">
        <v>2.64</v>
      </c>
      <c r="X32" t="n">
        <v>0.58</v>
      </c>
      <c r="Y32" t="n">
        <v>1</v>
      </c>
      <c r="Z32" t="n">
        <v>10</v>
      </c>
      <c r="AA32" t="n">
        <v>193.3789573876067</v>
      </c>
      <c r="AB32" t="n">
        <v>264.5896207750945</v>
      </c>
      <c r="AC32" t="n">
        <v>239.3375587222619</v>
      </c>
      <c r="AD32" t="n">
        <v>193378.9573876067</v>
      </c>
      <c r="AE32" t="n">
        <v>264589.6207750945</v>
      </c>
      <c r="AF32" t="n">
        <v>3.689086723244933e-06</v>
      </c>
      <c r="AG32" t="n">
        <v>8</v>
      </c>
      <c r="AH32" t="n">
        <v>239337.5587222619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5.0663</v>
      </c>
      <c r="E33" t="n">
        <v>19.74</v>
      </c>
      <c r="F33" t="n">
        <v>15.94</v>
      </c>
      <c r="G33" t="n">
        <v>43.48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249.4</v>
      </c>
      <c r="Q33" t="n">
        <v>467.08</v>
      </c>
      <c r="R33" t="n">
        <v>69.64</v>
      </c>
      <c r="S33" t="n">
        <v>39.61</v>
      </c>
      <c r="T33" t="n">
        <v>10000.08</v>
      </c>
      <c r="U33" t="n">
        <v>0.57</v>
      </c>
      <c r="V33" t="n">
        <v>0.73</v>
      </c>
      <c r="W33" t="n">
        <v>2.65</v>
      </c>
      <c r="X33" t="n">
        <v>0.61</v>
      </c>
      <c r="Y33" t="n">
        <v>1</v>
      </c>
      <c r="Z33" t="n">
        <v>10</v>
      </c>
      <c r="AA33" t="n">
        <v>193.6786316321162</v>
      </c>
      <c r="AB33" t="n">
        <v>264.9996482971269</v>
      </c>
      <c r="AC33" t="n">
        <v>239.7084537930688</v>
      </c>
      <c r="AD33" t="n">
        <v>193678.6316321162</v>
      </c>
      <c r="AE33" t="n">
        <v>264999.6482971269</v>
      </c>
      <c r="AF33" t="n">
        <v>3.684069239528464e-06</v>
      </c>
      <c r="AG33" t="n">
        <v>8</v>
      </c>
      <c r="AH33" t="n">
        <v>239708.4537930688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5.089</v>
      </c>
      <c r="E34" t="n">
        <v>19.65</v>
      </c>
      <c r="F34" t="n">
        <v>15.9</v>
      </c>
      <c r="G34" t="n">
        <v>45.43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248.58</v>
      </c>
      <c r="Q34" t="n">
        <v>467.15</v>
      </c>
      <c r="R34" t="n">
        <v>68.37</v>
      </c>
      <c r="S34" t="n">
        <v>39.61</v>
      </c>
      <c r="T34" t="n">
        <v>9373.219999999999</v>
      </c>
      <c r="U34" t="n">
        <v>0.58</v>
      </c>
      <c r="V34" t="n">
        <v>0.73</v>
      </c>
      <c r="W34" t="n">
        <v>2.64</v>
      </c>
      <c r="X34" t="n">
        <v>0.57</v>
      </c>
      <c r="Y34" t="n">
        <v>1</v>
      </c>
      <c r="Z34" t="n">
        <v>10</v>
      </c>
      <c r="AA34" t="n">
        <v>192.6830238511783</v>
      </c>
      <c r="AB34" t="n">
        <v>263.6374138081329</v>
      </c>
      <c r="AC34" t="n">
        <v>238.476229051796</v>
      </c>
      <c r="AD34" t="n">
        <v>192683.0238511783</v>
      </c>
      <c r="AE34" t="n">
        <v>263637.4138081329</v>
      </c>
      <c r="AF34" t="n">
        <v>3.700576033784094e-06</v>
      </c>
      <c r="AG34" t="n">
        <v>8</v>
      </c>
      <c r="AH34" t="n">
        <v>238476.229051796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5.0867</v>
      </c>
      <c r="E35" t="n">
        <v>19.66</v>
      </c>
      <c r="F35" t="n">
        <v>15.91</v>
      </c>
      <c r="G35" t="n">
        <v>45.46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248.03</v>
      </c>
      <c r="Q35" t="n">
        <v>467.08</v>
      </c>
      <c r="R35" t="n">
        <v>68.76000000000001</v>
      </c>
      <c r="S35" t="n">
        <v>39.61</v>
      </c>
      <c r="T35" t="n">
        <v>9567.67</v>
      </c>
      <c r="U35" t="n">
        <v>0.58</v>
      </c>
      <c r="V35" t="n">
        <v>0.73</v>
      </c>
      <c r="W35" t="n">
        <v>2.64</v>
      </c>
      <c r="X35" t="n">
        <v>0.58</v>
      </c>
      <c r="Y35" t="n">
        <v>1</v>
      </c>
      <c r="Z35" t="n">
        <v>10</v>
      </c>
      <c r="AA35" t="n">
        <v>192.4864680877858</v>
      </c>
      <c r="AB35" t="n">
        <v>263.3684775412312</v>
      </c>
      <c r="AC35" t="n">
        <v>238.2329596847528</v>
      </c>
      <c r="AD35" t="n">
        <v>192486.4680877858</v>
      </c>
      <c r="AE35" t="n">
        <v>263368.4775412312</v>
      </c>
      <c r="AF35" t="n">
        <v>3.698903539211937e-06</v>
      </c>
      <c r="AG35" t="n">
        <v>8</v>
      </c>
      <c r="AH35" t="n">
        <v>238232.9596847528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5.1039</v>
      </c>
      <c r="E36" t="n">
        <v>19.59</v>
      </c>
      <c r="F36" t="n">
        <v>15.89</v>
      </c>
      <c r="G36" t="n">
        <v>47.67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248.13</v>
      </c>
      <c r="Q36" t="n">
        <v>467.09</v>
      </c>
      <c r="R36" t="n">
        <v>68.15000000000001</v>
      </c>
      <c r="S36" t="n">
        <v>39.61</v>
      </c>
      <c r="T36" t="n">
        <v>9266.92</v>
      </c>
      <c r="U36" t="n">
        <v>0.58</v>
      </c>
      <c r="V36" t="n">
        <v>0.73</v>
      </c>
      <c r="W36" t="n">
        <v>2.64</v>
      </c>
      <c r="X36" t="n">
        <v>0.5600000000000001</v>
      </c>
      <c r="Y36" t="n">
        <v>1</v>
      </c>
      <c r="Z36" t="n">
        <v>10</v>
      </c>
      <c r="AA36" t="n">
        <v>192.0870276944947</v>
      </c>
      <c r="AB36" t="n">
        <v>262.8219455730642</v>
      </c>
      <c r="AC36" t="n">
        <v>237.738587960565</v>
      </c>
      <c r="AD36" t="n">
        <v>192087.0276944947</v>
      </c>
      <c r="AE36" t="n">
        <v>262821.9455730641</v>
      </c>
      <c r="AF36" t="n">
        <v>3.711410889925454e-06</v>
      </c>
      <c r="AG36" t="n">
        <v>8</v>
      </c>
      <c r="AH36" t="n">
        <v>237738.5879605651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5.1049</v>
      </c>
      <c r="E37" t="n">
        <v>19.59</v>
      </c>
      <c r="F37" t="n">
        <v>15.89</v>
      </c>
      <c r="G37" t="n">
        <v>47.66</v>
      </c>
      <c r="H37" t="n">
        <v>0.67</v>
      </c>
      <c r="I37" t="n">
        <v>20</v>
      </c>
      <c r="J37" t="n">
        <v>258.38</v>
      </c>
      <c r="K37" t="n">
        <v>58.47</v>
      </c>
      <c r="L37" t="n">
        <v>9.75</v>
      </c>
      <c r="M37" t="n">
        <v>18</v>
      </c>
      <c r="N37" t="n">
        <v>65.16</v>
      </c>
      <c r="O37" t="n">
        <v>32100.97</v>
      </c>
      <c r="P37" t="n">
        <v>247.75</v>
      </c>
      <c r="Q37" t="n">
        <v>467.07</v>
      </c>
      <c r="R37" t="n">
        <v>67.89</v>
      </c>
      <c r="S37" t="n">
        <v>39.61</v>
      </c>
      <c r="T37" t="n">
        <v>9134.26</v>
      </c>
      <c r="U37" t="n">
        <v>0.58</v>
      </c>
      <c r="V37" t="n">
        <v>0.73</v>
      </c>
      <c r="W37" t="n">
        <v>2.64</v>
      </c>
      <c r="X37" t="n">
        <v>0.55</v>
      </c>
      <c r="Y37" t="n">
        <v>1</v>
      </c>
      <c r="Z37" t="n">
        <v>10</v>
      </c>
      <c r="AA37" t="n">
        <v>191.8818706976119</v>
      </c>
      <c r="AB37" t="n">
        <v>262.5412407190413</v>
      </c>
      <c r="AC37" t="n">
        <v>237.4846731838383</v>
      </c>
      <c r="AD37" t="n">
        <v>191881.8706976119</v>
      </c>
      <c r="AE37" t="n">
        <v>262541.2407190413</v>
      </c>
      <c r="AF37" t="n">
        <v>3.712138061478565e-06</v>
      </c>
      <c r="AG37" t="n">
        <v>8</v>
      </c>
      <c r="AH37" t="n">
        <v>237484.6731838383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5.121</v>
      </c>
      <c r="E38" t="n">
        <v>19.53</v>
      </c>
      <c r="F38" t="n">
        <v>15.87</v>
      </c>
      <c r="G38" t="n">
        <v>50.13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247.48</v>
      </c>
      <c r="Q38" t="n">
        <v>467.07</v>
      </c>
      <c r="R38" t="n">
        <v>67.40000000000001</v>
      </c>
      <c r="S38" t="n">
        <v>39.61</v>
      </c>
      <c r="T38" t="n">
        <v>8897.98</v>
      </c>
      <c r="U38" t="n">
        <v>0.59</v>
      </c>
      <c r="V38" t="n">
        <v>0.73</v>
      </c>
      <c r="W38" t="n">
        <v>2.64</v>
      </c>
      <c r="X38" t="n">
        <v>0.54</v>
      </c>
      <c r="Y38" t="n">
        <v>1</v>
      </c>
      <c r="Z38" t="n">
        <v>10</v>
      </c>
      <c r="AA38" t="n">
        <v>191.3385415246497</v>
      </c>
      <c r="AB38" t="n">
        <v>261.7978337746034</v>
      </c>
      <c r="AC38" t="n">
        <v>236.8122159547991</v>
      </c>
      <c r="AD38" t="n">
        <v>191338.5415246497</v>
      </c>
      <c r="AE38" t="n">
        <v>261797.8337746034</v>
      </c>
      <c r="AF38" t="n">
        <v>3.72384552348366e-06</v>
      </c>
      <c r="AG38" t="n">
        <v>8</v>
      </c>
      <c r="AH38" t="n">
        <v>236812.2159547991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5.1228</v>
      </c>
      <c r="E39" t="n">
        <v>19.52</v>
      </c>
      <c r="F39" t="n">
        <v>15.87</v>
      </c>
      <c r="G39" t="n">
        <v>50.1</v>
      </c>
      <c r="H39" t="n">
        <v>0.7</v>
      </c>
      <c r="I39" t="n">
        <v>19</v>
      </c>
      <c r="J39" t="n">
        <v>259.3</v>
      </c>
      <c r="K39" t="n">
        <v>58.47</v>
      </c>
      <c r="L39" t="n">
        <v>10.25</v>
      </c>
      <c r="M39" t="n">
        <v>17</v>
      </c>
      <c r="N39" t="n">
        <v>65.58</v>
      </c>
      <c r="O39" t="n">
        <v>32214.64</v>
      </c>
      <c r="P39" t="n">
        <v>247.05</v>
      </c>
      <c r="Q39" t="n">
        <v>467.08</v>
      </c>
      <c r="R39" t="n">
        <v>67.31999999999999</v>
      </c>
      <c r="S39" t="n">
        <v>39.61</v>
      </c>
      <c r="T39" t="n">
        <v>8856.66</v>
      </c>
      <c r="U39" t="n">
        <v>0.59</v>
      </c>
      <c r="V39" t="n">
        <v>0.74</v>
      </c>
      <c r="W39" t="n">
        <v>2.64</v>
      </c>
      <c r="X39" t="n">
        <v>0.53</v>
      </c>
      <c r="Y39" t="n">
        <v>1</v>
      </c>
      <c r="Z39" t="n">
        <v>10</v>
      </c>
      <c r="AA39" t="n">
        <v>191.0907343127758</v>
      </c>
      <c r="AB39" t="n">
        <v>261.4587730148352</v>
      </c>
      <c r="AC39" t="n">
        <v>236.5055146780682</v>
      </c>
      <c r="AD39" t="n">
        <v>191090.7343127758</v>
      </c>
      <c r="AE39" t="n">
        <v>261458.7730148352</v>
      </c>
      <c r="AF39" t="n">
        <v>3.72515443227926e-06</v>
      </c>
      <c r="AG39" t="n">
        <v>8</v>
      </c>
      <c r="AH39" t="n">
        <v>236505.5146780682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15.82</v>
      </c>
      <c r="G40" t="n">
        <v>52.74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246.45</v>
      </c>
      <c r="Q40" t="n">
        <v>467.07</v>
      </c>
      <c r="R40" t="n">
        <v>65.95999999999999</v>
      </c>
      <c r="S40" t="n">
        <v>39.61</v>
      </c>
      <c r="T40" t="n">
        <v>8181.55</v>
      </c>
      <c r="U40" t="n">
        <v>0.6</v>
      </c>
      <c r="V40" t="n">
        <v>0.74</v>
      </c>
      <c r="W40" t="n">
        <v>2.64</v>
      </c>
      <c r="X40" t="n">
        <v>0.49</v>
      </c>
      <c r="Y40" t="n">
        <v>1</v>
      </c>
      <c r="Z40" t="n">
        <v>10</v>
      </c>
      <c r="AA40" t="n">
        <v>190.1823347520081</v>
      </c>
      <c r="AB40" t="n">
        <v>260.2158606600332</v>
      </c>
      <c r="AC40" t="n">
        <v>235.3812241339698</v>
      </c>
      <c r="AD40" t="n">
        <v>190182.3347520081</v>
      </c>
      <c r="AE40" t="n">
        <v>260215.8606600332</v>
      </c>
      <c r="AF40" t="n">
        <v>3.742606549553934e-06</v>
      </c>
      <c r="AG40" t="n">
        <v>8</v>
      </c>
      <c r="AH40" t="n">
        <v>235381.2241339698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5.1515</v>
      </c>
      <c r="E41" t="n">
        <v>19.41</v>
      </c>
      <c r="F41" t="n">
        <v>15.8</v>
      </c>
      <c r="G41" t="n">
        <v>52.68</v>
      </c>
      <c r="H41" t="n">
        <v>0.74</v>
      </c>
      <c r="I41" t="n">
        <v>18</v>
      </c>
      <c r="J41" t="n">
        <v>260.23</v>
      </c>
      <c r="K41" t="n">
        <v>58.47</v>
      </c>
      <c r="L41" t="n">
        <v>10.75</v>
      </c>
      <c r="M41" t="n">
        <v>16</v>
      </c>
      <c r="N41" t="n">
        <v>66</v>
      </c>
      <c r="O41" t="n">
        <v>32328.64</v>
      </c>
      <c r="P41" t="n">
        <v>245.4</v>
      </c>
      <c r="Q41" t="n">
        <v>467.07</v>
      </c>
      <c r="R41" t="n">
        <v>65.37</v>
      </c>
      <c r="S41" t="n">
        <v>39.61</v>
      </c>
      <c r="T41" t="n">
        <v>7884.42</v>
      </c>
      <c r="U41" t="n">
        <v>0.61</v>
      </c>
      <c r="V41" t="n">
        <v>0.74</v>
      </c>
      <c r="W41" t="n">
        <v>2.63</v>
      </c>
      <c r="X41" t="n">
        <v>0.47</v>
      </c>
      <c r="Y41" t="n">
        <v>1</v>
      </c>
      <c r="Z41" t="n">
        <v>10</v>
      </c>
      <c r="AA41" t="n">
        <v>189.5608494251953</v>
      </c>
      <c r="AB41" t="n">
        <v>259.3655170178908</v>
      </c>
      <c r="AC41" t="n">
        <v>234.6120360955683</v>
      </c>
      <c r="AD41" t="n">
        <v>189560.8494251953</v>
      </c>
      <c r="AE41" t="n">
        <v>259365.5170178908</v>
      </c>
      <c r="AF41" t="n">
        <v>3.746024255853559e-06</v>
      </c>
      <c r="AG41" t="n">
        <v>8</v>
      </c>
      <c r="AH41" t="n">
        <v>234612.0360955683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5.1669</v>
      </c>
      <c r="E42" t="n">
        <v>19.35</v>
      </c>
      <c r="F42" t="n">
        <v>15.79</v>
      </c>
      <c r="G42" t="n">
        <v>55.74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244.89</v>
      </c>
      <c r="Q42" t="n">
        <v>467.08</v>
      </c>
      <c r="R42" t="n">
        <v>64.89</v>
      </c>
      <c r="S42" t="n">
        <v>39.61</v>
      </c>
      <c r="T42" t="n">
        <v>7649.46</v>
      </c>
      <c r="U42" t="n">
        <v>0.61</v>
      </c>
      <c r="V42" t="n">
        <v>0.74</v>
      </c>
      <c r="W42" t="n">
        <v>2.64</v>
      </c>
      <c r="X42" t="n">
        <v>0.46</v>
      </c>
      <c r="Y42" t="n">
        <v>1</v>
      </c>
      <c r="Z42" t="n">
        <v>10</v>
      </c>
      <c r="AA42" t="n">
        <v>188.9408741982795</v>
      </c>
      <c r="AB42" t="n">
        <v>258.5172395610484</v>
      </c>
      <c r="AC42" t="n">
        <v>233.8447170486418</v>
      </c>
      <c r="AD42" t="n">
        <v>188940.8741982795</v>
      </c>
      <c r="AE42" t="n">
        <v>258517.2395610484</v>
      </c>
      <c r="AF42" t="n">
        <v>3.757222697771474e-06</v>
      </c>
      <c r="AG42" t="n">
        <v>8</v>
      </c>
      <c r="AH42" t="n">
        <v>233844.7170486418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5.1681</v>
      </c>
      <c r="E43" t="n">
        <v>19.35</v>
      </c>
      <c r="F43" t="n">
        <v>15.79</v>
      </c>
      <c r="G43" t="n">
        <v>55.73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244.74</v>
      </c>
      <c r="Q43" t="n">
        <v>467.18</v>
      </c>
      <c r="R43" t="n">
        <v>64.84</v>
      </c>
      <c r="S43" t="n">
        <v>39.61</v>
      </c>
      <c r="T43" t="n">
        <v>7628.15</v>
      </c>
      <c r="U43" t="n">
        <v>0.61</v>
      </c>
      <c r="V43" t="n">
        <v>0.74</v>
      </c>
      <c r="W43" t="n">
        <v>2.63</v>
      </c>
      <c r="X43" t="n">
        <v>0.46</v>
      </c>
      <c r="Y43" t="n">
        <v>1</v>
      </c>
      <c r="Z43" t="n">
        <v>10</v>
      </c>
      <c r="AA43" t="n">
        <v>188.8416335886237</v>
      </c>
      <c r="AB43" t="n">
        <v>258.3814541807305</v>
      </c>
      <c r="AC43" t="n">
        <v>233.7218908344455</v>
      </c>
      <c r="AD43" t="n">
        <v>188841.6335886237</v>
      </c>
      <c r="AE43" t="n">
        <v>258381.4541807306</v>
      </c>
      <c r="AF43" t="n">
        <v>3.758095303635208e-06</v>
      </c>
      <c r="AG43" t="n">
        <v>8</v>
      </c>
      <c r="AH43" t="n">
        <v>233721.8908344455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5.1696</v>
      </c>
      <c r="E44" t="n">
        <v>19.34</v>
      </c>
      <c r="F44" t="n">
        <v>15.78</v>
      </c>
      <c r="G44" t="n">
        <v>55.71</v>
      </c>
      <c r="H44" t="n">
        <v>0.78</v>
      </c>
      <c r="I44" t="n">
        <v>17</v>
      </c>
      <c r="J44" t="n">
        <v>261.62</v>
      </c>
      <c r="K44" t="n">
        <v>58.47</v>
      </c>
      <c r="L44" t="n">
        <v>11.5</v>
      </c>
      <c r="M44" t="n">
        <v>15</v>
      </c>
      <c r="N44" t="n">
        <v>66.64</v>
      </c>
      <c r="O44" t="n">
        <v>32500.22</v>
      </c>
      <c r="P44" t="n">
        <v>244.99</v>
      </c>
      <c r="Q44" t="n">
        <v>467.11</v>
      </c>
      <c r="R44" t="n">
        <v>64.56</v>
      </c>
      <c r="S44" t="n">
        <v>39.61</v>
      </c>
      <c r="T44" t="n">
        <v>7486.36</v>
      </c>
      <c r="U44" t="n">
        <v>0.61</v>
      </c>
      <c r="V44" t="n">
        <v>0.74</v>
      </c>
      <c r="W44" t="n">
        <v>2.64</v>
      </c>
      <c r="X44" t="n">
        <v>0.45</v>
      </c>
      <c r="Y44" t="n">
        <v>1</v>
      </c>
      <c r="Z44" t="n">
        <v>10</v>
      </c>
      <c r="AA44" t="n">
        <v>188.9157283546559</v>
      </c>
      <c r="AB44" t="n">
        <v>258.4828339084463</v>
      </c>
      <c r="AC44" t="n">
        <v>233.8135950232354</v>
      </c>
      <c r="AD44" t="n">
        <v>188915.7283546559</v>
      </c>
      <c r="AE44" t="n">
        <v>258482.8339084462</v>
      </c>
      <c r="AF44" t="n">
        <v>3.759186060964875e-06</v>
      </c>
      <c r="AG44" t="n">
        <v>8</v>
      </c>
      <c r="AH44" t="n">
        <v>233813.5950232354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5.1834</v>
      </c>
      <c r="E45" t="n">
        <v>19.29</v>
      </c>
      <c r="F45" t="n">
        <v>15.78</v>
      </c>
      <c r="G45" t="n">
        <v>59.17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244.4</v>
      </c>
      <c r="Q45" t="n">
        <v>467.08</v>
      </c>
      <c r="R45" t="n">
        <v>64.45</v>
      </c>
      <c r="S45" t="n">
        <v>39.61</v>
      </c>
      <c r="T45" t="n">
        <v>7437.65</v>
      </c>
      <c r="U45" t="n">
        <v>0.61</v>
      </c>
      <c r="V45" t="n">
        <v>0.74</v>
      </c>
      <c r="W45" t="n">
        <v>2.64</v>
      </c>
      <c r="X45" t="n">
        <v>0.45</v>
      </c>
      <c r="Y45" t="n">
        <v>1</v>
      </c>
      <c r="Z45" t="n">
        <v>10</v>
      </c>
      <c r="AA45" t="n">
        <v>188.3075041656815</v>
      </c>
      <c r="AB45" t="n">
        <v>257.6506347401344</v>
      </c>
      <c r="AC45" t="n">
        <v>233.0608197755481</v>
      </c>
      <c r="AD45" t="n">
        <v>188307.5041656815</v>
      </c>
      <c r="AE45" t="n">
        <v>257650.6347401344</v>
      </c>
      <c r="AF45" t="n">
        <v>3.769221028397813e-06</v>
      </c>
      <c r="AG45" t="n">
        <v>8</v>
      </c>
      <c r="AH45" t="n">
        <v>233060.8197755481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5.1903</v>
      </c>
      <c r="E46" t="n">
        <v>19.27</v>
      </c>
      <c r="F46" t="n">
        <v>15.75</v>
      </c>
      <c r="G46" t="n">
        <v>59.08</v>
      </c>
      <c r="H46" t="n">
        <v>0.8100000000000001</v>
      </c>
      <c r="I46" t="n">
        <v>16</v>
      </c>
      <c r="J46" t="n">
        <v>262.55</v>
      </c>
      <c r="K46" t="n">
        <v>58.47</v>
      </c>
      <c r="L46" t="n">
        <v>12</v>
      </c>
      <c r="M46" t="n">
        <v>14</v>
      </c>
      <c r="N46" t="n">
        <v>67.06999999999999</v>
      </c>
      <c r="O46" t="n">
        <v>32615.02</v>
      </c>
      <c r="P46" t="n">
        <v>244.04</v>
      </c>
      <c r="Q46" t="n">
        <v>467.1</v>
      </c>
      <c r="R46" t="n">
        <v>63.69</v>
      </c>
      <c r="S46" t="n">
        <v>39.61</v>
      </c>
      <c r="T46" t="n">
        <v>7056.78</v>
      </c>
      <c r="U46" t="n">
        <v>0.62</v>
      </c>
      <c r="V46" t="n">
        <v>0.74</v>
      </c>
      <c r="W46" t="n">
        <v>2.63</v>
      </c>
      <c r="X46" t="n">
        <v>0.42</v>
      </c>
      <c r="Y46" t="n">
        <v>1</v>
      </c>
      <c r="Z46" t="n">
        <v>10</v>
      </c>
      <c r="AA46" t="n">
        <v>187.9545705595879</v>
      </c>
      <c r="AB46" t="n">
        <v>257.1677354099456</v>
      </c>
      <c r="AC46" t="n">
        <v>232.6240076796789</v>
      </c>
      <c r="AD46" t="n">
        <v>187954.5705595879</v>
      </c>
      <c r="AE46" t="n">
        <v>257167.7354099457</v>
      </c>
      <c r="AF46" t="n">
        <v>3.774238512114282e-06</v>
      </c>
      <c r="AG46" t="n">
        <v>8</v>
      </c>
      <c r="AH46" t="n">
        <v>232624.0076796789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5.1878</v>
      </c>
      <c r="E47" t="n">
        <v>19.28</v>
      </c>
      <c r="F47" t="n">
        <v>15.76</v>
      </c>
      <c r="G47" t="n">
        <v>59.11</v>
      </c>
      <c r="H47" t="n">
        <v>0.83</v>
      </c>
      <c r="I47" t="n">
        <v>16</v>
      </c>
      <c r="J47" t="n">
        <v>263.01</v>
      </c>
      <c r="K47" t="n">
        <v>58.47</v>
      </c>
      <c r="L47" t="n">
        <v>12.25</v>
      </c>
      <c r="M47" t="n">
        <v>14</v>
      </c>
      <c r="N47" t="n">
        <v>67.29000000000001</v>
      </c>
      <c r="O47" t="n">
        <v>32672.53</v>
      </c>
      <c r="P47" t="n">
        <v>243.87</v>
      </c>
      <c r="Q47" t="n">
        <v>467.09</v>
      </c>
      <c r="R47" t="n">
        <v>64.17</v>
      </c>
      <c r="S47" t="n">
        <v>39.61</v>
      </c>
      <c r="T47" t="n">
        <v>7295.28</v>
      </c>
      <c r="U47" t="n">
        <v>0.62</v>
      </c>
      <c r="V47" t="n">
        <v>0.74</v>
      </c>
      <c r="W47" t="n">
        <v>2.63</v>
      </c>
      <c r="X47" t="n">
        <v>0.43</v>
      </c>
      <c r="Y47" t="n">
        <v>1</v>
      </c>
      <c r="Z47" t="n">
        <v>10</v>
      </c>
      <c r="AA47" t="n">
        <v>187.9416957617225</v>
      </c>
      <c r="AB47" t="n">
        <v>257.1501195435101</v>
      </c>
      <c r="AC47" t="n">
        <v>232.608073046812</v>
      </c>
      <c r="AD47" t="n">
        <v>187941.6957617225</v>
      </c>
      <c r="AE47" t="n">
        <v>257150.1195435101</v>
      </c>
      <c r="AF47" t="n">
        <v>3.772420583231503e-06</v>
      </c>
      <c r="AG47" t="n">
        <v>8</v>
      </c>
      <c r="AH47" t="n">
        <v>232608.073046812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5.215</v>
      </c>
      <c r="E48" t="n">
        <v>19.18</v>
      </c>
      <c r="F48" t="n">
        <v>15.71</v>
      </c>
      <c r="G48" t="n">
        <v>62.84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242.4</v>
      </c>
      <c r="Q48" t="n">
        <v>467.13</v>
      </c>
      <c r="R48" t="n">
        <v>62.17</v>
      </c>
      <c r="S48" t="n">
        <v>39.61</v>
      </c>
      <c r="T48" t="n">
        <v>6300.05</v>
      </c>
      <c r="U48" t="n">
        <v>0.64</v>
      </c>
      <c r="V48" t="n">
        <v>0.74</v>
      </c>
      <c r="W48" t="n">
        <v>2.63</v>
      </c>
      <c r="X48" t="n">
        <v>0.38</v>
      </c>
      <c r="Y48" t="n">
        <v>1</v>
      </c>
      <c r="Z48" t="n">
        <v>10</v>
      </c>
      <c r="AA48" t="n">
        <v>186.5800398408017</v>
      </c>
      <c r="AB48" t="n">
        <v>255.2870418404877</v>
      </c>
      <c r="AC48" t="n">
        <v>230.9228048649194</v>
      </c>
      <c r="AD48" t="n">
        <v>186580.0398408017</v>
      </c>
      <c r="AE48" t="n">
        <v>255287.0418404877</v>
      </c>
      <c r="AF48" t="n">
        <v>3.792199649476134e-06</v>
      </c>
      <c r="AG48" t="n">
        <v>8</v>
      </c>
      <c r="AH48" t="n">
        <v>230922.8048649195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5.2071</v>
      </c>
      <c r="E49" t="n">
        <v>19.2</v>
      </c>
      <c r="F49" t="n">
        <v>15.74</v>
      </c>
      <c r="G49" t="n">
        <v>62.96</v>
      </c>
      <c r="H49" t="n">
        <v>0.86</v>
      </c>
      <c r="I49" t="n">
        <v>15</v>
      </c>
      <c r="J49" t="n">
        <v>263.95</v>
      </c>
      <c r="K49" t="n">
        <v>58.47</v>
      </c>
      <c r="L49" t="n">
        <v>12.75</v>
      </c>
      <c r="M49" t="n">
        <v>13</v>
      </c>
      <c r="N49" t="n">
        <v>67.72</v>
      </c>
      <c r="O49" t="n">
        <v>32787.82</v>
      </c>
      <c r="P49" t="n">
        <v>242.74</v>
      </c>
      <c r="Q49" t="n">
        <v>467.07</v>
      </c>
      <c r="R49" t="n">
        <v>63.24</v>
      </c>
      <c r="S49" t="n">
        <v>39.61</v>
      </c>
      <c r="T49" t="n">
        <v>6836.69</v>
      </c>
      <c r="U49" t="n">
        <v>0.63</v>
      </c>
      <c r="V49" t="n">
        <v>0.74</v>
      </c>
      <c r="W49" t="n">
        <v>2.63</v>
      </c>
      <c r="X49" t="n">
        <v>0.41</v>
      </c>
      <c r="Y49" t="n">
        <v>1</v>
      </c>
      <c r="Z49" t="n">
        <v>10</v>
      </c>
      <c r="AA49" t="n">
        <v>186.943822264148</v>
      </c>
      <c r="AB49" t="n">
        <v>255.7847850010577</v>
      </c>
      <c r="AC49" t="n">
        <v>231.3730441168317</v>
      </c>
      <c r="AD49" t="n">
        <v>186943.822264148</v>
      </c>
      <c r="AE49" t="n">
        <v>255784.7850010577</v>
      </c>
      <c r="AF49" t="n">
        <v>3.786454994206554e-06</v>
      </c>
      <c r="AG49" t="n">
        <v>8</v>
      </c>
      <c r="AH49" t="n">
        <v>231373.0441168317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5.2097</v>
      </c>
      <c r="E50" t="n">
        <v>19.2</v>
      </c>
      <c r="F50" t="n">
        <v>15.73</v>
      </c>
      <c r="G50" t="n">
        <v>62.92</v>
      </c>
      <c r="H50" t="n">
        <v>0.87</v>
      </c>
      <c r="I50" t="n">
        <v>15</v>
      </c>
      <c r="J50" t="n">
        <v>264.42</v>
      </c>
      <c r="K50" t="n">
        <v>58.47</v>
      </c>
      <c r="L50" t="n">
        <v>13</v>
      </c>
      <c r="M50" t="n">
        <v>13</v>
      </c>
      <c r="N50" t="n">
        <v>67.94</v>
      </c>
      <c r="O50" t="n">
        <v>32845.58</v>
      </c>
      <c r="P50" t="n">
        <v>242.51</v>
      </c>
      <c r="Q50" t="n">
        <v>467.1</v>
      </c>
      <c r="R50" t="n">
        <v>62.95</v>
      </c>
      <c r="S50" t="n">
        <v>39.61</v>
      </c>
      <c r="T50" t="n">
        <v>6689.77</v>
      </c>
      <c r="U50" t="n">
        <v>0.63</v>
      </c>
      <c r="V50" t="n">
        <v>0.74</v>
      </c>
      <c r="W50" t="n">
        <v>2.63</v>
      </c>
      <c r="X50" t="n">
        <v>0.4</v>
      </c>
      <c r="Y50" t="n">
        <v>1</v>
      </c>
      <c r="Z50" t="n">
        <v>10</v>
      </c>
      <c r="AA50" t="n">
        <v>186.7690620678011</v>
      </c>
      <c r="AB50" t="n">
        <v>255.5456703905404</v>
      </c>
      <c r="AC50" t="n">
        <v>231.1567502691426</v>
      </c>
      <c r="AD50" t="n">
        <v>186769.0620678011</v>
      </c>
      <c r="AE50" t="n">
        <v>255545.6703905404</v>
      </c>
      <c r="AF50" t="n">
        <v>3.788345640244644e-06</v>
      </c>
      <c r="AG50" t="n">
        <v>8</v>
      </c>
      <c r="AH50" t="n">
        <v>231156.7502691426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5.2078</v>
      </c>
      <c r="E51" t="n">
        <v>19.2</v>
      </c>
      <c r="F51" t="n">
        <v>15.74</v>
      </c>
      <c r="G51" t="n">
        <v>62.95</v>
      </c>
      <c r="H51" t="n">
        <v>0.89</v>
      </c>
      <c r="I51" t="n">
        <v>15</v>
      </c>
      <c r="J51" t="n">
        <v>264.89</v>
      </c>
      <c r="K51" t="n">
        <v>58.47</v>
      </c>
      <c r="L51" t="n">
        <v>13.25</v>
      </c>
      <c r="M51" t="n">
        <v>13</v>
      </c>
      <c r="N51" t="n">
        <v>68.16</v>
      </c>
      <c r="O51" t="n">
        <v>32903.43</v>
      </c>
      <c r="P51" t="n">
        <v>242.56</v>
      </c>
      <c r="Q51" t="n">
        <v>467.13</v>
      </c>
      <c r="R51" t="n">
        <v>62.95</v>
      </c>
      <c r="S51" t="n">
        <v>39.61</v>
      </c>
      <c r="T51" t="n">
        <v>6689.95</v>
      </c>
      <c r="U51" t="n">
        <v>0.63</v>
      </c>
      <c r="V51" t="n">
        <v>0.74</v>
      </c>
      <c r="W51" t="n">
        <v>2.64</v>
      </c>
      <c r="X51" t="n">
        <v>0.4</v>
      </c>
      <c r="Y51" t="n">
        <v>1</v>
      </c>
      <c r="Z51" t="n">
        <v>10</v>
      </c>
      <c r="AA51" t="n">
        <v>186.843682056402</v>
      </c>
      <c r="AB51" t="n">
        <v>255.6477687509456</v>
      </c>
      <c r="AC51" t="n">
        <v>231.2491045053268</v>
      </c>
      <c r="AD51" t="n">
        <v>186843.682056402</v>
      </c>
      <c r="AE51" t="n">
        <v>255647.7687509456</v>
      </c>
      <c r="AF51" t="n">
        <v>3.786964014293732e-06</v>
      </c>
      <c r="AG51" t="n">
        <v>8</v>
      </c>
      <c r="AH51" t="n">
        <v>231249.1045053268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5.2295</v>
      </c>
      <c r="E52" t="n">
        <v>19.12</v>
      </c>
      <c r="F52" t="n">
        <v>15.7</v>
      </c>
      <c r="G52" t="n">
        <v>67.3</v>
      </c>
      <c r="H52" t="n">
        <v>0.91</v>
      </c>
      <c r="I52" t="n">
        <v>14</v>
      </c>
      <c r="J52" t="n">
        <v>265.36</v>
      </c>
      <c r="K52" t="n">
        <v>58.47</v>
      </c>
      <c r="L52" t="n">
        <v>13.5</v>
      </c>
      <c r="M52" t="n">
        <v>12</v>
      </c>
      <c r="N52" t="n">
        <v>68.38</v>
      </c>
      <c r="O52" t="n">
        <v>32961.36</v>
      </c>
      <c r="P52" t="n">
        <v>241.97</v>
      </c>
      <c r="Q52" t="n">
        <v>467.07</v>
      </c>
      <c r="R52" t="n">
        <v>62.01</v>
      </c>
      <c r="S52" t="n">
        <v>39.61</v>
      </c>
      <c r="T52" t="n">
        <v>6227.59</v>
      </c>
      <c r="U52" t="n">
        <v>0.64</v>
      </c>
      <c r="V52" t="n">
        <v>0.74</v>
      </c>
      <c r="W52" t="n">
        <v>2.63</v>
      </c>
      <c r="X52" t="n">
        <v>0.37</v>
      </c>
      <c r="Y52" t="n">
        <v>1</v>
      </c>
      <c r="Z52" t="n">
        <v>10</v>
      </c>
      <c r="AA52" t="n">
        <v>186.0343830274562</v>
      </c>
      <c r="AB52" t="n">
        <v>254.5404501157891</v>
      </c>
      <c r="AC52" t="n">
        <v>230.2474668065778</v>
      </c>
      <c r="AD52" t="n">
        <v>186034.3830274561</v>
      </c>
      <c r="AE52" t="n">
        <v>254540.4501157891</v>
      </c>
      <c r="AF52" t="n">
        <v>3.80274363699625e-06</v>
      </c>
      <c r="AG52" t="n">
        <v>8</v>
      </c>
      <c r="AH52" t="n">
        <v>230247.4668065778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5.2283</v>
      </c>
      <c r="E53" t="n">
        <v>19.13</v>
      </c>
      <c r="F53" t="n">
        <v>15.71</v>
      </c>
      <c r="G53" t="n">
        <v>67.31999999999999</v>
      </c>
      <c r="H53" t="n">
        <v>0.92</v>
      </c>
      <c r="I53" t="n">
        <v>14</v>
      </c>
      <c r="J53" t="n">
        <v>265.83</v>
      </c>
      <c r="K53" t="n">
        <v>58.47</v>
      </c>
      <c r="L53" t="n">
        <v>13.75</v>
      </c>
      <c r="M53" t="n">
        <v>12</v>
      </c>
      <c r="N53" t="n">
        <v>68.59999999999999</v>
      </c>
      <c r="O53" t="n">
        <v>33019.37</v>
      </c>
      <c r="P53" t="n">
        <v>241.79</v>
      </c>
      <c r="Q53" t="n">
        <v>467.07</v>
      </c>
      <c r="R53" t="n">
        <v>62.27</v>
      </c>
      <c r="S53" t="n">
        <v>39.61</v>
      </c>
      <c r="T53" t="n">
        <v>6353.78</v>
      </c>
      <c r="U53" t="n">
        <v>0.64</v>
      </c>
      <c r="V53" t="n">
        <v>0.74</v>
      </c>
      <c r="W53" t="n">
        <v>2.63</v>
      </c>
      <c r="X53" t="n">
        <v>0.38</v>
      </c>
      <c r="Y53" t="n">
        <v>1</v>
      </c>
      <c r="Z53" t="n">
        <v>10</v>
      </c>
      <c r="AA53" t="n">
        <v>185.985687296038</v>
      </c>
      <c r="AB53" t="n">
        <v>254.4738224677587</v>
      </c>
      <c r="AC53" t="n">
        <v>230.1871980077628</v>
      </c>
      <c r="AD53" t="n">
        <v>185985.687296038</v>
      </c>
      <c r="AE53" t="n">
        <v>254473.8224677587</v>
      </c>
      <c r="AF53" t="n">
        <v>3.801871031132517e-06</v>
      </c>
      <c r="AG53" t="n">
        <v>8</v>
      </c>
      <c r="AH53" t="n">
        <v>230187.1980077628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5.2308</v>
      </c>
      <c r="E54" t="n">
        <v>19.12</v>
      </c>
      <c r="F54" t="n">
        <v>15.7</v>
      </c>
      <c r="G54" t="n">
        <v>67.28</v>
      </c>
      <c r="H54" t="n">
        <v>0.9399999999999999</v>
      </c>
      <c r="I54" t="n">
        <v>14</v>
      </c>
      <c r="J54" t="n">
        <v>266.3</v>
      </c>
      <c r="K54" t="n">
        <v>58.47</v>
      </c>
      <c r="L54" t="n">
        <v>14</v>
      </c>
      <c r="M54" t="n">
        <v>12</v>
      </c>
      <c r="N54" t="n">
        <v>68.81999999999999</v>
      </c>
      <c r="O54" t="n">
        <v>33077.47</v>
      </c>
      <c r="P54" t="n">
        <v>241.1</v>
      </c>
      <c r="Q54" t="n">
        <v>467.19</v>
      </c>
      <c r="R54" t="n">
        <v>61.91</v>
      </c>
      <c r="S54" t="n">
        <v>39.61</v>
      </c>
      <c r="T54" t="n">
        <v>6176.05</v>
      </c>
      <c r="U54" t="n">
        <v>0.64</v>
      </c>
      <c r="V54" t="n">
        <v>0.74</v>
      </c>
      <c r="W54" t="n">
        <v>2.63</v>
      </c>
      <c r="X54" t="n">
        <v>0.36</v>
      </c>
      <c r="Y54" t="n">
        <v>1</v>
      </c>
      <c r="Z54" t="n">
        <v>10</v>
      </c>
      <c r="AA54" t="n">
        <v>185.6017453727798</v>
      </c>
      <c r="AB54" t="n">
        <v>253.9484961900348</v>
      </c>
      <c r="AC54" t="n">
        <v>229.7120081326848</v>
      </c>
      <c r="AD54" t="n">
        <v>185601.7453727798</v>
      </c>
      <c r="AE54" t="n">
        <v>253948.4961900348</v>
      </c>
      <c r="AF54" t="n">
        <v>3.803688960015296e-06</v>
      </c>
      <c r="AG54" t="n">
        <v>8</v>
      </c>
      <c r="AH54" t="n">
        <v>229712.0081326848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5.225</v>
      </c>
      <c r="E55" t="n">
        <v>19.14</v>
      </c>
      <c r="F55" t="n">
        <v>15.72</v>
      </c>
      <c r="G55" t="n">
        <v>67.38</v>
      </c>
      <c r="H55" t="n">
        <v>0.95</v>
      </c>
      <c r="I55" t="n">
        <v>14</v>
      </c>
      <c r="J55" t="n">
        <v>266.77</v>
      </c>
      <c r="K55" t="n">
        <v>58.47</v>
      </c>
      <c r="L55" t="n">
        <v>14.25</v>
      </c>
      <c r="M55" t="n">
        <v>12</v>
      </c>
      <c r="N55" t="n">
        <v>69.04000000000001</v>
      </c>
      <c r="O55" t="n">
        <v>33135.65</v>
      </c>
      <c r="P55" t="n">
        <v>240.82</v>
      </c>
      <c r="Q55" t="n">
        <v>467.09</v>
      </c>
      <c r="R55" t="n">
        <v>62.53</v>
      </c>
      <c r="S55" t="n">
        <v>39.61</v>
      </c>
      <c r="T55" t="n">
        <v>6486.55</v>
      </c>
      <c r="U55" t="n">
        <v>0.63</v>
      </c>
      <c r="V55" t="n">
        <v>0.74</v>
      </c>
      <c r="W55" t="n">
        <v>2.63</v>
      </c>
      <c r="X55" t="n">
        <v>0.39</v>
      </c>
      <c r="Y55" t="n">
        <v>1</v>
      </c>
      <c r="Z55" t="n">
        <v>10</v>
      </c>
      <c r="AA55" t="n">
        <v>185.6203402980816</v>
      </c>
      <c r="AB55" t="n">
        <v>253.9739385871831</v>
      </c>
      <c r="AC55" t="n">
        <v>229.7350223431579</v>
      </c>
      <c r="AD55" t="n">
        <v>185620.3402980816</v>
      </c>
      <c r="AE55" t="n">
        <v>253973.9385871831</v>
      </c>
      <c r="AF55" t="n">
        <v>3.799471365007248e-06</v>
      </c>
      <c r="AG55" t="n">
        <v>8</v>
      </c>
      <c r="AH55" t="n">
        <v>229735.0223431578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5.2477</v>
      </c>
      <c r="E56" t="n">
        <v>19.06</v>
      </c>
      <c r="F56" t="n">
        <v>15.69</v>
      </c>
      <c r="G56" t="n">
        <v>72.39</v>
      </c>
      <c r="H56" t="n">
        <v>0.97</v>
      </c>
      <c r="I56" t="n">
        <v>13</v>
      </c>
      <c r="J56" t="n">
        <v>267.24</v>
      </c>
      <c r="K56" t="n">
        <v>58.47</v>
      </c>
      <c r="L56" t="n">
        <v>14.5</v>
      </c>
      <c r="M56" t="n">
        <v>11</v>
      </c>
      <c r="N56" t="n">
        <v>69.27</v>
      </c>
      <c r="O56" t="n">
        <v>33193.92</v>
      </c>
      <c r="P56" t="n">
        <v>240.62</v>
      </c>
      <c r="Q56" t="n">
        <v>467.17</v>
      </c>
      <c r="R56" t="n">
        <v>61.17</v>
      </c>
      <c r="S56" t="n">
        <v>39.61</v>
      </c>
      <c r="T56" t="n">
        <v>5813.19</v>
      </c>
      <c r="U56" t="n">
        <v>0.65</v>
      </c>
      <c r="V56" t="n">
        <v>0.74</v>
      </c>
      <c r="W56" t="n">
        <v>2.64</v>
      </c>
      <c r="X56" t="n">
        <v>0.35</v>
      </c>
      <c r="Y56" t="n">
        <v>1</v>
      </c>
      <c r="Z56" t="n">
        <v>10</v>
      </c>
      <c r="AA56" t="n">
        <v>184.9819649255452</v>
      </c>
      <c r="AB56" t="n">
        <v>253.1004852393453</v>
      </c>
      <c r="AC56" t="n">
        <v>228.9449301569379</v>
      </c>
      <c r="AD56" t="n">
        <v>184981.9649255452</v>
      </c>
      <c r="AE56" t="n">
        <v>253100.4852393453</v>
      </c>
      <c r="AF56" t="n">
        <v>3.815978159262878e-06</v>
      </c>
      <c r="AG56" t="n">
        <v>8</v>
      </c>
      <c r="AH56" t="n">
        <v>228944.9301569379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5.2492</v>
      </c>
      <c r="E57" t="n">
        <v>19.05</v>
      </c>
      <c r="F57" t="n">
        <v>15.68</v>
      </c>
      <c r="G57" t="n">
        <v>72.37</v>
      </c>
      <c r="H57" t="n">
        <v>0.98</v>
      </c>
      <c r="I57" t="n">
        <v>13</v>
      </c>
      <c r="J57" t="n">
        <v>267.71</v>
      </c>
      <c r="K57" t="n">
        <v>58.47</v>
      </c>
      <c r="L57" t="n">
        <v>14.75</v>
      </c>
      <c r="M57" t="n">
        <v>11</v>
      </c>
      <c r="N57" t="n">
        <v>69.48999999999999</v>
      </c>
      <c r="O57" t="n">
        <v>33252.27</v>
      </c>
      <c r="P57" t="n">
        <v>241.01</v>
      </c>
      <c r="Q57" t="n">
        <v>467.07</v>
      </c>
      <c r="R57" t="n">
        <v>61.42</v>
      </c>
      <c r="S57" t="n">
        <v>39.61</v>
      </c>
      <c r="T57" t="n">
        <v>5933.77</v>
      </c>
      <c r="U57" t="n">
        <v>0.64</v>
      </c>
      <c r="V57" t="n">
        <v>0.74</v>
      </c>
      <c r="W57" t="n">
        <v>2.63</v>
      </c>
      <c r="X57" t="n">
        <v>0.35</v>
      </c>
      <c r="Y57" t="n">
        <v>1</v>
      </c>
      <c r="Z57" t="n">
        <v>10</v>
      </c>
      <c r="AA57" t="n">
        <v>185.1205461494941</v>
      </c>
      <c r="AB57" t="n">
        <v>253.2900981837242</v>
      </c>
      <c r="AC57" t="n">
        <v>229.1164467080288</v>
      </c>
      <c r="AD57" t="n">
        <v>185120.5461494941</v>
      </c>
      <c r="AE57" t="n">
        <v>253290.0981837242</v>
      </c>
      <c r="AF57" t="n">
        <v>3.817068916592546e-06</v>
      </c>
      <c r="AG57" t="n">
        <v>8</v>
      </c>
      <c r="AH57" t="n">
        <v>229116.4467080288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5.248</v>
      </c>
      <c r="E58" t="n">
        <v>19.05</v>
      </c>
      <c r="F58" t="n">
        <v>15.68</v>
      </c>
      <c r="G58" t="n">
        <v>72.39</v>
      </c>
      <c r="H58" t="n">
        <v>1</v>
      </c>
      <c r="I58" t="n">
        <v>13</v>
      </c>
      <c r="J58" t="n">
        <v>268.19</v>
      </c>
      <c r="K58" t="n">
        <v>58.47</v>
      </c>
      <c r="L58" t="n">
        <v>15</v>
      </c>
      <c r="M58" t="n">
        <v>11</v>
      </c>
      <c r="N58" t="n">
        <v>69.70999999999999</v>
      </c>
      <c r="O58" t="n">
        <v>33310.7</v>
      </c>
      <c r="P58" t="n">
        <v>240.87</v>
      </c>
      <c r="Q58" t="n">
        <v>467.08</v>
      </c>
      <c r="R58" t="n">
        <v>61.38</v>
      </c>
      <c r="S58" t="n">
        <v>39.61</v>
      </c>
      <c r="T58" t="n">
        <v>5916.23</v>
      </c>
      <c r="U58" t="n">
        <v>0.65</v>
      </c>
      <c r="V58" t="n">
        <v>0.74</v>
      </c>
      <c r="W58" t="n">
        <v>2.63</v>
      </c>
      <c r="X58" t="n">
        <v>0.35</v>
      </c>
      <c r="Y58" t="n">
        <v>1</v>
      </c>
      <c r="Z58" t="n">
        <v>10</v>
      </c>
      <c r="AA58" t="n">
        <v>185.0837498476704</v>
      </c>
      <c r="AB58" t="n">
        <v>253.2397518602309</v>
      </c>
      <c r="AC58" t="n">
        <v>229.0709053669881</v>
      </c>
      <c r="AD58" t="n">
        <v>185083.7498476704</v>
      </c>
      <c r="AE58" t="n">
        <v>253239.7518602309</v>
      </c>
      <c r="AF58" t="n">
        <v>3.816196310728812e-06</v>
      </c>
      <c r="AG58" t="n">
        <v>8</v>
      </c>
      <c r="AH58" t="n">
        <v>229070.9053669881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5.2468</v>
      </c>
      <c r="E59" t="n">
        <v>19.06</v>
      </c>
      <c r="F59" t="n">
        <v>15.69</v>
      </c>
      <c r="G59" t="n">
        <v>72.41</v>
      </c>
      <c r="H59" t="n">
        <v>1.01</v>
      </c>
      <c r="I59" t="n">
        <v>13</v>
      </c>
      <c r="J59" t="n">
        <v>268.66</v>
      </c>
      <c r="K59" t="n">
        <v>58.47</v>
      </c>
      <c r="L59" t="n">
        <v>15.25</v>
      </c>
      <c r="M59" t="n">
        <v>11</v>
      </c>
      <c r="N59" t="n">
        <v>69.94</v>
      </c>
      <c r="O59" t="n">
        <v>33369.22</v>
      </c>
      <c r="P59" t="n">
        <v>240.38</v>
      </c>
      <c r="Q59" t="n">
        <v>467.07</v>
      </c>
      <c r="R59" t="n">
        <v>61.42</v>
      </c>
      <c r="S59" t="n">
        <v>39.61</v>
      </c>
      <c r="T59" t="n">
        <v>5935.63</v>
      </c>
      <c r="U59" t="n">
        <v>0.64</v>
      </c>
      <c r="V59" t="n">
        <v>0.74</v>
      </c>
      <c r="W59" t="n">
        <v>2.63</v>
      </c>
      <c r="X59" t="n">
        <v>0.35</v>
      </c>
      <c r="Y59" t="n">
        <v>1</v>
      </c>
      <c r="Z59" t="n">
        <v>10</v>
      </c>
      <c r="AA59" t="n">
        <v>184.8921058721989</v>
      </c>
      <c r="AB59" t="n">
        <v>252.9775361182555</v>
      </c>
      <c r="AC59" t="n">
        <v>228.8337151274047</v>
      </c>
      <c r="AD59" t="n">
        <v>184892.1058721989</v>
      </c>
      <c r="AE59" t="n">
        <v>252977.5361182555</v>
      </c>
      <c r="AF59" t="n">
        <v>3.815323704865078e-06</v>
      </c>
      <c r="AG59" t="n">
        <v>8</v>
      </c>
      <c r="AH59" t="n">
        <v>228833.7151274047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5.249</v>
      </c>
      <c r="E60" t="n">
        <v>19.05</v>
      </c>
      <c r="F60" t="n">
        <v>15.68</v>
      </c>
      <c r="G60" t="n">
        <v>72.37</v>
      </c>
      <c r="H60" t="n">
        <v>1.03</v>
      </c>
      <c r="I60" t="n">
        <v>13</v>
      </c>
      <c r="J60" t="n">
        <v>269.14</v>
      </c>
      <c r="K60" t="n">
        <v>58.47</v>
      </c>
      <c r="L60" t="n">
        <v>15.5</v>
      </c>
      <c r="M60" t="n">
        <v>11</v>
      </c>
      <c r="N60" t="n">
        <v>70.16</v>
      </c>
      <c r="O60" t="n">
        <v>33427.83</v>
      </c>
      <c r="P60" t="n">
        <v>239.55</v>
      </c>
      <c r="Q60" t="n">
        <v>467.07</v>
      </c>
      <c r="R60" t="n">
        <v>61.23</v>
      </c>
      <c r="S60" t="n">
        <v>39.61</v>
      </c>
      <c r="T60" t="n">
        <v>5843.38</v>
      </c>
      <c r="U60" t="n">
        <v>0.65</v>
      </c>
      <c r="V60" t="n">
        <v>0.74</v>
      </c>
      <c r="W60" t="n">
        <v>2.63</v>
      </c>
      <c r="X60" t="n">
        <v>0.35</v>
      </c>
      <c r="Y60" t="n">
        <v>1</v>
      </c>
      <c r="Z60" t="n">
        <v>10</v>
      </c>
      <c r="AA60" t="n">
        <v>184.4524234936215</v>
      </c>
      <c r="AB60" t="n">
        <v>252.3759432904685</v>
      </c>
      <c r="AC60" t="n">
        <v>228.2895374747607</v>
      </c>
      <c r="AD60" t="n">
        <v>184452.4234936215</v>
      </c>
      <c r="AE60" t="n">
        <v>252375.9432904685</v>
      </c>
      <c r="AF60" t="n">
        <v>3.816923482281923e-06</v>
      </c>
      <c r="AG60" t="n">
        <v>8</v>
      </c>
      <c r="AH60" t="n">
        <v>228289.5374747607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5.2716</v>
      </c>
      <c r="E61" t="n">
        <v>18.97</v>
      </c>
      <c r="F61" t="n">
        <v>15.65</v>
      </c>
      <c r="G61" t="n">
        <v>78.23</v>
      </c>
      <c r="H61" t="n">
        <v>1.04</v>
      </c>
      <c r="I61" t="n">
        <v>12</v>
      </c>
      <c r="J61" t="n">
        <v>269.61</v>
      </c>
      <c r="K61" t="n">
        <v>58.47</v>
      </c>
      <c r="L61" t="n">
        <v>15.75</v>
      </c>
      <c r="M61" t="n">
        <v>10</v>
      </c>
      <c r="N61" t="n">
        <v>70.39</v>
      </c>
      <c r="O61" t="n">
        <v>33486.53</v>
      </c>
      <c r="P61" t="n">
        <v>238.83</v>
      </c>
      <c r="Q61" t="n">
        <v>467.07</v>
      </c>
      <c r="R61" t="n">
        <v>60.16</v>
      </c>
      <c r="S61" t="n">
        <v>39.61</v>
      </c>
      <c r="T61" t="n">
        <v>5310.87</v>
      </c>
      <c r="U61" t="n">
        <v>0.66</v>
      </c>
      <c r="V61" t="n">
        <v>0.75</v>
      </c>
      <c r="W61" t="n">
        <v>2.63</v>
      </c>
      <c r="X61" t="n">
        <v>0.31</v>
      </c>
      <c r="Y61" t="n">
        <v>1</v>
      </c>
      <c r="Z61" t="n">
        <v>10</v>
      </c>
      <c r="AA61" t="n">
        <v>183.5856791805694</v>
      </c>
      <c r="AB61" t="n">
        <v>251.1900254832908</v>
      </c>
      <c r="AC61" t="n">
        <v>227.2168019986536</v>
      </c>
      <c r="AD61" t="n">
        <v>183585.6791805694</v>
      </c>
      <c r="AE61" t="n">
        <v>251190.0254832908</v>
      </c>
      <c r="AF61" t="n">
        <v>3.833357559382242e-06</v>
      </c>
      <c r="AG61" t="n">
        <v>8</v>
      </c>
      <c r="AH61" t="n">
        <v>227216.8019986536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5.2723</v>
      </c>
      <c r="E62" t="n">
        <v>18.97</v>
      </c>
      <c r="F62" t="n">
        <v>15.64</v>
      </c>
      <c r="G62" t="n">
        <v>78.22</v>
      </c>
      <c r="H62" t="n">
        <v>1.05</v>
      </c>
      <c r="I62" t="n">
        <v>12</v>
      </c>
      <c r="J62" t="n">
        <v>270.09</v>
      </c>
      <c r="K62" t="n">
        <v>58.47</v>
      </c>
      <c r="L62" t="n">
        <v>16</v>
      </c>
      <c r="M62" t="n">
        <v>10</v>
      </c>
      <c r="N62" t="n">
        <v>70.62</v>
      </c>
      <c r="O62" t="n">
        <v>33545.31</v>
      </c>
      <c r="P62" t="n">
        <v>239.04</v>
      </c>
      <c r="Q62" t="n">
        <v>467.07</v>
      </c>
      <c r="R62" t="n">
        <v>60.21</v>
      </c>
      <c r="S62" t="n">
        <v>39.61</v>
      </c>
      <c r="T62" t="n">
        <v>5335.51</v>
      </c>
      <c r="U62" t="n">
        <v>0.66</v>
      </c>
      <c r="V62" t="n">
        <v>0.75</v>
      </c>
      <c r="W62" t="n">
        <v>2.62</v>
      </c>
      <c r="X62" t="n">
        <v>0.31</v>
      </c>
      <c r="Y62" t="n">
        <v>1</v>
      </c>
      <c r="Z62" t="n">
        <v>10</v>
      </c>
      <c r="AA62" t="n">
        <v>183.6596417622338</v>
      </c>
      <c r="AB62" t="n">
        <v>251.2912243505229</v>
      </c>
      <c r="AC62" t="n">
        <v>227.3083425880306</v>
      </c>
      <c r="AD62" t="n">
        <v>183659.6417622338</v>
      </c>
      <c r="AE62" t="n">
        <v>251291.2243505229</v>
      </c>
      <c r="AF62" t="n">
        <v>3.83386657946942e-06</v>
      </c>
      <c r="AG62" t="n">
        <v>8</v>
      </c>
      <c r="AH62" t="n">
        <v>227308.3425880306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5.2726</v>
      </c>
      <c r="E63" t="n">
        <v>18.97</v>
      </c>
      <c r="F63" t="n">
        <v>15.64</v>
      </c>
      <c r="G63" t="n">
        <v>78.20999999999999</v>
      </c>
      <c r="H63" t="n">
        <v>1.07</v>
      </c>
      <c r="I63" t="n">
        <v>12</v>
      </c>
      <c r="J63" t="n">
        <v>270.57</v>
      </c>
      <c r="K63" t="n">
        <v>58.47</v>
      </c>
      <c r="L63" t="n">
        <v>16.25</v>
      </c>
      <c r="M63" t="n">
        <v>10</v>
      </c>
      <c r="N63" t="n">
        <v>70.84</v>
      </c>
      <c r="O63" t="n">
        <v>33604.17</v>
      </c>
      <c r="P63" t="n">
        <v>238.96</v>
      </c>
      <c r="Q63" t="n">
        <v>467.07</v>
      </c>
      <c r="R63" t="n">
        <v>59.96</v>
      </c>
      <c r="S63" t="n">
        <v>39.61</v>
      </c>
      <c r="T63" t="n">
        <v>5212.14</v>
      </c>
      <c r="U63" t="n">
        <v>0.66</v>
      </c>
      <c r="V63" t="n">
        <v>0.75</v>
      </c>
      <c r="W63" t="n">
        <v>2.63</v>
      </c>
      <c r="X63" t="n">
        <v>0.31</v>
      </c>
      <c r="Y63" t="n">
        <v>1</v>
      </c>
      <c r="Z63" t="n">
        <v>10</v>
      </c>
      <c r="AA63" t="n">
        <v>183.6161282149006</v>
      </c>
      <c r="AB63" t="n">
        <v>251.2316871953794</v>
      </c>
      <c r="AC63" t="n">
        <v>227.254487575413</v>
      </c>
      <c r="AD63" t="n">
        <v>183616.1282149006</v>
      </c>
      <c r="AE63" t="n">
        <v>251231.6871953794</v>
      </c>
      <c r="AF63" t="n">
        <v>3.834084730935353e-06</v>
      </c>
      <c r="AG63" t="n">
        <v>8</v>
      </c>
      <c r="AH63" t="n">
        <v>227254.487575413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5.2715</v>
      </c>
      <c r="E64" t="n">
        <v>18.97</v>
      </c>
      <c r="F64" t="n">
        <v>15.65</v>
      </c>
      <c r="G64" t="n">
        <v>78.23</v>
      </c>
      <c r="H64" t="n">
        <v>1.08</v>
      </c>
      <c r="I64" t="n">
        <v>12</v>
      </c>
      <c r="J64" t="n">
        <v>271.05</v>
      </c>
      <c r="K64" t="n">
        <v>58.47</v>
      </c>
      <c r="L64" t="n">
        <v>16.5</v>
      </c>
      <c r="M64" t="n">
        <v>10</v>
      </c>
      <c r="N64" t="n">
        <v>71.06999999999999</v>
      </c>
      <c r="O64" t="n">
        <v>33663.13</v>
      </c>
      <c r="P64" t="n">
        <v>238.51</v>
      </c>
      <c r="Q64" t="n">
        <v>467.07</v>
      </c>
      <c r="R64" t="n">
        <v>60.27</v>
      </c>
      <c r="S64" t="n">
        <v>39.61</v>
      </c>
      <c r="T64" t="n">
        <v>5365.36</v>
      </c>
      <c r="U64" t="n">
        <v>0.66</v>
      </c>
      <c r="V64" t="n">
        <v>0.75</v>
      </c>
      <c r="W64" t="n">
        <v>2.63</v>
      </c>
      <c r="X64" t="n">
        <v>0.31</v>
      </c>
      <c r="Y64" t="n">
        <v>1</v>
      </c>
      <c r="Z64" t="n">
        <v>10</v>
      </c>
      <c r="AA64" t="n">
        <v>183.441129125799</v>
      </c>
      <c r="AB64" t="n">
        <v>250.9922457212558</v>
      </c>
      <c r="AC64" t="n">
        <v>227.0378980595214</v>
      </c>
      <c r="AD64" t="n">
        <v>183441.129125799</v>
      </c>
      <c r="AE64" t="n">
        <v>250992.2457212558</v>
      </c>
      <c r="AF64" t="n">
        <v>3.83328484222693e-06</v>
      </c>
      <c r="AG64" t="n">
        <v>8</v>
      </c>
      <c r="AH64" t="n">
        <v>227037.8980595214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5.2738</v>
      </c>
      <c r="E65" t="n">
        <v>18.96</v>
      </c>
      <c r="F65" t="n">
        <v>15.64</v>
      </c>
      <c r="G65" t="n">
        <v>78.19</v>
      </c>
      <c r="H65" t="n">
        <v>1.1</v>
      </c>
      <c r="I65" t="n">
        <v>12</v>
      </c>
      <c r="J65" t="n">
        <v>271.52</v>
      </c>
      <c r="K65" t="n">
        <v>58.47</v>
      </c>
      <c r="L65" t="n">
        <v>16.75</v>
      </c>
      <c r="M65" t="n">
        <v>10</v>
      </c>
      <c r="N65" t="n">
        <v>71.3</v>
      </c>
      <c r="O65" t="n">
        <v>33722.17</v>
      </c>
      <c r="P65" t="n">
        <v>238.07</v>
      </c>
      <c r="Q65" t="n">
        <v>467.09</v>
      </c>
      <c r="R65" t="n">
        <v>59.75</v>
      </c>
      <c r="S65" t="n">
        <v>39.61</v>
      </c>
      <c r="T65" t="n">
        <v>5108.3</v>
      </c>
      <c r="U65" t="n">
        <v>0.66</v>
      </c>
      <c r="V65" t="n">
        <v>0.75</v>
      </c>
      <c r="W65" t="n">
        <v>2.63</v>
      </c>
      <c r="X65" t="n">
        <v>0.3</v>
      </c>
      <c r="Y65" t="n">
        <v>1</v>
      </c>
      <c r="Z65" t="n">
        <v>10</v>
      </c>
      <c r="AA65" t="n">
        <v>183.1807124983302</v>
      </c>
      <c r="AB65" t="n">
        <v>250.6359322027824</v>
      </c>
      <c r="AC65" t="n">
        <v>226.7155906031619</v>
      </c>
      <c r="AD65" t="n">
        <v>183180.7124983302</v>
      </c>
      <c r="AE65" t="n">
        <v>250635.9322027824</v>
      </c>
      <c r="AF65" t="n">
        <v>3.834957336799087e-06</v>
      </c>
      <c r="AG65" t="n">
        <v>8</v>
      </c>
      <c r="AH65" t="n">
        <v>226715.5906031619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5.2907</v>
      </c>
      <c r="E66" t="n">
        <v>18.9</v>
      </c>
      <c r="F66" t="n">
        <v>15.62</v>
      </c>
      <c r="G66" t="n">
        <v>85.23</v>
      </c>
      <c r="H66" t="n">
        <v>1.11</v>
      </c>
      <c r="I66" t="n">
        <v>11</v>
      </c>
      <c r="J66" t="n">
        <v>272</v>
      </c>
      <c r="K66" t="n">
        <v>58.47</v>
      </c>
      <c r="L66" t="n">
        <v>17</v>
      </c>
      <c r="M66" t="n">
        <v>9</v>
      </c>
      <c r="N66" t="n">
        <v>71.53</v>
      </c>
      <c r="O66" t="n">
        <v>33781.3</v>
      </c>
      <c r="P66" t="n">
        <v>237.35</v>
      </c>
      <c r="Q66" t="n">
        <v>467.07</v>
      </c>
      <c r="R66" t="n">
        <v>59.29</v>
      </c>
      <c r="S66" t="n">
        <v>39.61</v>
      </c>
      <c r="T66" t="n">
        <v>4879.64</v>
      </c>
      <c r="U66" t="n">
        <v>0.67</v>
      </c>
      <c r="V66" t="n">
        <v>0.75</v>
      </c>
      <c r="W66" t="n">
        <v>2.63</v>
      </c>
      <c r="X66" t="n">
        <v>0.29</v>
      </c>
      <c r="Y66" t="n">
        <v>1</v>
      </c>
      <c r="Z66" t="n">
        <v>10</v>
      </c>
      <c r="AA66" t="n">
        <v>182.457529856511</v>
      </c>
      <c r="AB66" t="n">
        <v>249.6464418076794</v>
      </c>
      <c r="AC66" t="n">
        <v>225.8205357826087</v>
      </c>
      <c r="AD66" t="n">
        <v>182457.529856511</v>
      </c>
      <c r="AE66" t="n">
        <v>249646.4418076794</v>
      </c>
      <c r="AF66" t="n">
        <v>3.84724653604667e-06</v>
      </c>
      <c r="AG66" t="n">
        <v>8</v>
      </c>
      <c r="AH66" t="n">
        <v>225820.5357826087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5.2956</v>
      </c>
      <c r="E67" t="n">
        <v>18.88</v>
      </c>
      <c r="F67" t="n">
        <v>15.61</v>
      </c>
      <c r="G67" t="n">
        <v>85.13</v>
      </c>
      <c r="H67" t="n">
        <v>1.13</v>
      </c>
      <c r="I67" t="n">
        <v>11</v>
      </c>
      <c r="J67" t="n">
        <v>272.48</v>
      </c>
      <c r="K67" t="n">
        <v>58.47</v>
      </c>
      <c r="L67" t="n">
        <v>17.25</v>
      </c>
      <c r="M67" t="n">
        <v>9</v>
      </c>
      <c r="N67" t="n">
        <v>71.76000000000001</v>
      </c>
      <c r="O67" t="n">
        <v>33840.65</v>
      </c>
      <c r="P67" t="n">
        <v>237.09</v>
      </c>
      <c r="Q67" t="n">
        <v>467.07</v>
      </c>
      <c r="R67" t="n">
        <v>58.75</v>
      </c>
      <c r="S67" t="n">
        <v>39.61</v>
      </c>
      <c r="T67" t="n">
        <v>4612.5</v>
      </c>
      <c r="U67" t="n">
        <v>0.67</v>
      </c>
      <c r="V67" t="n">
        <v>0.75</v>
      </c>
      <c r="W67" t="n">
        <v>2.63</v>
      </c>
      <c r="X67" t="n">
        <v>0.27</v>
      </c>
      <c r="Y67" t="n">
        <v>1</v>
      </c>
      <c r="Z67" t="n">
        <v>10</v>
      </c>
      <c r="AA67" t="n">
        <v>182.2225988651712</v>
      </c>
      <c r="AB67" t="n">
        <v>249.3249988609046</v>
      </c>
      <c r="AC67" t="n">
        <v>225.529770899526</v>
      </c>
      <c r="AD67" t="n">
        <v>182222.5988651712</v>
      </c>
      <c r="AE67" t="n">
        <v>249324.9988609046</v>
      </c>
      <c r="AF67" t="n">
        <v>3.850809676656917e-06</v>
      </c>
      <c r="AG67" t="n">
        <v>8</v>
      </c>
      <c r="AH67" t="n">
        <v>225529.770899526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5.2954</v>
      </c>
      <c r="E68" t="n">
        <v>18.88</v>
      </c>
      <c r="F68" t="n">
        <v>15.61</v>
      </c>
      <c r="G68" t="n">
        <v>85.13</v>
      </c>
      <c r="H68" t="n">
        <v>1.14</v>
      </c>
      <c r="I68" t="n">
        <v>11</v>
      </c>
      <c r="J68" t="n">
        <v>272.97</v>
      </c>
      <c r="K68" t="n">
        <v>58.47</v>
      </c>
      <c r="L68" t="n">
        <v>17.5</v>
      </c>
      <c r="M68" t="n">
        <v>9</v>
      </c>
      <c r="N68" t="n">
        <v>71.98999999999999</v>
      </c>
      <c r="O68" t="n">
        <v>33899.96</v>
      </c>
      <c r="P68" t="n">
        <v>236.92</v>
      </c>
      <c r="Q68" t="n">
        <v>467.07</v>
      </c>
      <c r="R68" t="n">
        <v>58.94</v>
      </c>
      <c r="S68" t="n">
        <v>39.61</v>
      </c>
      <c r="T68" t="n">
        <v>4704.94</v>
      </c>
      <c r="U68" t="n">
        <v>0.67</v>
      </c>
      <c r="V68" t="n">
        <v>0.75</v>
      </c>
      <c r="W68" t="n">
        <v>2.62</v>
      </c>
      <c r="X68" t="n">
        <v>0.27</v>
      </c>
      <c r="Y68" t="n">
        <v>1</v>
      </c>
      <c r="Z68" t="n">
        <v>10</v>
      </c>
      <c r="AA68" t="n">
        <v>182.1494223034241</v>
      </c>
      <c r="AB68" t="n">
        <v>249.2248754608001</v>
      </c>
      <c r="AC68" t="n">
        <v>225.4392031362034</v>
      </c>
      <c r="AD68" t="n">
        <v>182149.4223034241</v>
      </c>
      <c r="AE68" t="n">
        <v>249224.8754608001</v>
      </c>
      <c r="AF68" t="n">
        <v>3.850664242346293e-06</v>
      </c>
      <c r="AG68" t="n">
        <v>8</v>
      </c>
      <c r="AH68" t="n">
        <v>225439.2031362034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5.2923</v>
      </c>
      <c r="E69" t="n">
        <v>18.9</v>
      </c>
      <c r="F69" t="n">
        <v>15.62</v>
      </c>
      <c r="G69" t="n">
        <v>85.19</v>
      </c>
      <c r="H69" t="n">
        <v>1.16</v>
      </c>
      <c r="I69" t="n">
        <v>11</v>
      </c>
      <c r="J69" t="n">
        <v>273.45</v>
      </c>
      <c r="K69" t="n">
        <v>58.47</v>
      </c>
      <c r="L69" t="n">
        <v>17.75</v>
      </c>
      <c r="M69" t="n">
        <v>9</v>
      </c>
      <c r="N69" t="n">
        <v>72.22</v>
      </c>
      <c r="O69" t="n">
        <v>33959.36</v>
      </c>
      <c r="P69" t="n">
        <v>237.12</v>
      </c>
      <c r="Q69" t="n">
        <v>467.08</v>
      </c>
      <c r="R69" t="n">
        <v>59.25</v>
      </c>
      <c r="S69" t="n">
        <v>39.61</v>
      </c>
      <c r="T69" t="n">
        <v>4860.59</v>
      </c>
      <c r="U69" t="n">
        <v>0.67</v>
      </c>
      <c r="V69" t="n">
        <v>0.75</v>
      </c>
      <c r="W69" t="n">
        <v>2.63</v>
      </c>
      <c r="X69" t="n">
        <v>0.29</v>
      </c>
      <c r="Y69" t="n">
        <v>1</v>
      </c>
      <c r="Z69" t="n">
        <v>10</v>
      </c>
      <c r="AA69" t="n">
        <v>182.3165640591016</v>
      </c>
      <c r="AB69" t="n">
        <v>249.4535661846919</v>
      </c>
      <c r="AC69" t="n">
        <v>225.6460679383765</v>
      </c>
      <c r="AD69" t="n">
        <v>182316.5640591016</v>
      </c>
      <c r="AE69" t="n">
        <v>249453.5661846919</v>
      </c>
      <c r="AF69" t="n">
        <v>3.848410010531649e-06</v>
      </c>
      <c r="AG69" t="n">
        <v>8</v>
      </c>
      <c r="AH69" t="n">
        <v>225646.0679383765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5.2899</v>
      </c>
      <c r="E70" t="n">
        <v>18.9</v>
      </c>
      <c r="F70" t="n">
        <v>15.63</v>
      </c>
      <c r="G70" t="n">
        <v>85.23999999999999</v>
      </c>
      <c r="H70" t="n">
        <v>1.17</v>
      </c>
      <c r="I70" t="n">
        <v>11</v>
      </c>
      <c r="J70" t="n">
        <v>273.93</v>
      </c>
      <c r="K70" t="n">
        <v>58.47</v>
      </c>
      <c r="L70" t="n">
        <v>18</v>
      </c>
      <c r="M70" t="n">
        <v>9</v>
      </c>
      <c r="N70" t="n">
        <v>72.45999999999999</v>
      </c>
      <c r="O70" t="n">
        <v>34018.85</v>
      </c>
      <c r="P70" t="n">
        <v>237.31</v>
      </c>
      <c r="Q70" t="n">
        <v>467.09</v>
      </c>
      <c r="R70" t="n">
        <v>59.49</v>
      </c>
      <c r="S70" t="n">
        <v>39.61</v>
      </c>
      <c r="T70" t="n">
        <v>4980.18</v>
      </c>
      <c r="U70" t="n">
        <v>0.67</v>
      </c>
      <c r="V70" t="n">
        <v>0.75</v>
      </c>
      <c r="W70" t="n">
        <v>2.63</v>
      </c>
      <c r="X70" t="n">
        <v>0.29</v>
      </c>
      <c r="Y70" t="n">
        <v>1</v>
      </c>
      <c r="Z70" t="n">
        <v>10</v>
      </c>
      <c r="AA70" t="n">
        <v>182.463633297215</v>
      </c>
      <c r="AB70" t="n">
        <v>249.6547928045154</v>
      </c>
      <c r="AC70" t="n">
        <v>225.8280897720274</v>
      </c>
      <c r="AD70" t="n">
        <v>182463.633297215</v>
      </c>
      <c r="AE70" t="n">
        <v>249654.7928045153</v>
      </c>
      <c r="AF70" t="n">
        <v>3.846664798804181e-06</v>
      </c>
      <c r="AG70" t="n">
        <v>8</v>
      </c>
      <c r="AH70" t="n">
        <v>225828.0897720274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5.2937</v>
      </c>
      <c r="E71" t="n">
        <v>18.89</v>
      </c>
      <c r="F71" t="n">
        <v>15.61</v>
      </c>
      <c r="G71" t="n">
        <v>85.17</v>
      </c>
      <c r="H71" t="n">
        <v>1.18</v>
      </c>
      <c r="I71" t="n">
        <v>11</v>
      </c>
      <c r="J71" t="n">
        <v>274.41</v>
      </c>
      <c r="K71" t="n">
        <v>58.47</v>
      </c>
      <c r="L71" t="n">
        <v>18.25</v>
      </c>
      <c r="M71" t="n">
        <v>9</v>
      </c>
      <c r="N71" t="n">
        <v>72.69</v>
      </c>
      <c r="O71" t="n">
        <v>34078.44</v>
      </c>
      <c r="P71" t="n">
        <v>236.86</v>
      </c>
      <c r="Q71" t="n">
        <v>467.07</v>
      </c>
      <c r="R71" t="n">
        <v>59.07</v>
      </c>
      <c r="S71" t="n">
        <v>39.61</v>
      </c>
      <c r="T71" t="n">
        <v>4770.6</v>
      </c>
      <c r="U71" t="n">
        <v>0.67</v>
      </c>
      <c r="V71" t="n">
        <v>0.75</v>
      </c>
      <c r="W71" t="n">
        <v>2.63</v>
      </c>
      <c r="X71" t="n">
        <v>0.28</v>
      </c>
      <c r="Y71" t="n">
        <v>1</v>
      </c>
      <c r="Z71" t="n">
        <v>10</v>
      </c>
      <c r="AA71" t="n">
        <v>182.1599934588909</v>
      </c>
      <c r="AB71" t="n">
        <v>249.2393393820762</v>
      </c>
      <c r="AC71" t="n">
        <v>225.4522866411331</v>
      </c>
      <c r="AD71" t="n">
        <v>182159.9934588909</v>
      </c>
      <c r="AE71" t="n">
        <v>249239.3393820762</v>
      </c>
      <c r="AF71" t="n">
        <v>3.849428050706004e-06</v>
      </c>
      <c r="AG71" t="n">
        <v>8</v>
      </c>
      <c r="AH71" t="n">
        <v>225452.2866411331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5.2939</v>
      </c>
      <c r="E72" t="n">
        <v>18.89</v>
      </c>
      <c r="F72" t="n">
        <v>15.61</v>
      </c>
      <c r="G72" t="n">
        <v>85.16</v>
      </c>
      <c r="H72" t="n">
        <v>1.2</v>
      </c>
      <c r="I72" t="n">
        <v>11</v>
      </c>
      <c r="J72" t="n">
        <v>274.9</v>
      </c>
      <c r="K72" t="n">
        <v>58.47</v>
      </c>
      <c r="L72" t="n">
        <v>18.5</v>
      </c>
      <c r="M72" t="n">
        <v>9</v>
      </c>
      <c r="N72" t="n">
        <v>72.92</v>
      </c>
      <c r="O72" t="n">
        <v>34138.11</v>
      </c>
      <c r="P72" t="n">
        <v>236.47</v>
      </c>
      <c r="Q72" t="n">
        <v>467.07</v>
      </c>
      <c r="R72" t="n">
        <v>59</v>
      </c>
      <c r="S72" t="n">
        <v>39.61</v>
      </c>
      <c r="T72" t="n">
        <v>4737.85</v>
      </c>
      <c r="U72" t="n">
        <v>0.67</v>
      </c>
      <c r="V72" t="n">
        <v>0.75</v>
      </c>
      <c r="W72" t="n">
        <v>2.63</v>
      </c>
      <c r="X72" t="n">
        <v>0.28</v>
      </c>
      <c r="Y72" t="n">
        <v>1</v>
      </c>
      <c r="Z72" t="n">
        <v>10</v>
      </c>
      <c r="AA72" t="n">
        <v>181.9773433644515</v>
      </c>
      <c r="AB72" t="n">
        <v>248.9894294649109</v>
      </c>
      <c r="AC72" t="n">
        <v>225.2262277757113</v>
      </c>
      <c r="AD72" t="n">
        <v>181977.3433644515</v>
      </c>
      <c r="AE72" t="n">
        <v>248989.4294649109</v>
      </c>
      <c r="AF72" t="n">
        <v>3.849573485016626e-06</v>
      </c>
      <c r="AG72" t="n">
        <v>8</v>
      </c>
      <c r="AH72" t="n">
        <v>225226.2277757113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5.3133</v>
      </c>
      <c r="E73" t="n">
        <v>18.82</v>
      </c>
      <c r="F73" t="n">
        <v>15.59</v>
      </c>
      <c r="G73" t="n">
        <v>93.55</v>
      </c>
      <c r="H73" t="n">
        <v>1.21</v>
      </c>
      <c r="I73" t="n">
        <v>10</v>
      </c>
      <c r="J73" t="n">
        <v>275.38</v>
      </c>
      <c r="K73" t="n">
        <v>58.47</v>
      </c>
      <c r="L73" t="n">
        <v>18.75</v>
      </c>
      <c r="M73" t="n">
        <v>8</v>
      </c>
      <c r="N73" t="n">
        <v>73.16</v>
      </c>
      <c r="O73" t="n">
        <v>34197.87</v>
      </c>
      <c r="P73" t="n">
        <v>235.42</v>
      </c>
      <c r="Q73" t="n">
        <v>467.07</v>
      </c>
      <c r="R73" t="n">
        <v>58.21</v>
      </c>
      <c r="S73" t="n">
        <v>39.61</v>
      </c>
      <c r="T73" t="n">
        <v>4347.31</v>
      </c>
      <c r="U73" t="n">
        <v>0.68</v>
      </c>
      <c r="V73" t="n">
        <v>0.75</v>
      </c>
      <c r="W73" t="n">
        <v>2.63</v>
      </c>
      <c r="X73" t="n">
        <v>0.26</v>
      </c>
      <c r="Y73" t="n">
        <v>1</v>
      </c>
      <c r="Z73" t="n">
        <v>10</v>
      </c>
      <c r="AA73" t="n">
        <v>181.0552734227722</v>
      </c>
      <c r="AB73" t="n">
        <v>247.7278126918511</v>
      </c>
      <c r="AC73" t="n">
        <v>224.0850179367816</v>
      </c>
      <c r="AD73" t="n">
        <v>181055.2734227722</v>
      </c>
      <c r="AE73" t="n">
        <v>247727.8126918511</v>
      </c>
      <c r="AF73" t="n">
        <v>3.863680613146989e-06</v>
      </c>
      <c r="AG73" t="n">
        <v>8</v>
      </c>
      <c r="AH73" t="n">
        <v>224085.0179367816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5.3128</v>
      </c>
      <c r="E74" t="n">
        <v>18.82</v>
      </c>
      <c r="F74" t="n">
        <v>15.59</v>
      </c>
      <c r="G74" t="n">
        <v>93.56</v>
      </c>
      <c r="H74" t="n">
        <v>1.23</v>
      </c>
      <c r="I74" t="n">
        <v>10</v>
      </c>
      <c r="J74" t="n">
        <v>275.87</v>
      </c>
      <c r="K74" t="n">
        <v>58.47</v>
      </c>
      <c r="L74" t="n">
        <v>19</v>
      </c>
      <c r="M74" t="n">
        <v>8</v>
      </c>
      <c r="N74" t="n">
        <v>73.39</v>
      </c>
      <c r="O74" t="n">
        <v>34257.73</v>
      </c>
      <c r="P74" t="n">
        <v>235.62</v>
      </c>
      <c r="Q74" t="n">
        <v>467.08</v>
      </c>
      <c r="R74" t="n">
        <v>58.43</v>
      </c>
      <c r="S74" t="n">
        <v>39.61</v>
      </c>
      <c r="T74" t="n">
        <v>4458.15</v>
      </c>
      <c r="U74" t="n">
        <v>0.68</v>
      </c>
      <c r="V74" t="n">
        <v>0.75</v>
      </c>
      <c r="W74" t="n">
        <v>2.62</v>
      </c>
      <c r="X74" t="n">
        <v>0.26</v>
      </c>
      <c r="Y74" t="n">
        <v>1</v>
      </c>
      <c r="Z74" t="n">
        <v>10</v>
      </c>
      <c r="AA74" t="n">
        <v>181.1573520973087</v>
      </c>
      <c r="AB74" t="n">
        <v>247.8674812377452</v>
      </c>
      <c r="AC74" t="n">
        <v>224.2113567126816</v>
      </c>
      <c r="AD74" t="n">
        <v>181157.3520973087</v>
      </c>
      <c r="AE74" t="n">
        <v>247867.4812377452</v>
      </c>
      <c r="AF74" t="n">
        <v>3.863317027370433e-06</v>
      </c>
      <c r="AG74" t="n">
        <v>8</v>
      </c>
      <c r="AH74" t="n">
        <v>224211.3567126816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5.3141</v>
      </c>
      <c r="E75" t="n">
        <v>18.82</v>
      </c>
      <c r="F75" t="n">
        <v>15.59</v>
      </c>
      <c r="G75" t="n">
        <v>93.53</v>
      </c>
      <c r="H75" t="n">
        <v>1.24</v>
      </c>
      <c r="I75" t="n">
        <v>10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235.84</v>
      </c>
      <c r="Q75" t="n">
        <v>467.07</v>
      </c>
      <c r="R75" t="n">
        <v>58.28</v>
      </c>
      <c r="S75" t="n">
        <v>39.61</v>
      </c>
      <c r="T75" t="n">
        <v>4383.4</v>
      </c>
      <c r="U75" t="n">
        <v>0.68</v>
      </c>
      <c r="V75" t="n">
        <v>0.75</v>
      </c>
      <c r="W75" t="n">
        <v>2.62</v>
      </c>
      <c r="X75" t="n">
        <v>0.26</v>
      </c>
      <c r="Y75" t="n">
        <v>1</v>
      </c>
      <c r="Z75" t="n">
        <v>10</v>
      </c>
      <c r="AA75" t="n">
        <v>181.2287895355932</v>
      </c>
      <c r="AB75" t="n">
        <v>247.9652250924034</v>
      </c>
      <c r="AC75" t="n">
        <v>224.2997720310356</v>
      </c>
      <c r="AD75" t="n">
        <v>181228.7895355932</v>
      </c>
      <c r="AE75" t="n">
        <v>247965.2250924034</v>
      </c>
      <c r="AF75" t="n">
        <v>3.864262350389477e-06</v>
      </c>
      <c r="AG75" t="n">
        <v>8</v>
      </c>
      <c r="AH75" t="n">
        <v>224299.7720310356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5.3109</v>
      </c>
      <c r="E76" t="n">
        <v>18.83</v>
      </c>
      <c r="F76" t="n">
        <v>15.6</v>
      </c>
      <c r="G76" t="n">
        <v>93.59999999999999</v>
      </c>
      <c r="H76" t="n">
        <v>1.25</v>
      </c>
      <c r="I76" t="n">
        <v>10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235.74</v>
      </c>
      <c r="Q76" t="n">
        <v>467.08</v>
      </c>
      <c r="R76" t="n">
        <v>58.61</v>
      </c>
      <c r="S76" t="n">
        <v>39.61</v>
      </c>
      <c r="T76" t="n">
        <v>4546.04</v>
      </c>
      <c r="U76" t="n">
        <v>0.68</v>
      </c>
      <c r="V76" t="n">
        <v>0.75</v>
      </c>
      <c r="W76" t="n">
        <v>2.63</v>
      </c>
      <c r="X76" t="n">
        <v>0.27</v>
      </c>
      <c r="Y76" t="n">
        <v>1</v>
      </c>
      <c r="Z76" t="n">
        <v>10</v>
      </c>
      <c r="AA76" t="n">
        <v>181.2603947276219</v>
      </c>
      <c r="AB76" t="n">
        <v>248.0084687104597</v>
      </c>
      <c r="AC76" t="n">
        <v>224.3388885388775</v>
      </c>
      <c r="AD76" t="n">
        <v>181260.3947276219</v>
      </c>
      <c r="AE76" t="n">
        <v>248008.4687104597</v>
      </c>
      <c r="AF76" t="n">
        <v>3.861935401419521e-06</v>
      </c>
      <c r="AG76" t="n">
        <v>8</v>
      </c>
      <c r="AH76" t="n">
        <v>224338.8885388775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5.3106</v>
      </c>
      <c r="E77" t="n">
        <v>18.83</v>
      </c>
      <c r="F77" t="n">
        <v>15.6</v>
      </c>
      <c r="G77" t="n">
        <v>93.61</v>
      </c>
      <c r="H77" t="n">
        <v>1.27</v>
      </c>
      <c r="I77" t="n">
        <v>10</v>
      </c>
      <c r="J77" t="n">
        <v>277.33</v>
      </c>
      <c r="K77" t="n">
        <v>58.47</v>
      </c>
      <c r="L77" t="n">
        <v>19.75</v>
      </c>
      <c r="M77" t="n">
        <v>8</v>
      </c>
      <c r="N77" t="n">
        <v>74.09999999999999</v>
      </c>
      <c r="O77" t="n">
        <v>34437.85</v>
      </c>
      <c r="P77" t="n">
        <v>235.68</v>
      </c>
      <c r="Q77" t="n">
        <v>467.07</v>
      </c>
      <c r="R77" t="n">
        <v>58.62</v>
      </c>
      <c r="S77" t="n">
        <v>39.61</v>
      </c>
      <c r="T77" t="n">
        <v>4550.23</v>
      </c>
      <c r="U77" t="n">
        <v>0.68</v>
      </c>
      <c r="V77" t="n">
        <v>0.75</v>
      </c>
      <c r="W77" t="n">
        <v>2.63</v>
      </c>
      <c r="X77" t="n">
        <v>0.27</v>
      </c>
      <c r="Y77" t="n">
        <v>1</v>
      </c>
      <c r="Z77" t="n">
        <v>10</v>
      </c>
      <c r="AA77" t="n">
        <v>181.2397000792359</v>
      </c>
      <c r="AB77" t="n">
        <v>247.9801533795545</v>
      </c>
      <c r="AC77" t="n">
        <v>224.313275583413</v>
      </c>
      <c r="AD77" t="n">
        <v>181239.7000792359</v>
      </c>
      <c r="AE77" t="n">
        <v>247980.1533795545</v>
      </c>
      <c r="AF77" t="n">
        <v>3.861717249953588e-06</v>
      </c>
      <c r="AG77" t="n">
        <v>8</v>
      </c>
      <c r="AH77" t="n">
        <v>224313.275583413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5.3106</v>
      </c>
      <c r="E78" t="n">
        <v>18.83</v>
      </c>
      <c r="F78" t="n">
        <v>15.6</v>
      </c>
      <c r="G78" t="n">
        <v>93.61</v>
      </c>
      <c r="H78" t="n">
        <v>1.28</v>
      </c>
      <c r="I78" t="n">
        <v>10</v>
      </c>
      <c r="J78" t="n">
        <v>277.82</v>
      </c>
      <c r="K78" t="n">
        <v>58.47</v>
      </c>
      <c r="L78" t="n">
        <v>20</v>
      </c>
      <c r="M78" t="n">
        <v>8</v>
      </c>
      <c r="N78" t="n">
        <v>74.34</v>
      </c>
      <c r="O78" t="n">
        <v>34498.07</v>
      </c>
      <c r="P78" t="n">
        <v>235.14</v>
      </c>
      <c r="Q78" t="n">
        <v>467.07</v>
      </c>
      <c r="R78" t="n">
        <v>58.7</v>
      </c>
      <c r="S78" t="n">
        <v>39.61</v>
      </c>
      <c r="T78" t="n">
        <v>4592.78</v>
      </c>
      <c r="U78" t="n">
        <v>0.67</v>
      </c>
      <c r="V78" t="n">
        <v>0.75</v>
      </c>
      <c r="W78" t="n">
        <v>2.62</v>
      </c>
      <c r="X78" t="n">
        <v>0.27</v>
      </c>
      <c r="Y78" t="n">
        <v>1</v>
      </c>
      <c r="Z78" t="n">
        <v>10</v>
      </c>
      <c r="AA78" t="n">
        <v>180.993763639649</v>
      </c>
      <c r="AB78" t="n">
        <v>247.6436522929619</v>
      </c>
      <c r="AC78" t="n">
        <v>224.0088896882424</v>
      </c>
      <c r="AD78" t="n">
        <v>180993.763639649</v>
      </c>
      <c r="AE78" t="n">
        <v>247643.6522929619</v>
      </c>
      <c r="AF78" t="n">
        <v>3.861717249953588e-06</v>
      </c>
      <c r="AG78" t="n">
        <v>8</v>
      </c>
      <c r="AH78" t="n">
        <v>224008.8896882425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5.3134</v>
      </c>
      <c r="E79" t="n">
        <v>18.82</v>
      </c>
      <c r="F79" t="n">
        <v>15.59</v>
      </c>
      <c r="G79" t="n">
        <v>93.55</v>
      </c>
      <c r="H79" t="n">
        <v>1.3</v>
      </c>
      <c r="I79" t="n">
        <v>10</v>
      </c>
      <c r="J79" t="n">
        <v>278.3</v>
      </c>
      <c r="K79" t="n">
        <v>58.47</v>
      </c>
      <c r="L79" t="n">
        <v>20.25</v>
      </c>
      <c r="M79" t="n">
        <v>8</v>
      </c>
      <c r="N79" t="n">
        <v>74.58</v>
      </c>
      <c r="O79" t="n">
        <v>34558.39</v>
      </c>
      <c r="P79" t="n">
        <v>234.4</v>
      </c>
      <c r="Q79" t="n">
        <v>467.14</v>
      </c>
      <c r="R79" t="n">
        <v>58.33</v>
      </c>
      <c r="S79" t="n">
        <v>39.61</v>
      </c>
      <c r="T79" t="n">
        <v>4406.1</v>
      </c>
      <c r="U79" t="n">
        <v>0.68</v>
      </c>
      <c r="V79" t="n">
        <v>0.75</v>
      </c>
      <c r="W79" t="n">
        <v>2.63</v>
      </c>
      <c r="X79" t="n">
        <v>0.26</v>
      </c>
      <c r="Y79" t="n">
        <v>1</v>
      </c>
      <c r="Z79" t="n">
        <v>10</v>
      </c>
      <c r="AA79" t="n">
        <v>180.5887661010277</v>
      </c>
      <c r="AB79" t="n">
        <v>247.08951679339</v>
      </c>
      <c r="AC79" t="n">
        <v>223.5076401030155</v>
      </c>
      <c r="AD79" t="n">
        <v>180588.7661010277</v>
      </c>
      <c r="AE79" t="n">
        <v>247089.51679339</v>
      </c>
      <c r="AF79" t="n">
        <v>3.863753330302299e-06</v>
      </c>
      <c r="AG79" t="n">
        <v>8</v>
      </c>
      <c r="AH79" t="n">
        <v>223507.6401030155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5.3152</v>
      </c>
      <c r="E80" t="n">
        <v>18.81</v>
      </c>
      <c r="F80" t="n">
        <v>15.58</v>
      </c>
      <c r="G80" t="n">
        <v>93.51000000000001</v>
      </c>
      <c r="H80" t="n">
        <v>1.31</v>
      </c>
      <c r="I80" t="n">
        <v>10</v>
      </c>
      <c r="J80" t="n">
        <v>278.79</v>
      </c>
      <c r="K80" t="n">
        <v>58.47</v>
      </c>
      <c r="L80" t="n">
        <v>20.5</v>
      </c>
      <c r="M80" t="n">
        <v>8</v>
      </c>
      <c r="N80" t="n">
        <v>74.81999999999999</v>
      </c>
      <c r="O80" t="n">
        <v>34618.81</v>
      </c>
      <c r="P80" t="n">
        <v>233.53</v>
      </c>
      <c r="Q80" t="n">
        <v>467.09</v>
      </c>
      <c r="R80" t="n">
        <v>58.08</v>
      </c>
      <c r="S80" t="n">
        <v>39.61</v>
      </c>
      <c r="T80" t="n">
        <v>4283.05</v>
      </c>
      <c r="U80" t="n">
        <v>0.68</v>
      </c>
      <c r="V80" t="n">
        <v>0.75</v>
      </c>
      <c r="W80" t="n">
        <v>2.63</v>
      </c>
      <c r="X80" t="n">
        <v>0.25</v>
      </c>
      <c r="Y80" t="n">
        <v>1</v>
      </c>
      <c r="Z80" t="n">
        <v>10</v>
      </c>
      <c r="AA80" t="n">
        <v>180.1469233020136</v>
      </c>
      <c r="AB80" t="n">
        <v>246.4849679830508</v>
      </c>
      <c r="AC80" t="n">
        <v>222.9607885826453</v>
      </c>
      <c r="AD80" t="n">
        <v>180146.9233020136</v>
      </c>
      <c r="AE80" t="n">
        <v>246484.9679830507</v>
      </c>
      <c r="AF80" t="n">
        <v>3.8650622390979e-06</v>
      </c>
      <c r="AG80" t="n">
        <v>8</v>
      </c>
      <c r="AH80" t="n">
        <v>222960.7885826452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5.3142</v>
      </c>
      <c r="E81" t="n">
        <v>18.82</v>
      </c>
      <c r="F81" t="n">
        <v>15.59</v>
      </c>
      <c r="G81" t="n">
        <v>93.53</v>
      </c>
      <c r="H81" t="n">
        <v>1.32</v>
      </c>
      <c r="I81" t="n">
        <v>10</v>
      </c>
      <c r="J81" t="n">
        <v>279.28</v>
      </c>
      <c r="K81" t="n">
        <v>58.47</v>
      </c>
      <c r="L81" t="n">
        <v>20.75</v>
      </c>
      <c r="M81" t="n">
        <v>8</v>
      </c>
      <c r="N81" t="n">
        <v>75.06</v>
      </c>
      <c r="O81" t="n">
        <v>34679.32</v>
      </c>
      <c r="P81" t="n">
        <v>232.78</v>
      </c>
      <c r="Q81" t="n">
        <v>467.08</v>
      </c>
      <c r="R81" t="n">
        <v>58.34</v>
      </c>
      <c r="S81" t="n">
        <v>39.61</v>
      </c>
      <c r="T81" t="n">
        <v>4413.25</v>
      </c>
      <c r="U81" t="n">
        <v>0.68</v>
      </c>
      <c r="V81" t="n">
        <v>0.75</v>
      </c>
      <c r="W81" t="n">
        <v>2.62</v>
      </c>
      <c r="X81" t="n">
        <v>0.26</v>
      </c>
      <c r="Y81" t="n">
        <v>1</v>
      </c>
      <c r="Z81" t="n">
        <v>10</v>
      </c>
      <c r="AA81" t="n">
        <v>179.8338853564109</v>
      </c>
      <c r="AB81" t="n">
        <v>246.0566556556178</v>
      </c>
      <c r="AC81" t="n">
        <v>222.5733537826022</v>
      </c>
      <c r="AD81" t="n">
        <v>179833.8853564109</v>
      </c>
      <c r="AE81" t="n">
        <v>246056.6556556178</v>
      </c>
      <c r="AF81" t="n">
        <v>3.864335067544789e-06</v>
      </c>
      <c r="AG81" t="n">
        <v>8</v>
      </c>
      <c r="AH81" t="n">
        <v>222573.3537826022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5.3379</v>
      </c>
      <c r="E82" t="n">
        <v>18.73</v>
      </c>
      <c r="F82" t="n">
        <v>15.55</v>
      </c>
      <c r="G82" t="n">
        <v>103.68</v>
      </c>
      <c r="H82" t="n">
        <v>1.34</v>
      </c>
      <c r="I82" t="n">
        <v>9</v>
      </c>
      <c r="J82" t="n">
        <v>279.78</v>
      </c>
      <c r="K82" t="n">
        <v>58.47</v>
      </c>
      <c r="L82" t="n">
        <v>21</v>
      </c>
      <c r="M82" t="n">
        <v>7</v>
      </c>
      <c r="N82" t="n">
        <v>75.3</v>
      </c>
      <c r="O82" t="n">
        <v>34739.92</v>
      </c>
      <c r="P82" t="n">
        <v>232.4</v>
      </c>
      <c r="Q82" t="n">
        <v>467.07</v>
      </c>
      <c r="R82" t="n">
        <v>56.96</v>
      </c>
      <c r="S82" t="n">
        <v>39.61</v>
      </c>
      <c r="T82" t="n">
        <v>3724.77</v>
      </c>
      <c r="U82" t="n">
        <v>0.7</v>
      </c>
      <c r="V82" t="n">
        <v>0.75</v>
      </c>
      <c r="W82" t="n">
        <v>2.63</v>
      </c>
      <c r="X82" t="n">
        <v>0.22</v>
      </c>
      <c r="Y82" t="n">
        <v>1</v>
      </c>
      <c r="Z82" t="n">
        <v>10</v>
      </c>
      <c r="AA82" t="n">
        <v>179.121220544189</v>
      </c>
      <c r="AB82" t="n">
        <v>245.0815562189838</v>
      </c>
      <c r="AC82" t="n">
        <v>221.6913164676396</v>
      </c>
      <c r="AD82" t="n">
        <v>179121.220544189</v>
      </c>
      <c r="AE82" t="n">
        <v>245081.5562189838</v>
      </c>
      <c r="AF82" t="n">
        <v>3.88156903335353e-06</v>
      </c>
      <c r="AG82" t="n">
        <v>8</v>
      </c>
      <c r="AH82" t="n">
        <v>221691.3164676396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5.3365</v>
      </c>
      <c r="E83" t="n">
        <v>18.74</v>
      </c>
      <c r="F83" t="n">
        <v>15.56</v>
      </c>
      <c r="G83" t="n">
        <v>103.71</v>
      </c>
      <c r="H83" t="n">
        <v>1.35</v>
      </c>
      <c r="I83" t="n">
        <v>9</v>
      </c>
      <c r="J83" t="n">
        <v>280.27</v>
      </c>
      <c r="K83" t="n">
        <v>58.47</v>
      </c>
      <c r="L83" t="n">
        <v>21.25</v>
      </c>
      <c r="M83" t="n">
        <v>7</v>
      </c>
      <c r="N83" t="n">
        <v>75.54000000000001</v>
      </c>
      <c r="O83" t="n">
        <v>34800.62</v>
      </c>
      <c r="P83" t="n">
        <v>232.75</v>
      </c>
      <c r="Q83" t="n">
        <v>467.07</v>
      </c>
      <c r="R83" t="n">
        <v>57.22</v>
      </c>
      <c r="S83" t="n">
        <v>39.61</v>
      </c>
      <c r="T83" t="n">
        <v>3854.87</v>
      </c>
      <c r="U83" t="n">
        <v>0.6899999999999999</v>
      </c>
      <c r="V83" t="n">
        <v>0.75</v>
      </c>
      <c r="W83" t="n">
        <v>2.62</v>
      </c>
      <c r="X83" t="n">
        <v>0.22</v>
      </c>
      <c r="Y83" t="n">
        <v>1</v>
      </c>
      <c r="Z83" t="n">
        <v>10</v>
      </c>
      <c r="AA83" t="n">
        <v>179.3164876008916</v>
      </c>
      <c r="AB83" t="n">
        <v>245.3487292205388</v>
      </c>
      <c r="AC83" t="n">
        <v>221.9329908529059</v>
      </c>
      <c r="AD83" t="n">
        <v>179316.4876008916</v>
      </c>
      <c r="AE83" t="n">
        <v>245348.7292205387</v>
      </c>
      <c r="AF83" t="n">
        <v>3.880550993179174e-06</v>
      </c>
      <c r="AG83" t="n">
        <v>8</v>
      </c>
      <c r="AH83" t="n">
        <v>221932.9908529059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5.3354</v>
      </c>
      <c r="E84" t="n">
        <v>18.74</v>
      </c>
      <c r="F84" t="n">
        <v>15.56</v>
      </c>
      <c r="G84" t="n">
        <v>103.74</v>
      </c>
      <c r="H84" t="n">
        <v>1.36</v>
      </c>
      <c r="I84" t="n">
        <v>9</v>
      </c>
      <c r="J84" t="n">
        <v>280.76</v>
      </c>
      <c r="K84" t="n">
        <v>58.47</v>
      </c>
      <c r="L84" t="n">
        <v>21.5</v>
      </c>
      <c r="M84" t="n">
        <v>7</v>
      </c>
      <c r="N84" t="n">
        <v>75.79000000000001</v>
      </c>
      <c r="O84" t="n">
        <v>34861.41</v>
      </c>
      <c r="P84" t="n">
        <v>233.18</v>
      </c>
      <c r="Q84" t="n">
        <v>467.08</v>
      </c>
      <c r="R84" t="n">
        <v>57.26</v>
      </c>
      <c r="S84" t="n">
        <v>39.61</v>
      </c>
      <c r="T84" t="n">
        <v>3874.16</v>
      </c>
      <c r="U84" t="n">
        <v>0.6899999999999999</v>
      </c>
      <c r="V84" t="n">
        <v>0.75</v>
      </c>
      <c r="W84" t="n">
        <v>2.63</v>
      </c>
      <c r="X84" t="n">
        <v>0.23</v>
      </c>
      <c r="Y84" t="n">
        <v>1</v>
      </c>
      <c r="Z84" t="n">
        <v>10</v>
      </c>
      <c r="AA84" t="n">
        <v>179.5352177305251</v>
      </c>
      <c r="AB84" t="n">
        <v>245.6480054335954</v>
      </c>
      <c r="AC84" t="n">
        <v>222.2037045642253</v>
      </c>
      <c r="AD84" t="n">
        <v>179535.2177305251</v>
      </c>
      <c r="AE84" t="n">
        <v>245648.0054335954</v>
      </c>
      <c r="AF84" t="n">
        <v>3.879751104470751e-06</v>
      </c>
      <c r="AG84" t="n">
        <v>8</v>
      </c>
      <c r="AH84" t="n">
        <v>222203.7045642253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5.3374</v>
      </c>
      <c r="E85" t="n">
        <v>18.74</v>
      </c>
      <c r="F85" t="n">
        <v>15.55</v>
      </c>
      <c r="G85" t="n">
        <v>103.69</v>
      </c>
      <c r="H85" t="n">
        <v>1.38</v>
      </c>
      <c r="I85" t="n">
        <v>9</v>
      </c>
      <c r="J85" t="n">
        <v>281.25</v>
      </c>
      <c r="K85" t="n">
        <v>58.47</v>
      </c>
      <c r="L85" t="n">
        <v>21.75</v>
      </c>
      <c r="M85" t="n">
        <v>7</v>
      </c>
      <c r="N85" t="n">
        <v>76.03</v>
      </c>
      <c r="O85" t="n">
        <v>34922.31</v>
      </c>
      <c r="P85" t="n">
        <v>233.17</v>
      </c>
      <c r="Q85" t="n">
        <v>467.07</v>
      </c>
      <c r="R85" t="n">
        <v>57.11</v>
      </c>
      <c r="S85" t="n">
        <v>39.61</v>
      </c>
      <c r="T85" t="n">
        <v>3802.15</v>
      </c>
      <c r="U85" t="n">
        <v>0.6899999999999999</v>
      </c>
      <c r="V85" t="n">
        <v>0.75</v>
      </c>
      <c r="W85" t="n">
        <v>2.62</v>
      </c>
      <c r="X85" t="n">
        <v>0.22</v>
      </c>
      <c r="Y85" t="n">
        <v>1</v>
      </c>
      <c r="Z85" t="n">
        <v>10</v>
      </c>
      <c r="AA85" t="n">
        <v>179.4809436414401</v>
      </c>
      <c r="AB85" t="n">
        <v>245.5737452305055</v>
      </c>
      <c r="AC85" t="n">
        <v>222.1365316506935</v>
      </c>
      <c r="AD85" t="n">
        <v>179480.9436414401</v>
      </c>
      <c r="AE85" t="n">
        <v>245573.7452305055</v>
      </c>
      <c r="AF85" t="n">
        <v>3.881205447576974e-06</v>
      </c>
      <c r="AG85" t="n">
        <v>8</v>
      </c>
      <c r="AH85" t="n">
        <v>222136.5316506935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5.3358</v>
      </c>
      <c r="E86" t="n">
        <v>18.74</v>
      </c>
      <c r="F86" t="n">
        <v>15.56</v>
      </c>
      <c r="G86" t="n">
        <v>103.73</v>
      </c>
      <c r="H86" t="n">
        <v>1.39</v>
      </c>
      <c r="I86" t="n">
        <v>9</v>
      </c>
      <c r="J86" t="n">
        <v>281.75</v>
      </c>
      <c r="K86" t="n">
        <v>58.47</v>
      </c>
      <c r="L86" t="n">
        <v>22</v>
      </c>
      <c r="M86" t="n">
        <v>7</v>
      </c>
      <c r="N86" t="n">
        <v>76.28</v>
      </c>
      <c r="O86" t="n">
        <v>34983.29</v>
      </c>
      <c r="P86" t="n">
        <v>233.37</v>
      </c>
      <c r="Q86" t="n">
        <v>467.07</v>
      </c>
      <c r="R86" t="n">
        <v>57.37</v>
      </c>
      <c r="S86" t="n">
        <v>39.61</v>
      </c>
      <c r="T86" t="n">
        <v>3928.46</v>
      </c>
      <c r="U86" t="n">
        <v>0.6899999999999999</v>
      </c>
      <c r="V86" t="n">
        <v>0.75</v>
      </c>
      <c r="W86" t="n">
        <v>2.62</v>
      </c>
      <c r="X86" t="n">
        <v>0.23</v>
      </c>
      <c r="Y86" t="n">
        <v>1</v>
      </c>
      <c r="Z86" t="n">
        <v>10</v>
      </c>
      <c r="AA86" t="n">
        <v>179.6126711667125</v>
      </c>
      <c r="AB86" t="n">
        <v>245.7539806419914</v>
      </c>
      <c r="AC86" t="n">
        <v>222.2995656474691</v>
      </c>
      <c r="AD86" t="n">
        <v>179612.6711667124</v>
      </c>
      <c r="AE86" t="n">
        <v>245753.9806419914</v>
      </c>
      <c r="AF86" t="n">
        <v>3.880041973091996e-06</v>
      </c>
      <c r="AG86" t="n">
        <v>8</v>
      </c>
      <c r="AH86" t="n">
        <v>222299.5656474691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5.3333</v>
      </c>
      <c r="E87" t="n">
        <v>18.75</v>
      </c>
      <c r="F87" t="n">
        <v>15.57</v>
      </c>
      <c r="G87" t="n">
        <v>103.79</v>
      </c>
      <c r="H87" t="n">
        <v>1.4</v>
      </c>
      <c r="I87" t="n">
        <v>9</v>
      </c>
      <c r="J87" t="n">
        <v>282.24</v>
      </c>
      <c r="K87" t="n">
        <v>58.47</v>
      </c>
      <c r="L87" t="n">
        <v>22.25</v>
      </c>
      <c r="M87" t="n">
        <v>7</v>
      </c>
      <c r="N87" t="n">
        <v>76.52</v>
      </c>
      <c r="O87" t="n">
        <v>35044.38</v>
      </c>
      <c r="P87" t="n">
        <v>233.32</v>
      </c>
      <c r="Q87" t="n">
        <v>467.07</v>
      </c>
      <c r="R87" t="n">
        <v>57.64</v>
      </c>
      <c r="S87" t="n">
        <v>39.61</v>
      </c>
      <c r="T87" t="n">
        <v>4068</v>
      </c>
      <c r="U87" t="n">
        <v>0.6899999999999999</v>
      </c>
      <c r="V87" t="n">
        <v>0.75</v>
      </c>
      <c r="W87" t="n">
        <v>2.62</v>
      </c>
      <c r="X87" t="n">
        <v>0.23</v>
      </c>
      <c r="Y87" t="n">
        <v>1</v>
      </c>
      <c r="Z87" t="n">
        <v>10</v>
      </c>
      <c r="AA87" t="n">
        <v>179.6506572476359</v>
      </c>
      <c r="AB87" t="n">
        <v>245.8059548737385</v>
      </c>
      <c r="AC87" t="n">
        <v>222.3465795314846</v>
      </c>
      <c r="AD87" t="n">
        <v>179650.6572476359</v>
      </c>
      <c r="AE87" t="n">
        <v>245805.9548737385</v>
      </c>
      <c r="AF87" t="n">
        <v>3.878224044209217e-06</v>
      </c>
      <c r="AG87" t="n">
        <v>8</v>
      </c>
      <c r="AH87" t="n">
        <v>222346.5795314846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5.3345</v>
      </c>
      <c r="E88" t="n">
        <v>18.75</v>
      </c>
      <c r="F88" t="n">
        <v>15.56</v>
      </c>
      <c r="G88" t="n">
        <v>103.76</v>
      </c>
      <c r="H88" t="n">
        <v>1.42</v>
      </c>
      <c r="I88" t="n">
        <v>9</v>
      </c>
      <c r="J88" t="n">
        <v>282.74</v>
      </c>
      <c r="K88" t="n">
        <v>58.47</v>
      </c>
      <c r="L88" t="n">
        <v>22.5</v>
      </c>
      <c r="M88" t="n">
        <v>7</v>
      </c>
      <c r="N88" t="n">
        <v>76.77</v>
      </c>
      <c r="O88" t="n">
        <v>35105.56</v>
      </c>
      <c r="P88" t="n">
        <v>232.62</v>
      </c>
      <c r="Q88" t="n">
        <v>467.07</v>
      </c>
      <c r="R88" t="n">
        <v>57.51</v>
      </c>
      <c r="S88" t="n">
        <v>39.61</v>
      </c>
      <c r="T88" t="n">
        <v>3998.66</v>
      </c>
      <c r="U88" t="n">
        <v>0.6899999999999999</v>
      </c>
      <c r="V88" t="n">
        <v>0.75</v>
      </c>
      <c r="W88" t="n">
        <v>2.62</v>
      </c>
      <c r="X88" t="n">
        <v>0.23</v>
      </c>
      <c r="Y88" t="n">
        <v>1</v>
      </c>
      <c r="Z88" t="n">
        <v>10</v>
      </c>
      <c r="AA88" t="n">
        <v>179.3008298789539</v>
      </c>
      <c r="AB88" t="n">
        <v>245.3273056346137</v>
      </c>
      <c r="AC88" t="n">
        <v>221.9136119039533</v>
      </c>
      <c r="AD88" t="n">
        <v>179300.8298789539</v>
      </c>
      <c r="AE88" t="n">
        <v>245327.3056346137</v>
      </c>
      <c r="AF88" t="n">
        <v>3.879096650072951e-06</v>
      </c>
      <c r="AG88" t="n">
        <v>8</v>
      </c>
      <c r="AH88" t="n">
        <v>221913.6119039533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5.3353</v>
      </c>
      <c r="E89" t="n">
        <v>18.74</v>
      </c>
      <c r="F89" t="n">
        <v>15.56</v>
      </c>
      <c r="G89" t="n">
        <v>103.74</v>
      </c>
      <c r="H89" t="n">
        <v>1.43</v>
      </c>
      <c r="I89" t="n">
        <v>9</v>
      </c>
      <c r="J89" t="n">
        <v>283.24</v>
      </c>
      <c r="K89" t="n">
        <v>58.47</v>
      </c>
      <c r="L89" t="n">
        <v>22.75</v>
      </c>
      <c r="M89" t="n">
        <v>7</v>
      </c>
      <c r="N89" t="n">
        <v>77.01000000000001</v>
      </c>
      <c r="O89" t="n">
        <v>35166.85</v>
      </c>
      <c r="P89" t="n">
        <v>232.4</v>
      </c>
      <c r="Q89" t="n">
        <v>467.09</v>
      </c>
      <c r="R89" t="n">
        <v>57.43</v>
      </c>
      <c r="S89" t="n">
        <v>39.61</v>
      </c>
      <c r="T89" t="n">
        <v>3960.32</v>
      </c>
      <c r="U89" t="n">
        <v>0.6899999999999999</v>
      </c>
      <c r="V89" t="n">
        <v>0.75</v>
      </c>
      <c r="W89" t="n">
        <v>2.62</v>
      </c>
      <c r="X89" t="n">
        <v>0.23</v>
      </c>
      <c r="Y89" t="n">
        <v>1</v>
      </c>
      <c r="Z89" t="n">
        <v>10</v>
      </c>
      <c r="AA89" t="n">
        <v>179.1837887844905</v>
      </c>
      <c r="AB89" t="n">
        <v>245.1671648456802</v>
      </c>
      <c r="AC89" t="n">
        <v>221.7687547271566</v>
      </c>
      <c r="AD89" t="n">
        <v>179183.7887844905</v>
      </c>
      <c r="AE89" t="n">
        <v>245167.1648456802</v>
      </c>
      <c r="AF89" t="n">
        <v>3.87967838731544e-06</v>
      </c>
      <c r="AG89" t="n">
        <v>8</v>
      </c>
      <c r="AH89" t="n">
        <v>221768.7547271566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5.3311</v>
      </c>
      <c r="E90" t="n">
        <v>18.76</v>
      </c>
      <c r="F90" t="n">
        <v>15.58</v>
      </c>
      <c r="G90" t="n">
        <v>103.84</v>
      </c>
      <c r="H90" t="n">
        <v>1.44</v>
      </c>
      <c r="I90" t="n">
        <v>9</v>
      </c>
      <c r="J90" t="n">
        <v>283.74</v>
      </c>
      <c r="K90" t="n">
        <v>58.47</v>
      </c>
      <c r="L90" t="n">
        <v>23</v>
      </c>
      <c r="M90" t="n">
        <v>7</v>
      </c>
      <c r="N90" t="n">
        <v>77.26000000000001</v>
      </c>
      <c r="O90" t="n">
        <v>35228.23</v>
      </c>
      <c r="P90" t="n">
        <v>232.04</v>
      </c>
      <c r="Q90" t="n">
        <v>467.12</v>
      </c>
      <c r="R90" t="n">
        <v>57.89</v>
      </c>
      <c r="S90" t="n">
        <v>39.61</v>
      </c>
      <c r="T90" t="n">
        <v>4190.71</v>
      </c>
      <c r="U90" t="n">
        <v>0.68</v>
      </c>
      <c r="V90" t="n">
        <v>0.75</v>
      </c>
      <c r="W90" t="n">
        <v>2.62</v>
      </c>
      <c r="X90" t="n">
        <v>0.24</v>
      </c>
      <c r="Y90" t="n">
        <v>1</v>
      </c>
      <c r="Z90" t="n">
        <v>10</v>
      </c>
      <c r="AA90" t="n">
        <v>179.124126851751</v>
      </c>
      <c r="AB90" t="n">
        <v>245.0855327572075</v>
      </c>
      <c r="AC90" t="n">
        <v>221.6949134906363</v>
      </c>
      <c r="AD90" t="n">
        <v>179124.126851751</v>
      </c>
      <c r="AE90" t="n">
        <v>245085.5327572075</v>
      </c>
      <c r="AF90" t="n">
        <v>3.876624266792372e-06</v>
      </c>
      <c r="AG90" t="n">
        <v>8</v>
      </c>
      <c r="AH90" t="n">
        <v>221694.9134906363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5.3328</v>
      </c>
      <c r="E91" t="n">
        <v>18.75</v>
      </c>
      <c r="F91" t="n">
        <v>15.57</v>
      </c>
      <c r="G91" t="n">
        <v>103.8</v>
      </c>
      <c r="H91" t="n">
        <v>1.46</v>
      </c>
      <c r="I91" t="n">
        <v>9</v>
      </c>
      <c r="J91" t="n">
        <v>284.23</v>
      </c>
      <c r="K91" t="n">
        <v>58.47</v>
      </c>
      <c r="L91" t="n">
        <v>23.25</v>
      </c>
      <c r="M91" t="n">
        <v>7</v>
      </c>
      <c r="N91" t="n">
        <v>77.51000000000001</v>
      </c>
      <c r="O91" t="n">
        <v>35289.71</v>
      </c>
      <c r="P91" t="n">
        <v>231.67</v>
      </c>
      <c r="Q91" t="n">
        <v>467.07</v>
      </c>
      <c r="R91" t="n">
        <v>57.71</v>
      </c>
      <c r="S91" t="n">
        <v>39.61</v>
      </c>
      <c r="T91" t="n">
        <v>4102.51</v>
      </c>
      <c r="U91" t="n">
        <v>0.6899999999999999</v>
      </c>
      <c r="V91" t="n">
        <v>0.75</v>
      </c>
      <c r="W91" t="n">
        <v>2.62</v>
      </c>
      <c r="X91" t="n">
        <v>0.24</v>
      </c>
      <c r="Y91" t="n">
        <v>1</v>
      </c>
      <c r="Z91" t="n">
        <v>10</v>
      </c>
      <c r="AA91" t="n">
        <v>178.9131688752657</v>
      </c>
      <c r="AB91" t="n">
        <v>244.7968907469713</v>
      </c>
      <c r="AC91" t="n">
        <v>221.4338190687454</v>
      </c>
      <c r="AD91" t="n">
        <v>178913.1688752658</v>
      </c>
      <c r="AE91" t="n">
        <v>244796.8907469713</v>
      </c>
      <c r="AF91" t="n">
        <v>3.877860458432661e-06</v>
      </c>
      <c r="AG91" t="n">
        <v>8</v>
      </c>
      <c r="AH91" t="n">
        <v>221433.8190687454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5.3352</v>
      </c>
      <c r="E92" t="n">
        <v>18.74</v>
      </c>
      <c r="F92" t="n">
        <v>15.56</v>
      </c>
      <c r="G92" t="n">
        <v>103.74</v>
      </c>
      <c r="H92" t="n">
        <v>1.47</v>
      </c>
      <c r="I92" t="n">
        <v>9</v>
      </c>
      <c r="J92" t="n">
        <v>284.73</v>
      </c>
      <c r="K92" t="n">
        <v>58.47</v>
      </c>
      <c r="L92" t="n">
        <v>23.5</v>
      </c>
      <c r="M92" t="n">
        <v>7</v>
      </c>
      <c r="N92" t="n">
        <v>77.76000000000001</v>
      </c>
      <c r="O92" t="n">
        <v>35351.29</v>
      </c>
      <c r="P92" t="n">
        <v>230.93</v>
      </c>
      <c r="Q92" t="n">
        <v>467.07</v>
      </c>
      <c r="R92" t="n">
        <v>57.34</v>
      </c>
      <c r="S92" t="n">
        <v>39.61</v>
      </c>
      <c r="T92" t="n">
        <v>3917.29</v>
      </c>
      <c r="U92" t="n">
        <v>0.6899999999999999</v>
      </c>
      <c r="V92" t="n">
        <v>0.75</v>
      </c>
      <c r="W92" t="n">
        <v>2.63</v>
      </c>
      <c r="X92" t="n">
        <v>0.23</v>
      </c>
      <c r="Y92" t="n">
        <v>1</v>
      </c>
      <c r="Z92" t="n">
        <v>10</v>
      </c>
      <c r="AA92" t="n">
        <v>178.5195435279789</v>
      </c>
      <c r="AB92" t="n">
        <v>244.2583151812891</v>
      </c>
      <c r="AC92" t="n">
        <v>220.9466443991562</v>
      </c>
      <c r="AD92" t="n">
        <v>178519.5435279789</v>
      </c>
      <c r="AE92" t="n">
        <v>244258.3151812891</v>
      </c>
      <c r="AF92" t="n">
        <v>3.87960567016013e-06</v>
      </c>
      <c r="AG92" t="n">
        <v>8</v>
      </c>
      <c r="AH92" t="n">
        <v>220946.6443991562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5.3599</v>
      </c>
      <c r="E93" t="n">
        <v>18.66</v>
      </c>
      <c r="F93" t="n">
        <v>15.52</v>
      </c>
      <c r="G93" t="n">
        <v>116.42</v>
      </c>
      <c r="H93" t="n">
        <v>1.48</v>
      </c>
      <c r="I93" t="n">
        <v>8</v>
      </c>
      <c r="J93" t="n">
        <v>285.23</v>
      </c>
      <c r="K93" t="n">
        <v>58.47</v>
      </c>
      <c r="L93" t="n">
        <v>23.75</v>
      </c>
      <c r="M93" t="n">
        <v>6</v>
      </c>
      <c r="N93" t="n">
        <v>78.01000000000001</v>
      </c>
      <c r="O93" t="n">
        <v>35412.96</v>
      </c>
      <c r="P93" t="n">
        <v>230</v>
      </c>
      <c r="Q93" t="n">
        <v>467.07</v>
      </c>
      <c r="R93" t="n">
        <v>55.97</v>
      </c>
      <c r="S93" t="n">
        <v>39.61</v>
      </c>
      <c r="T93" t="n">
        <v>3234.6</v>
      </c>
      <c r="U93" t="n">
        <v>0.71</v>
      </c>
      <c r="V93" t="n">
        <v>0.75</v>
      </c>
      <c r="W93" t="n">
        <v>2.62</v>
      </c>
      <c r="X93" t="n">
        <v>0.19</v>
      </c>
      <c r="Y93" t="n">
        <v>1</v>
      </c>
      <c r="Z93" t="n">
        <v>10</v>
      </c>
      <c r="AA93" t="n">
        <v>177.5460380014052</v>
      </c>
      <c r="AB93" t="n">
        <v>242.9263219717988</v>
      </c>
      <c r="AC93" t="n">
        <v>219.7417747521151</v>
      </c>
      <c r="AD93" t="n">
        <v>177546.0380014052</v>
      </c>
      <c r="AE93" t="n">
        <v>242926.3219717988</v>
      </c>
      <c r="AF93" t="n">
        <v>3.897566807521981e-06</v>
      </c>
      <c r="AG93" t="n">
        <v>8</v>
      </c>
      <c r="AH93" t="n">
        <v>219741.7747521151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5.3578</v>
      </c>
      <c r="E94" t="n">
        <v>18.66</v>
      </c>
      <c r="F94" t="n">
        <v>15.53</v>
      </c>
      <c r="G94" t="n">
        <v>116.47</v>
      </c>
      <c r="H94" t="n">
        <v>1.5</v>
      </c>
      <c r="I94" t="n">
        <v>8</v>
      </c>
      <c r="J94" t="n">
        <v>285.73</v>
      </c>
      <c r="K94" t="n">
        <v>58.47</v>
      </c>
      <c r="L94" t="n">
        <v>24</v>
      </c>
      <c r="M94" t="n">
        <v>6</v>
      </c>
      <c r="N94" t="n">
        <v>78.26000000000001</v>
      </c>
      <c r="O94" t="n">
        <v>35474.75</v>
      </c>
      <c r="P94" t="n">
        <v>230.49</v>
      </c>
      <c r="Q94" t="n">
        <v>467.07</v>
      </c>
      <c r="R94" t="n">
        <v>56.37</v>
      </c>
      <c r="S94" t="n">
        <v>39.61</v>
      </c>
      <c r="T94" t="n">
        <v>3435.67</v>
      </c>
      <c r="U94" t="n">
        <v>0.7</v>
      </c>
      <c r="V94" t="n">
        <v>0.75</v>
      </c>
      <c r="W94" t="n">
        <v>2.62</v>
      </c>
      <c r="X94" t="n">
        <v>0.2</v>
      </c>
      <c r="Y94" t="n">
        <v>1</v>
      </c>
      <c r="Z94" t="n">
        <v>10</v>
      </c>
      <c r="AA94" t="n">
        <v>177.818168948318</v>
      </c>
      <c r="AB94" t="n">
        <v>243.2986635389348</v>
      </c>
      <c r="AC94" t="n">
        <v>220.0785805626683</v>
      </c>
      <c r="AD94" t="n">
        <v>177818.168948318</v>
      </c>
      <c r="AE94" t="n">
        <v>243298.6635389348</v>
      </c>
      <c r="AF94" t="n">
        <v>3.896039747260447e-06</v>
      </c>
      <c r="AG94" t="n">
        <v>8</v>
      </c>
      <c r="AH94" t="n">
        <v>220078.5805626683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5.3588</v>
      </c>
      <c r="E95" t="n">
        <v>18.66</v>
      </c>
      <c r="F95" t="n">
        <v>15.53</v>
      </c>
      <c r="G95" t="n">
        <v>116.45</v>
      </c>
      <c r="H95" t="n">
        <v>1.51</v>
      </c>
      <c r="I95" t="n">
        <v>8</v>
      </c>
      <c r="J95" t="n">
        <v>286.24</v>
      </c>
      <c r="K95" t="n">
        <v>58.47</v>
      </c>
      <c r="L95" t="n">
        <v>24.25</v>
      </c>
      <c r="M95" t="n">
        <v>6</v>
      </c>
      <c r="N95" t="n">
        <v>78.51000000000001</v>
      </c>
      <c r="O95" t="n">
        <v>35536.63</v>
      </c>
      <c r="P95" t="n">
        <v>230.28</v>
      </c>
      <c r="Q95" t="n">
        <v>467.07</v>
      </c>
      <c r="R95" t="n">
        <v>56.15</v>
      </c>
      <c r="S95" t="n">
        <v>39.61</v>
      </c>
      <c r="T95" t="n">
        <v>3324.2</v>
      </c>
      <c r="U95" t="n">
        <v>0.71</v>
      </c>
      <c r="V95" t="n">
        <v>0.75</v>
      </c>
      <c r="W95" t="n">
        <v>2.62</v>
      </c>
      <c r="X95" t="n">
        <v>0.19</v>
      </c>
      <c r="Y95" t="n">
        <v>1</v>
      </c>
      <c r="Z95" t="n">
        <v>10</v>
      </c>
      <c r="AA95" t="n">
        <v>177.7021230253868</v>
      </c>
      <c r="AB95" t="n">
        <v>243.1398843875956</v>
      </c>
      <c r="AC95" t="n">
        <v>219.934955070685</v>
      </c>
      <c r="AD95" t="n">
        <v>177702.1230253868</v>
      </c>
      <c r="AE95" t="n">
        <v>243139.8843875956</v>
      </c>
      <c r="AF95" t="n">
        <v>3.896766918813558e-06</v>
      </c>
      <c r="AG95" t="n">
        <v>8</v>
      </c>
      <c r="AH95" t="n">
        <v>219934.955070685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5.3567</v>
      </c>
      <c r="E96" t="n">
        <v>18.67</v>
      </c>
      <c r="F96" t="n">
        <v>15.53</v>
      </c>
      <c r="G96" t="n">
        <v>116.5</v>
      </c>
      <c r="H96" t="n">
        <v>1.52</v>
      </c>
      <c r="I96" t="n">
        <v>8</v>
      </c>
      <c r="J96" t="n">
        <v>286.74</v>
      </c>
      <c r="K96" t="n">
        <v>58.47</v>
      </c>
      <c r="L96" t="n">
        <v>24.5</v>
      </c>
      <c r="M96" t="n">
        <v>6</v>
      </c>
      <c r="N96" t="n">
        <v>78.77</v>
      </c>
      <c r="O96" t="n">
        <v>35598.74</v>
      </c>
      <c r="P96" t="n">
        <v>230.55</v>
      </c>
      <c r="Q96" t="n">
        <v>467.08</v>
      </c>
      <c r="R96" t="n">
        <v>56.47</v>
      </c>
      <c r="S96" t="n">
        <v>39.61</v>
      </c>
      <c r="T96" t="n">
        <v>3487.46</v>
      </c>
      <c r="U96" t="n">
        <v>0.7</v>
      </c>
      <c r="V96" t="n">
        <v>0.75</v>
      </c>
      <c r="W96" t="n">
        <v>2.62</v>
      </c>
      <c r="X96" t="n">
        <v>0.2</v>
      </c>
      <c r="Y96" t="n">
        <v>1</v>
      </c>
      <c r="Z96" t="n">
        <v>10</v>
      </c>
      <c r="AA96" t="n">
        <v>177.8686598718149</v>
      </c>
      <c r="AB96" t="n">
        <v>243.3677474479655</v>
      </c>
      <c r="AC96" t="n">
        <v>220.1410712003811</v>
      </c>
      <c r="AD96" t="n">
        <v>177868.6598718149</v>
      </c>
      <c r="AE96" t="n">
        <v>243367.7474479656</v>
      </c>
      <c r="AF96" t="n">
        <v>3.895239858552025e-06</v>
      </c>
      <c r="AG96" t="n">
        <v>8</v>
      </c>
      <c r="AH96" t="n">
        <v>220141.0712003811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5.3595</v>
      </c>
      <c r="E97" t="n">
        <v>18.66</v>
      </c>
      <c r="F97" t="n">
        <v>15.52</v>
      </c>
      <c r="G97" t="n">
        <v>116.43</v>
      </c>
      <c r="H97" t="n">
        <v>1.53</v>
      </c>
      <c r="I97" t="n">
        <v>8</v>
      </c>
      <c r="J97" t="n">
        <v>287.24</v>
      </c>
      <c r="K97" t="n">
        <v>58.47</v>
      </c>
      <c r="L97" t="n">
        <v>24.75</v>
      </c>
      <c r="M97" t="n">
        <v>6</v>
      </c>
      <c r="N97" t="n">
        <v>79.02</v>
      </c>
      <c r="O97" t="n">
        <v>35660.82</v>
      </c>
      <c r="P97" t="n">
        <v>230.45</v>
      </c>
      <c r="Q97" t="n">
        <v>467.07</v>
      </c>
      <c r="R97" t="n">
        <v>56.18</v>
      </c>
      <c r="S97" t="n">
        <v>39.61</v>
      </c>
      <c r="T97" t="n">
        <v>3341.7</v>
      </c>
      <c r="U97" t="n">
        <v>0.71</v>
      </c>
      <c r="V97" t="n">
        <v>0.75</v>
      </c>
      <c r="W97" t="n">
        <v>2.62</v>
      </c>
      <c r="X97" t="n">
        <v>0.19</v>
      </c>
      <c r="Y97" t="n">
        <v>1</v>
      </c>
      <c r="Z97" t="n">
        <v>10</v>
      </c>
      <c r="AA97" t="n">
        <v>177.7575993717883</v>
      </c>
      <c r="AB97" t="n">
        <v>243.2157895721858</v>
      </c>
      <c r="AC97" t="n">
        <v>220.0036159709914</v>
      </c>
      <c r="AD97" t="n">
        <v>177757.5993717883</v>
      </c>
      <c r="AE97" t="n">
        <v>243215.7895721858</v>
      </c>
      <c r="AF97" t="n">
        <v>3.897275938900737e-06</v>
      </c>
      <c r="AG97" t="n">
        <v>8</v>
      </c>
      <c r="AH97" t="n">
        <v>220003.6159709914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5.3601</v>
      </c>
      <c r="E98" t="n">
        <v>18.66</v>
      </c>
      <c r="F98" t="n">
        <v>15.52</v>
      </c>
      <c r="G98" t="n">
        <v>116.41</v>
      </c>
      <c r="H98" t="n">
        <v>1.55</v>
      </c>
      <c r="I98" t="n">
        <v>8</v>
      </c>
      <c r="J98" t="n">
        <v>287.75</v>
      </c>
      <c r="K98" t="n">
        <v>58.47</v>
      </c>
      <c r="L98" t="n">
        <v>25</v>
      </c>
      <c r="M98" t="n">
        <v>6</v>
      </c>
      <c r="N98" t="n">
        <v>79.27</v>
      </c>
      <c r="O98" t="n">
        <v>35723.02</v>
      </c>
      <c r="P98" t="n">
        <v>230.25</v>
      </c>
      <c r="Q98" t="n">
        <v>467.07</v>
      </c>
      <c r="R98" t="n">
        <v>56.03</v>
      </c>
      <c r="S98" t="n">
        <v>39.61</v>
      </c>
      <c r="T98" t="n">
        <v>3265.06</v>
      </c>
      <c r="U98" t="n">
        <v>0.71</v>
      </c>
      <c r="V98" t="n">
        <v>0.75</v>
      </c>
      <c r="W98" t="n">
        <v>2.62</v>
      </c>
      <c r="X98" t="n">
        <v>0.19</v>
      </c>
      <c r="Y98" t="n">
        <v>1</v>
      </c>
      <c r="Z98" t="n">
        <v>10</v>
      </c>
      <c r="AA98" t="n">
        <v>177.6546043224454</v>
      </c>
      <c r="AB98" t="n">
        <v>243.0748672018539</v>
      </c>
      <c r="AC98" t="n">
        <v>219.8761430338983</v>
      </c>
      <c r="AD98" t="n">
        <v>177654.6043224453</v>
      </c>
      <c r="AE98" t="n">
        <v>243074.867201854</v>
      </c>
      <c r="AF98" t="n">
        <v>3.897712241832604e-06</v>
      </c>
      <c r="AG98" t="n">
        <v>8</v>
      </c>
      <c r="AH98" t="n">
        <v>219876.1430338983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5.3577</v>
      </c>
      <c r="E99" t="n">
        <v>18.66</v>
      </c>
      <c r="F99" t="n">
        <v>15.53</v>
      </c>
      <c r="G99" t="n">
        <v>116.47</v>
      </c>
      <c r="H99" t="n">
        <v>1.56</v>
      </c>
      <c r="I99" t="n">
        <v>8</v>
      </c>
      <c r="J99" t="n">
        <v>288.25</v>
      </c>
      <c r="K99" t="n">
        <v>58.47</v>
      </c>
      <c r="L99" t="n">
        <v>25.25</v>
      </c>
      <c r="M99" t="n">
        <v>6</v>
      </c>
      <c r="N99" t="n">
        <v>79.53</v>
      </c>
      <c r="O99" t="n">
        <v>35785.31</v>
      </c>
      <c r="P99" t="n">
        <v>230.56</v>
      </c>
      <c r="Q99" t="n">
        <v>467.08</v>
      </c>
      <c r="R99" t="n">
        <v>56.29</v>
      </c>
      <c r="S99" t="n">
        <v>39.61</v>
      </c>
      <c r="T99" t="n">
        <v>3396.89</v>
      </c>
      <c r="U99" t="n">
        <v>0.7</v>
      </c>
      <c r="V99" t="n">
        <v>0.75</v>
      </c>
      <c r="W99" t="n">
        <v>2.62</v>
      </c>
      <c r="X99" t="n">
        <v>0.2</v>
      </c>
      <c r="Y99" t="n">
        <v>1</v>
      </c>
      <c r="Z99" t="n">
        <v>10</v>
      </c>
      <c r="AA99" t="n">
        <v>177.8518961920098</v>
      </c>
      <c r="AB99" t="n">
        <v>243.3448106416949</v>
      </c>
      <c r="AC99" t="n">
        <v>220.1203234507089</v>
      </c>
      <c r="AD99" t="n">
        <v>177851.8961920098</v>
      </c>
      <c r="AE99" t="n">
        <v>243344.8106416949</v>
      </c>
      <c r="AF99" t="n">
        <v>3.895967030105137e-06</v>
      </c>
      <c r="AG99" t="n">
        <v>8</v>
      </c>
      <c r="AH99" t="n">
        <v>220120.3234507089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5.3566</v>
      </c>
      <c r="E100" t="n">
        <v>18.67</v>
      </c>
      <c r="F100" t="n">
        <v>15.53</v>
      </c>
      <c r="G100" t="n">
        <v>116.5</v>
      </c>
      <c r="H100" t="n">
        <v>1.57</v>
      </c>
      <c r="I100" t="n">
        <v>8</v>
      </c>
      <c r="J100" t="n">
        <v>288.76</v>
      </c>
      <c r="K100" t="n">
        <v>58.47</v>
      </c>
      <c r="L100" t="n">
        <v>25.5</v>
      </c>
      <c r="M100" t="n">
        <v>6</v>
      </c>
      <c r="N100" t="n">
        <v>79.78</v>
      </c>
      <c r="O100" t="n">
        <v>35847.71</v>
      </c>
      <c r="P100" t="n">
        <v>230.06</v>
      </c>
      <c r="Q100" t="n">
        <v>467.07</v>
      </c>
      <c r="R100" t="n">
        <v>56.55</v>
      </c>
      <c r="S100" t="n">
        <v>39.61</v>
      </c>
      <c r="T100" t="n">
        <v>3524</v>
      </c>
      <c r="U100" t="n">
        <v>0.7</v>
      </c>
      <c r="V100" t="n">
        <v>0.75</v>
      </c>
      <c r="W100" t="n">
        <v>2.62</v>
      </c>
      <c r="X100" t="n">
        <v>0.2</v>
      </c>
      <c r="Y100" t="n">
        <v>1</v>
      </c>
      <c r="Z100" t="n">
        <v>10</v>
      </c>
      <c r="AA100" t="n">
        <v>177.6495399975495</v>
      </c>
      <c r="AB100" t="n">
        <v>243.0679379691093</v>
      </c>
      <c r="AC100" t="n">
        <v>219.8698751174015</v>
      </c>
      <c r="AD100" t="n">
        <v>177649.5399975496</v>
      </c>
      <c r="AE100" t="n">
        <v>243067.9379691093</v>
      </c>
      <c r="AF100" t="n">
        <v>3.895167141396714e-06</v>
      </c>
      <c r="AG100" t="n">
        <v>8</v>
      </c>
      <c r="AH100" t="n">
        <v>219869.8751174015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5.3583</v>
      </c>
      <c r="E101" t="n">
        <v>18.66</v>
      </c>
      <c r="F101" t="n">
        <v>15.53</v>
      </c>
      <c r="G101" t="n">
        <v>116.46</v>
      </c>
      <c r="H101" t="n">
        <v>1.59</v>
      </c>
      <c r="I101" t="n">
        <v>8</v>
      </c>
      <c r="J101" t="n">
        <v>289.26</v>
      </c>
      <c r="K101" t="n">
        <v>58.47</v>
      </c>
      <c r="L101" t="n">
        <v>25.75</v>
      </c>
      <c r="M101" t="n">
        <v>6</v>
      </c>
      <c r="N101" t="n">
        <v>80.04000000000001</v>
      </c>
      <c r="O101" t="n">
        <v>35910.21</v>
      </c>
      <c r="P101" t="n">
        <v>229.46</v>
      </c>
      <c r="Q101" t="n">
        <v>467.07</v>
      </c>
      <c r="R101" t="n">
        <v>56.35</v>
      </c>
      <c r="S101" t="n">
        <v>39.61</v>
      </c>
      <c r="T101" t="n">
        <v>3426.56</v>
      </c>
      <c r="U101" t="n">
        <v>0.7</v>
      </c>
      <c r="V101" t="n">
        <v>0.75</v>
      </c>
      <c r="W101" t="n">
        <v>2.62</v>
      </c>
      <c r="X101" t="n">
        <v>0.2</v>
      </c>
      <c r="Y101" t="n">
        <v>1</v>
      </c>
      <c r="Z101" t="n">
        <v>10</v>
      </c>
      <c r="AA101" t="n">
        <v>177.3426108274616</v>
      </c>
      <c r="AB101" t="n">
        <v>242.6479839378358</v>
      </c>
      <c r="AC101" t="n">
        <v>219.4900009094635</v>
      </c>
      <c r="AD101" t="n">
        <v>177342.6108274616</v>
      </c>
      <c r="AE101" t="n">
        <v>242647.9839378358</v>
      </c>
      <c r="AF101" t="n">
        <v>3.896403333037003e-06</v>
      </c>
      <c r="AG101" t="n">
        <v>8</v>
      </c>
      <c r="AH101" t="n">
        <v>219490.0009094635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5.3555</v>
      </c>
      <c r="E102" t="n">
        <v>18.67</v>
      </c>
      <c r="F102" t="n">
        <v>15.54</v>
      </c>
      <c r="G102" t="n">
        <v>116.53</v>
      </c>
      <c r="H102" t="n">
        <v>1.6</v>
      </c>
      <c r="I102" t="n">
        <v>8</v>
      </c>
      <c r="J102" t="n">
        <v>289.77</v>
      </c>
      <c r="K102" t="n">
        <v>58.47</v>
      </c>
      <c r="L102" t="n">
        <v>26</v>
      </c>
      <c r="M102" t="n">
        <v>6</v>
      </c>
      <c r="N102" t="n">
        <v>80.3</v>
      </c>
      <c r="O102" t="n">
        <v>35972.82</v>
      </c>
      <c r="P102" t="n">
        <v>229</v>
      </c>
      <c r="Q102" t="n">
        <v>467.07</v>
      </c>
      <c r="R102" t="n">
        <v>56.71</v>
      </c>
      <c r="S102" t="n">
        <v>39.61</v>
      </c>
      <c r="T102" t="n">
        <v>3603.59</v>
      </c>
      <c r="U102" t="n">
        <v>0.7</v>
      </c>
      <c r="V102" t="n">
        <v>0.75</v>
      </c>
      <c r="W102" t="n">
        <v>2.62</v>
      </c>
      <c r="X102" t="n">
        <v>0.2</v>
      </c>
      <c r="Y102" t="n">
        <v>1</v>
      </c>
      <c r="Z102" t="n">
        <v>10</v>
      </c>
      <c r="AA102" t="n">
        <v>177.2005723233927</v>
      </c>
      <c r="AB102" t="n">
        <v>242.4536405902723</v>
      </c>
      <c r="AC102" t="n">
        <v>219.3142054182288</v>
      </c>
      <c r="AD102" t="n">
        <v>177200.5723233927</v>
      </c>
      <c r="AE102" t="n">
        <v>242453.6405902723</v>
      </c>
      <c r="AF102" t="n">
        <v>3.894367252688291e-06</v>
      </c>
      <c r="AG102" t="n">
        <v>8</v>
      </c>
      <c r="AH102" t="n">
        <v>219314.2054182288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5.3571</v>
      </c>
      <c r="E103" t="n">
        <v>18.67</v>
      </c>
      <c r="F103" t="n">
        <v>15.53</v>
      </c>
      <c r="G103" t="n">
        <v>116.49</v>
      </c>
      <c r="H103" t="n">
        <v>1.61</v>
      </c>
      <c r="I103" t="n">
        <v>8</v>
      </c>
      <c r="J103" t="n">
        <v>290.28</v>
      </c>
      <c r="K103" t="n">
        <v>58.47</v>
      </c>
      <c r="L103" t="n">
        <v>26.25</v>
      </c>
      <c r="M103" t="n">
        <v>6</v>
      </c>
      <c r="N103" t="n">
        <v>80.56</v>
      </c>
      <c r="O103" t="n">
        <v>36035.53</v>
      </c>
      <c r="P103" t="n">
        <v>228.67</v>
      </c>
      <c r="Q103" t="n">
        <v>467.07</v>
      </c>
      <c r="R103" t="n">
        <v>56.45</v>
      </c>
      <c r="S103" t="n">
        <v>39.61</v>
      </c>
      <c r="T103" t="n">
        <v>3474.8</v>
      </c>
      <c r="U103" t="n">
        <v>0.7</v>
      </c>
      <c r="V103" t="n">
        <v>0.75</v>
      </c>
      <c r="W103" t="n">
        <v>2.62</v>
      </c>
      <c r="X103" t="n">
        <v>0.2</v>
      </c>
      <c r="Y103" t="n">
        <v>1</v>
      </c>
      <c r="Z103" t="n">
        <v>10</v>
      </c>
      <c r="AA103" t="n">
        <v>177.011356626841</v>
      </c>
      <c r="AB103" t="n">
        <v>242.194747326643</v>
      </c>
      <c r="AC103" t="n">
        <v>219.0800205643211</v>
      </c>
      <c r="AD103" t="n">
        <v>177011.356626841</v>
      </c>
      <c r="AE103" t="n">
        <v>242194.747326643</v>
      </c>
      <c r="AF103" t="n">
        <v>3.895530727173269e-06</v>
      </c>
      <c r="AG103" t="n">
        <v>8</v>
      </c>
      <c r="AH103" t="n">
        <v>219080.0205643211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5.3583</v>
      </c>
      <c r="E104" t="n">
        <v>18.66</v>
      </c>
      <c r="F104" t="n">
        <v>15.53</v>
      </c>
      <c r="G104" t="n">
        <v>116.46</v>
      </c>
      <c r="H104" t="n">
        <v>1.62</v>
      </c>
      <c r="I104" t="n">
        <v>8</v>
      </c>
      <c r="J104" t="n">
        <v>290.79</v>
      </c>
      <c r="K104" t="n">
        <v>58.47</v>
      </c>
      <c r="L104" t="n">
        <v>26.5</v>
      </c>
      <c r="M104" t="n">
        <v>6</v>
      </c>
      <c r="N104" t="n">
        <v>80.81999999999999</v>
      </c>
      <c r="O104" t="n">
        <v>36098.35</v>
      </c>
      <c r="P104" t="n">
        <v>228.6</v>
      </c>
      <c r="Q104" t="n">
        <v>467.07</v>
      </c>
      <c r="R104" t="n">
        <v>56.39</v>
      </c>
      <c r="S104" t="n">
        <v>39.61</v>
      </c>
      <c r="T104" t="n">
        <v>3445.52</v>
      </c>
      <c r="U104" t="n">
        <v>0.7</v>
      </c>
      <c r="V104" t="n">
        <v>0.75</v>
      </c>
      <c r="W104" t="n">
        <v>2.62</v>
      </c>
      <c r="X104" t="n">
        <v>0.19</v>
      </c>
      <c r="Y104" t="n">
        <v>1</v>
      </c>
      <c r="Z104" t="n">
        <v>10</v>
      </c>
      <c r="AA104" t="n">
        <v>176.9544210104106</v>
      </c>
      <c r="AB104" t="n">
        <v>242.1168455044209</v>
      </c>
      <c r="AC104" t="n">
        <v>219.009553582676</v>
      </c>
      <c r="AD104" t="n">
        <v>176954.4210104106</v>
      </c>
      <c r="AE104" t="n">
        <v>242116.8455044209</v>
      </c>
      <c r="AF104" t="n">
        <v>3.896403333037003e-06</v>
      </c>
      <c r="AG104" t="n">
        <v>8</v>
      </c>
      <c r="AH104" t="n">
        <v>219009.553582676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5.3564</v>
      </c>
      <c r="E105" t="n">
        <v>18.67</v>
      </c>
      <c r="F105" t="n">
        <v>15.53</v>
      </c>
      <c r="G105" t="n">
        <v>116.51</v>
      </c>
      <c r="H105" t="n">
        <v>1.64</v>
      </c>
      <c r="I105" t="n">
        <v>8</v>
      </c>
      <c r="J105" t="n">
        <v>291.3</v>
      </c>
      <c r="K105" t="n">
        <v>58.47</v>
      </c>
      <c r="L105" t="n">
        <v>26.75</v>
      </c>
      <c r="M105" t="n">
        <v>6</v>
      </c>
      <c r="N105" t="n">
        <v>81.08</v>
      </c>
      <c r="O105" t="n">
        <v>36161.27</v>
      </c>
      <c r="P105" t="n">
        <v>227.97</v>
      </c>
      <c r="Q105" t="n">
        <v>467.08</v>
      </c>
      <c r="R105" t="n">
        <v>56.5</v>
      </c>
      <c r="S105" t="n">
        <v>39.61</v>
      </c>
      <c r="T105" t="n">
        <v>3499.66</v>
      </c>
      <c r="U105" t="n">
        <v>0.7</v>
      </c>
      <c r="V105" t="n">
        <v>0.75</v>
      </c>
      <c r="W105" t="n">
        <v>2.62</v>
      </c>
      <c r="X105" t="n">
        <v>0.2</v>
      </c>
      <c r="Y105" t="n">
        <v>1</v>
      </c>
      <c r="Z105" t="n">
        <v>10</v>
      </c>
      <c r="AA105" t="n">
        <v>176.7100622847846</v>
      </c>
      <c r="AB105" t="n">
        <v>241.7825031156734</v>
      </c>
      <c r="AC105" t="n">
        <v>218.7071203622581</v>
      </c>
      <c r="AD105" t="n">
        <v>176710.0622847846</v>
      </c>
      <c r="AE105" t="n">
        <v>241782.5031156734</v>
      </c>
      <c r="AF105" t="n">
        <v>3.895021707086091e-06</v>
      </c>
      <c r="AG105" t="n">
        <v>8</v>
      </c>
      <c r="AH105" t="n">
        <v>218707.1203622581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5.3531</v>
      </c>
      <c r="E106" t="n">
        <v>18.68</v>
      </c>
      <c r="F106" t="n">
        <v>15.55</v>
      </c>
      <c r="G106" t="n">
        <v>116.6</v>
      </c>
      <c r="H106" t="n">
        <v>1.65</v>
      </c>
      <c r="I106" t="n">
        <v>8</v>
      </c>
      <c r="J106" t="n">
        <v>291.81</v>
      </c>
      <c r="K106" t="n">
        <v>58.47</v>
      </c>
      <c r="L106" t="n">
        <v>27</v>
      </c>
      <c r="M106" t="n">
        <v>6</v>
      </c>
      <c r="N106" t="n">
        <v>81.34</v>
      </c>
      <c r="O106" t="n">
        <v>36224.3</v>
      </c>
      <c r="P106" t="n">
        <v>227.11</v>
      </c>
      <c r="Q106" t="n">
        <v>467.07</v>
      </c>
      <c r="R106" t="n">
        <v>56.99</v>
      </c>
      <c r="S106" t="n">
        <v>39.61</v>
      </c>
      <c r="T106" t="n">
        <v>3743.65</v>
      </c>
      <c r="U106" t="n">
        <v>0.7</v>
      </c>
      <c r="V106" t="n">
        <v>0.75</v>
      </c>
      <c r="W106" t="n">
        <v>2.62</v>
      </c>
      <c r="X106" t="n">
        <v>0.21</v>
      </c>
      <c r="Y106" t="n">
        <v>1</v>
      </c>
      <c r="Z106" t="n">
        <v>10</v>
      </c>
      <c r="AA106" t="n">
        <v>176.4038218084403</v>
      </c>
      <c r="AB106" t="n">
        <v>241.3634913855631</v>
      </c>
      <c r="AC106" t="n">
        <v>218.3280985235826</v>
      </c>
      <c r="AD106" t="n">
        <v>176403.8218084403</v>
      </c>
      <c r="AE106" t="n">
        <v>241363.4913855631</v>
      </c>
      <c r="AF106" t="n">
        <v>3.892622040960823e-06</v>
      </c>
      <c r="AG106" t="n">
        <v>8</v>
      </c>
      <c r="AH106" t="n">
        <v>218328.0985235826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5.3755</v>
      </c>
      <c r="E107" t="n">
        <v>18.6</v>
      </c>
      <c r="F107" t="n">
        <v>15.52</v>
      </c>
      <c r="G107" t="n">
        <v>132.99</v>
      </c>
      <c r="H107" t="n">
        <v>1.66</v>
      </c>
      <c r="I107" t="n">
        <v>7</v>
      </c>
      <c r="J107" t="n">
        <v>292.32</v>
      </c>
      <c r="K107" t="n">
        <v>58.47</v>
      </c>
      <c r="L107" t="n">
        <v>27.25</v>
      </c>
      <c r="M107" t="n">
        <v>5</v>
      </c>
      <c r="N107" t="n">
        <v>81.59999999999999</v>
      </c>
      <c r="O107" t="n">
        <v>36287.44</v>
      </c>
      <c r="P107" t="n">
        <v>226.98</v>
      </c>
      <c r="Q107" t="n">
        <v>467.07</v>
      </c>
      <c r="R107" t="n">
        <v>55.9</v>
      </c>
      <c r="S107" t="n">
        <v>39.61</v>
      </c>
      <c r="T107" t="n">
        <v>3207.68</v>
      </c>
      <c r="U107" t="n">
        <v>0.71</v>
      </c>
      <c r="V107" t="n">
        <v>0.75</v>
      </c>
      <c r="W107" t="n">
        <v>2.62</v>
      </c>
      <c r="X107" t="n">
        <v>0.18</v>
      </c>
      <c r="Y107" t="n">
        <v>1</v>
      </c>
      <c r="Z107" t="n">
        <v>10</v>
      </c>
      <c r="AA107" t="n">
        <v>175.8573198697218</v>
      </c>
      <c r="AB107" t="n">
        <v>240.6157433230448</v>
      </c>
      <c r="AC107" t="n">
        <v>217.6517144866799</v>
      </c>
      <c r="AD107" t="n">
        <v>175857.3198697218</v>
      </c>
      <c r="AE107" t="n">
        <v>240615.7433230448</v>
      </c>
      <c r="AF107" t="n">
        <v>3.908910683750519e-06</v>
      </c>
      <c r="AG107" t="n">
        <v>8</v>
      </c>
      <c r="AH107" t="n">
        <v>217651.7144866799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5.3747</v>
      </c>
      <c r="E108" t="n">
        <v>18.61</v>
      </c>
      <c r="F108" t="n">
        <v>15.52</v>
      </c>
      <c r="G108" t="n">
        <v>133.01</v>
      </c>
      <c r="H108" t="n">
        <v>1.67</v>
      </c>
      <c r="I108" t="n">
        <v>7</v>
      </c>
      <c r="J108" t="n">
        <v>292.84</v>
      </c>
      <c r="K108" t="n">
        <v>58.47</v>
      </c>
      <c r="L108" t="n">
        <v>27.5</v>
      </c>
      <c r="M108" t="n">
        <v>5</v>
      </c>
      <c r="N108" t="n">
        <v>81.86</v>
      </c>
      <c r="O108" t="n">
        <v>36350.69</v>
      </c>
      <c r="P108" t="n">
        <v>227.32</v>
      </c>
      <c r="Q108" t="n">
        <v>467.07</v>
      </c>
      <c r="R108" t="n">
        <v>55.98</v>
      </c>
      <c r="S108" t="n">
        <v>39.61</v>
      </c>
      <c r="T108" t="n">
        <v>3247.41</v>
      </c>
      <c r="U108" t="n">
        <v>0.71</v>
      </c>
      <c r="V108" t="n">
        <v>0.75</v>
      </c>
      <c r="W108" t="n">
        <v>2.62</v>
      </c>
      <c r="X108" t="n">
        <v>0.18</v>
      </c>
      <c r="Y108" t="n">
        <v>1</v>
      </c>
      <c r="Z108" t="n">
        <v>10</v>
      </c>
      <c r="AA108" t="n">
        <v>176.0269911692401</v>
      </c>
      <c r="AB108" t="n">
        <v>240.8478950804151</v>
      </c>
      <c r="AC108" t="n">
        <v>217.8617100061539</v>
      </c>
      <c r="AD108" t="n">
        <v>176026.9911692401</v>
      </c>
      <c r="AE108" t="n">
        <v>240847.8950804151</v>
      </c>
      <c r="AF108" t="n">
        <v>3.90832894650803e-06</v>
      </c>
      <c r="AG108" t="n">
        <v>8</v>
      </c>
      <c r="AH108" t="n">
        <v>217861.7100061539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5.3759</v>
      </c>
      <c r="E109" t="n">
        <v>18.6</v>
      </c>
      <c r="F109" t="n">
        <v>15.51</v>
      </c>
      <c r="G109" t="n">
        <v>132.98</v>
      </c>
      <c r="H109" t="n">
        <v>1.68</v>
      </c>
      <c r="I109" t="n">
        <v>7</v>
      </c>
      <c r="J109" t="n">
        <v>293.35</v>
      </c>
      <c r="K109" t="n">
        <v>58.47</v>
      </c>
      <c r="L109" t="n">
        <v>27.75</v>
      </c>
      <c r="M109" t="n">
        <v>5</v>
      </c>
      <c r="N109" t="n">
        <v>82.13</v>
      </c>
      <c r="O109" t="n">
        <v>36414.05</v>
      </c>
      <c r="P109" t="n">
        <v>227.81</v>
      </c>
      <c r="Q109" t="n">
        <v>467.07</v>
      </c>
      <c r="R109" t="n">
        <v>56.01</v>
      </c>
      <c r="S109" t="n">
        <v>39.61</v>
      </c>
      <c r="T109" t="n">
        <v>3260.15</v>
      </c>
      <c r="U109" t="n">
        <v>0.71</v>
      </c>
      <c r="V109" t="n">
        <v>0.75</v>
      </c>
      <c r="W109" t="n">
        <v>2.62</v>
      </c>
      <c r="X109" t="n">
        <v>0.18</v>
      </c>
      <c r="Y109" t="n">
        <v>1</v>
      </c>
      <c r="Z109" t="n">
        <v>10</v>
      </c>
      <c r="AA109" t="n">
        <v>176.2160545299645</v>
      </c>
      <c r="AB109" t="n">
        <v>241.1065799114448</v>
      </c>
      <c r="AC109" t="n">
        <v>218.0957063199765</v>
      </c>
      <c r="AD109" t="n">
        <v>176216.0545299645</v>
      </c>
      <c r="AE109" t="n">
        <v>241106.5799114448</v>
      </c>
      <c r="AF109" t="n">
        <v>3.909201552371764e-06</v>
      </c>
      <c r="AG109" t="n">
        <v>8</v>
      </c>
      <c r="AH109" t="n">
        <v>218095.7063199765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5.3789</v>
      </c>
      <c r="E110" t="n">
        <v>18.59</v>
      </c>
      <c r="F110" t="n">
        <v>15.5</v>
      </c>
      <c r="G110" t="n">
        <v>132.89</v>
      </c>
      <c r="H110" t="n">
        <v>1.7</v>
      </c>
      <c r="I110" t="n">
        <v>7</v>
      </c>
      <c r="J110" t="n">
        <v>293.86</v>
      </c>
      <c r="K110" t="n">
        <v>58.47</v>
      </c>
      <c r="L110" t="n">
        <v>28</v>
      </c>
      <c r="M110" t="n">
        <v>5</v>
      </c>
      <c r="N110" t="n">
        <v>82.39</v>
      </c>
      <c r="O110" t="n">
        <v>36477.51</v>
      </c>
      <c r="P110" t="n">
        <v>227.62</v>
      </c>
      <c r="Q110" t="n">
        <v>467.07</v>
      </c>
      <c r="R110" t="n">
        <v>55.5</v>
      </c>
      <c r="S110" t="n">
        <v>39.61</v>
      </c>
      <c r="T110" t="n">
        <v>3007.62</v>
      </c>
      <c r="U110" t="n">
        <v>0.71</v>
      </c>
      <c r="V110" t="n">
        <v>0.75</v>
      </c>
      <c r="W110" t="n">
        <v>2.62</v>
      </c>
      <c r="X110" t="n">
        <v>0.17</v>
      </c>
      <c r="Y110" t="n">
        <v>1</v>
      </c>
      <c r="Z110" t="n">
        <v>10</v>
      </c>
      <c r="AA110" t="n">
        <v>176.0616085416569</v>
      </c>
      <c r="AB110" t="n">
        <v>240.8952600965663</v>
      </c>
      <c r="AC110" t="n">
        <v>217.9045545716409</v>
      </c>
      <c r="AD110" t="n">
        <v>176061.6085416568</v>
      </c>
      <c r="AE110" t="n">
        <v>240895.2600965663</v>
      </c>
      <c r="AF110" t="n">
        <v>3.911383067031098e-06</v>
      </c>
      <c r="AG110" t="n">
        <v>8</v>
      </c>
      <c r="AH110" t="n">
        <v>217904.5545716409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5.3763</v>
      </c>
      <c r="E111" t="n">
        <v>18.6</v>
      </c>
      <c r="F111" t="n">
        <v>15.51</v>
      </c>
      <c r="G111" t="n">
        <v>132.97</v>
      </c>
      <c r="H111" t="n">
        <v>1.71</v>
      </c>
      <c r="I111" t="n">
        <v>7</v>
      </c>
      <c r="J111" t="n">
        <v>294.38</v>
      </c>
      <c r="K111" t="n">
        <v>58.47</v>
      </c>
      <c r="L111" t="n">
        <v>28.25</v>
      </c>
      <c r="M111" t="n">
        <v>5</v>
      </c>
      <c r="N111" t="n">
        <v>82.66</v>
      </c>
      <c r="O111" t="n">
        <v>36541.09</v>
      </c>
      <c r="P111" t="n">
        <v>228.13</v>
      </c>
      <c r="Q111" t="n">
        <v>467.07</v>
      </c>
      <c r="R111" t="n">
        <v>55.9</v>
      </c>
      <c r="S111" t="n">
        <v>39.61</v>
      </c>
      <c r="T111" t="n">
        <v>3204.53</v>
      </c>
      <c r="U111" t="n">
        <v>0.71</v>
      </c>
      <c r="V111" t="n">
        <v>0.75</v>
      </c>
      <c r="W111" t="n">
        <v>2.62</v>
      </c>
      <c r="X111" t="n">
        <v>0.18</v>
      </c>
      <c r="Y111" t="n">
        <v>1</v>
      </c>
      <c r="Z111" t="n">
        <v>10</v>
      </c>
      <c r="AA111" t="n">
        <v>176.3516548466965</v>
      </c>
      <c r="AB111" t="n">
        <v>241.2921142470612</v>
      </c>
      <c r="AC111" t="n">
        <v>218.2635335190009</v>
      </c>
      <c r="AD111" t="n">
        <v>176351.6548466965</v>
      </c>
      <c r="AE111" t="n">
        <v>241292.1142470612</v>
      </c>
      <c r="AF111" t="n">
        <v>3.909492420993009e-06</v>
      </c>
      <c r="AG111" t="n">
        <v>8</v>
      </c>
      <c r="AH111" t="n">
        <v>218263.5335190009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5.3752</v>
      </c>
      <c r="E112" t="n">
        <v>18.6</v>
      </c>
      <c r="F112" t="n">
        <v>15.52</v>
      </c>
      <c r="G112" t="n">
        <v>133</v>
      </c>
      <c r="H112" t="n">
        <v>1.72</v>
      </c>
      <c r="I112" t="n">
        <v>7</v>
      </c>
      <c r="J112" t="n">
        <v>294.9</v>
      </c>
      <c r="K112" t="n">
        <v>58.47</v>
      </c>
      <c r="L112" t="n">
        <v>28.5</v>
      </c>
      <c r="M112" t="n">
        <v>5</v>
      </c>
      <c r="N112" t="n">
        <v>82.92</v>
      </c>
      <c r="O112" t="n">
        <v>36604.77</v>
      </c>
      <c r="P112" t="n">
        <v>228.73</v>
      </c>
      <c r="Q112" t="n">
        <v>467.07</v>
      </c>
      <c r="R112" t="n">
        <v>55.94</v>
      </c>
      <c r="S112" t="n">
        <v>39.61</v>
      </c>
      <c r="T112" t="n">
        <v>3227.6</v>
      </c>
      <c r="U112" t="n">
        <v>0.71</v>
      </c>
      <c r="V112" t="n">
        <v>0.75</v>
      </c>
      <c r="W112" t="n">
        <v>2.62</v>
      </c>
      <c r="X112" t="n">
        <v>0.18</v>
      </c>
      <c r="Y112" t="n">
        <v>1</v>
      </c>
      <c r="Z112" t="n">
        <v>10</v>
      </c>
      <c r="AA112" t="n">
        <v>176.6510078095027</v>
      </c>
      <c r="AB112" t="n">
        <v>241.7017021772932</v>
      </c>
      <c r="AC112" t="n">
        <v>218.634030952032</v>
      </c>
      <c r="AD112" t="n">
        <v>176651.0078095027</v>
      </c>
      <c r="AE112" t="n">
        <v>241701.7021772932</v>
      </c>
      <c r="AF112" t="n">
        <v>3.908692532284587e-06</v>
      </c>
      <c r="AG112" t="n">
        <v>8</v>
      </c>
      <c r="AH112" t="n">
        <v>218634.030952032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5.3777</v>
      </c>
      <c r="E113" t="n">
        <v>18.6</v>
      </c>
      <c r="F113" t="n">
        <v>15.51</v>
      </c>
      <c r="G113" t="n">
        <v>132.92</v>
      </c>
      <c r="H113" t="n">
        <v>1.73</v>
      </c>
      <c r="I113" t="n">
        <v>7</v>
      </c>
      <c r="J113" t="n">
        <v>295.41</v>
      </c>
      <c r="K113" t="n">
        <v>58.47</v>
      </c>
      <c r="L113" t="n">
        <v>28.75</v>
      </c>
      <c r="M113" t="n">
        <v>5</v>
      </c>
      <c r="N113" t="n">
        <v>83.19</v>
      </c>
      <c r="O113" t="n">
        <v>36668.57</v>
      </c>
      <c r="P113" t="n">
        <v>228.39</v>
      </c>
      <c r="Q113" t="n">
        <v>467.08</v>
      </c>
      <c r="R113" t="n">
        <v>55.58</v>
      </c>
      <c r="S113" t="n">
        <v>39.61</v>
      </c>
      <c r="T113" t="n">
        <v>3046.4</v>
      </c>
      <c r="U113" t="n">
        <v>0.71</v>
      </c>
      <c r="V113" t="n">
        <v>0.75</v>
      </c>
      <c r="W113" t="n">
        <v>2.62</v>
      </c>
      <c r="X113" t="n">
        <v>0.17</v>
      </c>
      <c r="Y113" t="n">
        <v>1</v>
      </c>
      <c r="Z113" t="n">
        <v>10</v>
      </c>
      <c r="AA113" t="n">
        <v>176.4393076727771</v>
      </c>
      <c r="AB113" t="n">
        <v>241.4120447106746</v>
      </c>
      <c r="AC113" t="n">
        <v>218.3720179874905</v>
      </c>
      <c r="AD113" t="n">
        <v>176439.3076727772</v>
      </c>
      <c r="AE113" t="n">
        <v>241412.0447106746</v>
      </c>
      <c r="AF113" t="n">
        <v>3.910510461167365e-06</v>
      </c>
      <c r="AG113" t="n">
        <v>8</v>
      </c>
      <c r="AH113" t="n">
        <v>218372.0179874905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5.3784</v>
      </c>
      <c r="E114" t="n">
        <v>18.59</v>
      </c>
      <c r="F114" t="n">
        <v>15.51</v>
      </c>
      <c r="G114" t="n">
        <v>132.9</v>
      </c>
      <c r="H114" t="n">
        <v>1.75</v>
      </c>
      <c r="I114" t="n">
        <v>7</v>
      </c>
      <c r="J114" t="n">
        <v>295.93</v>
      </c>
      <c r="K114" t="n">
        <v>58.47</v>
      </c>
      <c r="L114" t="n">
        <v>29</v>
      </c>
      <c r="M114" t="n">
        <v>5</v>
      </c>
      <c r="N114" t="n">
        <v>83.45999999999999</v>
      </c>
      <c r="O114" t="n">
        <v>36732.47</v>
      </c>
      <c r="P114" t="n">
        <v>228.39</v>
      </c>
      <c r="Q114" t="n">
        <v>467.08</v>
      </c>
      <c r="R114" t="n">
        <v>55.64</v>
      </c>
      <c r="S114" t="n">
        <v>39.61</v>
      </c>
      <c r="T114" t="n">
        <v>3073.78</v>
      </c>
      <c r="U114" t="n">
        <v>0.71</v>
      </c>
      <c r="V114" t="n">
        <v>0.75</v>
      </c>
      <c r="W114" t="n">
        <v>2.62</v>
      </c>
      <c r="X114" t="n">
        <v>0.17</v>
      </c>
      <c r="Y114" t="n">
        <v>1</v>
      </c>
      <c r="Z114" t="n">
        <v>10</v>
      </c>
      <c r="AA114" t="n">
        <v>176.4246564143493</v>
      </c>
      <c r="AB114" t="n">
        <v>241.3919982125256</v>
      </c>
      <c r="AC114" t="n">
        <v>218.3538846989894</v>
      </c>
      <c r="AD114" t="n">
        <v>176424.6564143493</v>
      </c>
      <c r="AE114" t="n">
        <v>241391.9982125256</v>
      </c>
      <c r="AF114" t="n">
        <v>3.911019481254543e-06</v>
      </c>
      <c r="AG114" t="n">
        <v>8</v>
      </c>
      <c r="AH114" t="n">
        <v>218353.8846989894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5.3793</v>
      </c>
      <c r="E115" t="n">
        <v>18.59</v>
      </c>
      <c r="F115" t="n">
        <v>15.5</v>
      </c>
      <c r="G115" t="n">
        <v>132.88</v>
      </c>
      <c r="H115" t="n">
        <v>1.76</v>
      </c>
      <c r="I115" t="n">
        <v>7</v>
      </c>
      <c r="J115" t="n">
        <v>296.45</v>
      </c>
      <c r="K115" t="n">
        <v>58.47</v>
      </c>
      <c r="L115" t="n">
        <v>29.25</v>
      </c>
      <c r="M115" t="n">
        <v>5</v>
      </c>
      <c r="N115" t="n">
        <v>83.73</v>
      </c>
      <c r="O115" t="n">
        <v>36796.49</v>
      </c>
      <c r="P115" t="n">
        <v>227.65</v>
      </c>
      <c r="Q115" t="n">
        <v>467.09</v>
      </c>
      <c r="R115" t="n">
        <v>55.51</v>
      </c>
      <c r="S115" t="n">
        <v>39.61</v>
      </c>
      <c r="T115" t="n">
        <v>3009.73</v>
      </c>
      <c r="U115" t="n">
        <v>0.71</v>
      </c>
      <c r="V115" t="n">
        <v>0.75</v>
      </c>
      <c r="W115" t="n">
        <v>2.62</v>
      </c>
      <c r="X115" t="n">
        <v>0.17</v>
      </c>
      <c r="Y115" t="n">
        <v>1</v>
      </c>
      <c r="Z115" t="n">
        <v>10</v>
      </c>
      <c r="AA115" t="n">
        <v>176.0667545212763</v>
      </c>
      <c r="AB115" t="n">
        <v>240.9023010529063</v>
      </c>
      <c r="AC115" t="n">
        <v>217.9109235489897</v>
      </c>
      <c r="AD115" t="n">
        <v>176066.7545212763</v>
      </c>
      <c r="AE115" t="n">
        <v>240902.3010529063</v>
      </c>
      <c r="AF115" t="n">
        <v>3.911673935652343e-06</v>
      </c>
      <c r="AG115" t="n">
        <v>8</v>
      </c>
      <c r="AH115" t="n">
        <v>217910.9235489897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5.3804</v>
      </c>
      <c r="E116" t="n">
        <v>18.59</v>
      </c>
      <c r="F116" t="n">
        <v>15.5</v>
      </c>
      <c r="G116" t="n">
        <v>132.85</v>
      </c>
      <c r="H116" t="n">
        <v>1.77</v>
      </c>
      <c r="I116" t="n">
        <v>7</v>
      </c>
      <c r="J116" t="n">
        <v>296.97</v>
      </c>
      <c r="K116" t="n">
        <v>58.47</v>
      </c>
      <c r="L116" t="n">
        <v>29.5</v>
      </c>
      <c r="M116" t="n">
        <v>5</v>
      </c>
      <c r="N116" t="n">
        <v>84</v>
      </c>
      <c r="O116" t="n">
        <v>36860.62</v>
      </c>
      <c r="P116" t="n">
        <v>227.28</v>
      </c>
      <c r="Q116" t="n">
        <v>467.09</v>
      </c>
      <c r="R116" t="n">
        <v>55.3</v>
      </c>
      <c r="S116" t="n">
        <v>39.61</v>
      </c>
      <c r="T116" t="n">
        <v>2905.53</v>
      </c>
      <c r="U116" t="n">
        <v>0.72</v>
      </c>
      <c r="V116" t="n">
        <v>0.75</v>
      </c>
      <c r="W116" t="n">
        <v>2.62</v>
      </c>
      <c r="X116" t="n">
        <v>0.16</v>
      </c>
      <c r="Y116" t="n">
        <v>1</v>
      </c>
      <c r="Z116" t="n">
        <v>10</v>
      </c>
      <c r="AA116" t="n">
        <v>175.8774899438954</v>
      </c>
      <c r="AB116" t="n">
        <v>240.64334090837</v>
      </c>
      <c r="AC116" t="n">
        <v>217.6766781971951</v>
      </c>
      <c r="AD116" t="n">
        <v>175877.4899438954</v>
      </c>
      <c r="AE116" t="n">
        <v>240643.34090837</v>
      </c>
      <c r="AF116" t="n">
        <v>3.912473824360766e-06</v>
      </c>
      <c r="AG116" t="n">
        <v>8</v>
      </c>
      <c r="AH116" t="n">
        <v>217676.6781971951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5.3808</v>
      </c>
      <c r="E117" t="n">
        <v>18.58</v>
      </c>
      <c r="F117" t="n">
        <v>15.5</v>
      </c>
      <c r="G117" t="n">
        <v>132.83</v>
      </c>
      <c r="H117" t="n">
        <v>1.78</v>
      </c>
      <c r="I117" t="n">
        <v>7</v>
      </c>
      <c r="J117" t="n">
        <v>297.49</v>
      </c>
      <c r="K117" t="n">
        <v>58.47</v>
      </c>
      <c r="L117" t="n">
        <v>29.75</v>
      </c>
      <c r="M117" t="n">
        <v>5</v>
      </c>
      <c r="N117" t="n">
        <v>84.27</v>
      </c>
      <c r="O117" t="n">
        <v>36924.87</v>
      </c>
      <c r="P117" t="n">
        <v>227.14</v>
      </c>
      <c r="Q117" t="n">
        <v>467.07</v>
      </c>
      <c r="R117" t="n">
        <v>55.26</v>
      </c>
      <c r="S117" t="n">
        <v>39.61</v>
      </c>
      <c r="T117" t="n">
        <v>2886.39</v>
      </c>
      <c r="U117" t="n">
        <v>0.72</v>
      </c>
      <c r="V117" t="n">
        <v>0.75</v>
      </c>
      <c r="W117" t="n">
        <v>2.62</v>
      </c>
      <c r="X117" t="n">
        <v>0.16</v>
      </c>
      <c r="Y117" t="n">
        <v>1</v>
      </c>
      <c r="Z117" t="n">
        <v>10</v>
      </c>
      <c r="AA117" t="n">
        <v>175.8062338505207</v>
      </c>
      <c r="AB117" t="n">
        <v>240.5458451778177</v>
      </c>
      <c r="AC117" t="n">
        <v>217.5884873223306</v>
      </c>
      <c r="AD117" t="n">
        <v>175806.2338505207</v>
      </c>
      <c r="AE117" t="n">
        <v>240545.8451778177</v>
      </c>
      <c r="AF117" t="n">
        <v>3.91276469298201e-06</v>
      </c>
      <c r="AG117" t="n">
        <v>8</v>
      </c>
      <c r="AH117" t="n">
        <v>217588.4873223306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5.38</v>
      </c>
      <c r="E118" t="n">
        <v>18.59</v>
      </c>
      <c r="F118" t="n">
        <v>15.5</v>
      </c>
      <c r="G118" t="n">
        <v>132.86</v>
      </c>
      <c r="H118" t="n">
        <v>1.79</v>
      </c>
      <c r="I118" t="n">
        <v>7</v>
      </c>
      <c r="J118" t="n">
        <v>298.01</v>
      </c>
      <c r="K118" t="n">
        <v>58.47</v>
      </c>
      <c r="L118" t="n">
        <v>30</v>
      </c>
      <c r="M118" t="n">
        <v>5</v>
      </c>
      <c r="N118" t="n">
        <v>84.54000000000001</v>
      </c>
      <c r="O118" t="n">
        <v>36989.23</v>
      </c>
      <c r="P118" t="n">
        <v>227.14</v>
      </c>
      <c r="Q118" t="n">
        <v>467.07</v>
      </c>
      <c r="R118" t="n">
        <v>55.38</v>
      </c>
      <c r="S118" t="n">
        <v>39.61</v>
      </c>
      <c r="T118" t="n">
        <v>2948.35</v>
      </c>
      <c r="U118" t="n">
        <v>0.72</v>
      </c>
      <c r="V118" t="n">
        <v>0.75</v>
      </c>
      <c r="W118" t="n">
        <v>2.62</v>
      </c>
      <c r="X118" t="n">
        <v>0.17</v>
      </c>
      <c r="Y118" t="n">
        <v>1</v>
      </c>
      <c r="Z118" t="n">
        <v>10</v>
      </c>
      <c r="AA118" t="n">
        <v>175.8228790287794</v>
      </c>
      <c r="AB118" t="n">
        <v>240.5686198450448</v>
      </c>
      <c r="AC118" t="n">
        <v>217.609088407282</v>
      </c>
      <c r="AD118" t="n">
        <v>175822.8790287794</v>
      </c>
      <c r="AE118" t="n">
        <v>240568.6198450448</v>
      </c>
      <c r="AF118" t="n">
        <v>3.912182955739521e-06</v>
      </c>
      <c r="AG118" t="n">
        <v>8</v>
      </c>
      <c r="AH118" t="n">
        <v>217609.088407282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5.3802</v>
      </c>
      <c r="E119" t="n">
        <v>18.59</v>
      </c>
      <c r="F119" t="n">
        <v>15.5</v>
      </c>
      <c r="G119" t="n">
        <v>132.85</v>
      </c>
      <c r="H119" t="n">
        <v>1.8</v>
      </c>
      <c r="I119" t="n">
        <v>7</v>
      </c>
      <c r="J119" t="n">
        <v>298.54</v>
      </c>
      <c r="K119" t="n">
        <v>58.47</v>
      </c>
      <c r="L119" t="n">
        <v>30.25</v>
      </c>
      <c r="M119" t="n">
        <v>5</v>
      </c>
      <c r="N119" t="n">
        <v>84.81</v>
      </c>
      <c r="O119" t="n">
        <v>37053.7</v>
      </c>
      <c r="P119" t="n">
        <v>226.69</v>
      </c>
      <c r="Q119" t="n">
        <v>467.07</v>
      </c>
      <c r="R119" t="n">
        <v>55.33</v>
      </c>
      <c r="S119" t="n">
        <v>39.61</v>
      </c>
      <c r="T119" t="n">
        <v>2920.13</v>
      </c>
      <c r="U119" t="n">
        <v>0.72</v>
      </c>
      <c r="V119" t="n">
        <v>0.75</v>
      </c>
      <c r="W119" t="n">
        <v>2.62</v>
      </c>
      <c r="X119" t="n">
        <v>0.17</v>
      </c>
      <c r="Y119" t="n">
        <v>1</v>
      </c>
      <c r="Z119" t="n">
        <v>10</v>
      </c>
      <c r="AA119" t="n">
        <v>175.616421497984</v>
      </c>
      <c r="AB119" t="n">
        <v>240.2861355431472</v>
      </c>
      <c r="AC119" t="n">
        <v>217.3535640106882</v>
      </c>
      <c r="AD119" t="n">
        <v>175616.421497984</v>
      </c>
      <c r="AE119" t="n">
        <v>240286.1355431472</v>
      </c>
      <c r="AF119" t="n">
        <v>3.912328390050144e-06</v>
      </c>
      <c r="AG119" t="n">
        <v>8</v>
      </c>
      <c r="AH119" t="n">
        <v>217353.5640106882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5.3825</v>
      </c>
      <c r="E120" t="n">
        <v>18.58</v>
      </c>
      <c r="F120" t="n">
        <v>15.49</v>
      </c>
      <c r="G120" t="n">
        <v>132.78</v>
      </c>
      <c r="H120" t="n">
        <v>1.82</v>
      </c>
      <c r="I120" t="n">
        <v>7</v>
      </c>
      <c r="J120" t="n">
        <v>299.06</v>
      </c>
      <c r="K120" t="n">
        <v>58.47</v>
      </c>
      <c r="L120" t="n">
        <v>30.5</v>
      </c>
      <c r="M120" t="n">
        <v>5</v>
      </c>
      <c r="N120" t="n">
        <v>85.09</v>
      </c>
      <c r="O120" t="n">
        <v>37118.29</v>
      </c>
      <c r="P120" t="n">
        <v>226.21</v>
      </c>
      <c r="Q120" t="n">
        <v>467.07</v>
      </c>
      <c r="R120" t="n">
        <v>55.07</v>
      </c>
      <c r="S120" t="n">
        <v>39.61</v>
      </c>
      <c r="T120" t="n">
        <v>2790.65</v>
      </c>
      <c r="U120" t="n">
        <v>0.72</v>
      </c>
      <c r="V120" t="n">
        <v>0.75</v>
      </c>
      <c r="W120" t="n">
        <v>2.62</v>
      </c>
      <c r="X120" t="n">
        <v>0.16</v>
      </c>
      <c r="Y120" t="n">
        <v>1</v>
      </c>
      <c r="Z120" t="n">
        <v>10</v>
      </c>
      <c r="AA120" t="n">
        <v>175.3466334232083</v>
      </c>
      <c r="AB120" t="n">
        <v>239.9169995970295</v>
      </c>
      <c r="AC120" t="n">
        <v>217.0196578811822</v>
      </c>
      <c r="AD120" t="n">
        <v>175346.6334232083</v>
      </c>
      <c r="AE120" t="n">
        <v>239916.9995970295</v>
      </c>
      <c r="AF120" t="n">
        <v>3.9140008846223e-06</v>
      </c>
      <c r="AG120" t="n">
        <v>8</v>
      </c>
      <c r="AH120" t="n">
        <v>217019.6578811822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5.3816</v>
      </c>
      <c r="E121" t="n">
        <v>18.58</v>
      </c>
      <c r="F121" t="n">
        <v>15.49</v>
      </c>
      <c r="G121" t="n">
        <v>132.81</v>
      </c>
      <c r="H121" t="n">
        <v>1.83</v>
      </c>
      <c r="I121" t="n">
        <v>7</v>
      </c>
      <c r="J121" t="n">
        <v>299.59</v>
      </c>
      <c r="K121" t="n">
        <v>58.47</v>
      </c>
      <c r="L121" t="n">
        <v>30.75</v>
      </c>
      <c r="M121" t="n">
        <v>5</v>
      </c>
      <c r="N121" t="n">
        <v>85.36</v>
      </c>
      <c r="O121" t="n">
        <v>37183.12</v>
      </c>
      <c r="P121" t="n">
        <v>225.93</v>
      </c>
      <c r="Q121" t="n">
        <v>467.07</v>
      </c>
      <c r="R121" t="n">
        <v>55.15</v>
      </c>
      <c r="S121" t="n">
        <v>39.61</v>
      </c>
      <c r="T121" t="n">
        <v>2832.38</v>
      </c>
      <c r="U121" t="n">
        <v>0.72</v>
      </c>
      <c r="V121" t="n">
        <v>0.75</v>
      </c>
      <c r="W121" t="n">
        <v>2.62</v>
      </c>
      <c r="X121" t="n">
        <v>0.16</v>
      </c>
      <c r="Y121" t="n">
        <v>1</v>
      </c>
      <c r="Z121" t="n">
        <v>10</v>
      </c>
      <c r="AA121" t="n">
        <v>175.2394366398115</v>
      </c>
      <c r="AB121" t="n">
        <v>239.7703282287978</v>
      </c>
      <c r="AC121" t="n">
        <v>216.8869846224799</v>
      </c>
      <c r="AD121" t="n">
        <v>175239.4366398116</v>
      </c>
      <c r="AE121" t="n">
        <v>239770.3282287978</v>
      </c>
      <c r="AF121" t="n">
        <v>3.913346430224499e-06</v>
      </c>
      <c r="AG121" t="n">
        <v>8</v>
      </c>
      <c r="AH121" t="n">
        <v>216886.9846224799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5.3795</v>
      </c>
      <c r="E122" t="n">
        <v>18.59</v>
      </c>
      <c r="F122" t="n">
        <v>15.5</v>
      </c>
      <c r="G122" t="n">
        <v>132.87</v>
      </c>
      <c r="H122" t="n">
        <v>1.84</v>
      </c>
      <c r="I122" t="n">
        <v>7</v>
      </c>
      <c r="J122" t="n">
        <v>300.11</v>
      </c>
      <c r="K122" t="n">
        <v>58.47</v>
      </c>
      <c r="L122" t="n">
        <v>31</v>
      </c>
      <c r="M122" t="n">
        <v>5</v>
      </c>
      <c r="N122" t="n">
        <v>85.64</v>
      </c>
      <c r="O122" t="n">
        <v>37247.94</v>
      </c>
      <c r="P122" t="n">
        <v>225.92</v>
      </c>
      <c r="Q122" t="n">
        <v>467.07</v>
      </c>
      <c r="R122" t="n">
        <v>55.41</v>
      </c>
      <c r="S122" t="n">
        <v>39.61</v>
      </c>
      <c r="T122" t="n">
        <v>2961.04</v>
      </c>
      <c r="U122" t="n">
        <v>0.71</v>
      </c>
      <c r="V122" t="n">
        <v>0.75</v>
      </c>
      <c r="W122" t="n">
        <v>2.62</v>
      </c>
      <c r="X122" t="n">
        <v>0.17</v>
      </c>
      <c r="Y122" t="n">
        <v>1</v>
      </c>
      <c r="Z122" t="n">
        <v>10</v>
      </c>
      <c r="AA122" t="n">
        <v>175.2847670977573</v>
      </c>
      <c r="AB122" t="n">
        <v>239.8323513611978</v>
      </c>
      <c r="AC122" t="n">
        <v>216.9430883541738</v>
      </c>
      <c r="AD122" t="n">
        <v>175284.7670977573</v>
      </c>
      <c r="AE122" t="n">
        <v>239832.3513611978</v>
      </c>
      <c r="AF122" t="n">
        <v>3.911819369962965e-06</v>
      </c>
      <c r="AG122" t="n">
        <v>8</v>
      </c>
      <c r="AH122" t="n">
        <v>216943.0883541738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5.3778</v>
      </c>
      <c r="E123" t="n">
        <v>18.6</v>
      </c>
      <c r="F123" t="n">
        <v>15.51</v>
      </c>
      <c r="G123" t="n">
        <v>132.92</v>
      </c>
      <c r="H123" t="n">
        <v>1.85</v>
      </c>
      <c r="I123" t="n">
        <v>7</v>
      </c>
      <c r="J123" t="n">
        <v>300.64</v>
      </c>
      <c r="K123" t="n">
        <v>58.47</v>
      </c>
      <c r="L123" t="n">
        <v>31.25</v>
      </c>
      <c r="M123" t="n">
        <v>5</v>
      </c>
      <c r="N123" t="n">
        <v>85.91</v>
      </c>
      <c r="O123" t="n">
        <v>37312.88</v>
      </c>
      <c r="P123" t="n">
        <v>225.81</v>
      </c>
      <c r="Q123" t="n">
        <v>467.07</v>
      </c>
      <c r="R123" t="n">
        <v>55.6</v>
      </c>
      <c r="S123" t="n">
        <v>39.61</v>
      </c>
      <c r="T123" t="n">
        <v>3055.72</v>
      </c>
      <c r="U123" t="n">
        <v>0.71</v>
      </c>
      <c r="V123" t="n">
        <v>0.75</v>
      </c>
      <c r="W123" t="n">
        <v>2.62</v>
      </c>
      <c r="X123" t="n">
        <v>0.17</v>
      </c>
      <c r="Y123" t="n">
        <v>1</v>
      </c>
      <c r="Z123" t="n">
        <v>10</v>
      </c>
      <c r="AA123" t="n">
        <v>175.276867701065</v>
      </c>
      <c r="AB123" t="n">
        <v>239.8215430581466</v>
      </c>
      <c r="AC123" t="n">
        <v>216.9333115803963</v>
      </c>
      <c r="AD123" t="n">
        <v>175276.867701065</v>
      </c>
      <c r="AE123" t="n">
        <v>239821.5430581466</v>
      </c>
      <c r="AF123" t="n">
        <v>3.910583178322676e-06</v>
      </c>
      <c r="AG123" t="n">
        <v>8</v>
      </c>
      <c r="AH123" t="n">
        <v>216933.3115803963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5.3798</v>
      </c>
      <c r="E124" t="n">
        <v>18.59</v>
      </c>
      <c r="F124" t="n">
        <v>15.5</v>
      </c>
      <c r="G124" t="n">
        <v>132.86</v>
      </c>
      <c r="H124" t="n">
        <v>1.86</v>
      </c>
      <c r="I124" t="n">
        <v>7</v>
      </c>
      <c r="J124" t="n">
        <v>301.17</v>
      </c>
      <c r="K124" t="n">
        <v>58.47</v>
      </c>
      <c r="L124" t="n">
        <v>31.5</v>
      </c>
      <c r="M124" t="n">
        <v>5</v>
      </c>
      <c r="N124" t="n">
        <v>86.19</v>
      </c>
      <c r="O124" t="n">
        <v>37377.94</v>
      </c>
      <c r="P124" t="n">
        <v>225.38</v>
      </c>
      <c r="Q124" t="n">
        <v>467.07</v>
      </c>
      <c r="R124" t="n">
        <v>55.42</v>
      </c>
      <c r="S124" t="n">
        <v>39.61</v>
      </c>
      <c r="T124" t="n">
        <v>2964.21</v>
      </c>
      <c r="U124" t="n">
        <v>0.71</v>
      </c>
      <c r="V124" t="n">
        <v>0.75</v>
      </c>
      <c r="W124" t="n">
        <v>2.62</v>
      </c>
      <c r="X124" t="n">
        <v>0.17</v>
      </c>
      <c r="Y124" t="n">
        <v>1</v>
      </c>
      <c r="Z124" t="n">
        <v>10</v>
      </c>
      <c r="AA124" t="n">
        <v>175.0357810270519</v>
      </c>
      <c r="AB124" t="n">
        <v>239.4916776347685</v>
      </c>
      <c r="AC124" t="n">
        <v>216.6349280500562</v>
      </c>
      <c r="AD124" t="n">
        <v>175035.7810270519</v>
      </c>
      <c r="AE124" t="n">
        <v>239491.6776347685</v>
      </c>
      <c r="AF124" t="n">
        <v>3.912037521428899e-06</v>
      </c>
      <c r="AG124" t="n">
        <v>8</v>
      </c>
      <c r="AH124" t="n">
        <v>216634.9280500562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5.3794</v>
      </c>
      <c r="E125" t="n">
        <v>18.59</v>
      </c>
      <c r="F125" t="n">
        <v>15.5</v>
      </c>
      <c r="G125" t="n">
        <v>132.87</v>
      </c>
      <c r="H125" t="n">
        <v>1.87</v>
      </c>
      <c r="I125" t="n">
        <v>7</v>
      </c>
      <c r="J125" t="n">
        <v>301.69</v>
      </c>
      <c r="K125" t="n">
        <v>58.47</v>
      </c>
      <c r="L125" t="n">
        <v>31.75</v>
      </c>
      <c r="M125" t="n">
        <v>5</v>
      </c>
      <c r="N125" t="n">
        <v>86.47</v>
      </c>
      <c r="O125" t="n">
        <v>37443.11</v>
      </c>
      <c r="P125" t="n">
        <v>224.72</v>
      </c>
      <c r="Q125" t="n">
        <v>467.07</v>
      </c>
      <c r="R125" t="n">
        <v>55.54</v>
      </c>
      <c r="S125" t="n">
        <v>39.61</v>
      </c>
      <c r="T125" t="n">
        <v>3027.6</v>
      </c>
      <c r="U125" t="n">
        <v>0.71</v>
      </c>
      <c r="V125" t="n">
        <v>0.75</v>
      </c>
      <c r="W125" t="n">
        <v>2.62</v>
      </c>
      <c r="X125" t="n">
        <v>0.17</v>
      </c>
      <c r="Y125" t="n">
        <v>1</v>
      </c>
      <c r="Z125" t="n">
        <v>10</v>
      </c>
      <c r="AA125" t="n">
        <v>174.7473026655392</v>
      </c>
      <c r="AB125" t="n">
        <v>239.09696881378</v>
      </c>
      <c r="AC125" t="n">
        <v>216.2778896849654</v>
      </c>
      <c r="AD125" t="n">
        <v>174747.3026655392</v>
      </c>
      <c r="AE125" t="n">
        <v>239096.96881378</v>
      </c>
      <c r="AF125" t="n">
        <v>3.911746652807655e-06</v>
      </c>
      <c r="AG125" t="n">
        <v>8</v>
      </c>
      <c r="AH125" t="n">
        <v>216277.8896849654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5.4019</v>
      </c>
      <c r="E126" t="n">
        <v>18.51</v>
      </c>
      <c r="F126" t="n">
        <v>15.47</v>
      </c>
      <c r="G126" t="n">
        <v>154.72</v>
      </c>
      <c r="H126" t="n">
        <v>1.89</v>
      </c>
      <c r="I126" t="n">
        <v>6</v>
      </c>
      <c r="J126" t="n">
        <v>302.22</v>
      </c>
      <c r="K126" t="n">
        <v>58.47</v>
      </c>
      <c r="L126" t="n">
        <v>32</v>
      </c>
      <c r="M126" t="n">
        <v>4</v>
      </c>
      <c r="N126" t="n">
        <v>86.75</v>
      </c>
      <c r="O126" t="n">
        <v>37508.41</v>
      </c>
      <c r="P126" t="n">
        <v>223.21</v>
      </c>
      <c r="Q126" t="n">
        <v>467.07</v>
      </c>
      <c r="R126" t="n">
        <v>54.41</v>
      </c>
      <c r="S126" t="n">
        <v>39.61</v>
      </c>
      <c r="T126" t="n">
        <v>2464.95</v>
      </c>
      <c r="U126" t="n">
        <v>0.73</v>
      </c>
      <c r="V126" t="n">
        <v>0.75</v>
      </c>
      <c r="W126" t="n">
        <v>2.62</v>
      </c>
      <c r="X126" t="n">
        <v>0.14</v>
      </c>
      <c r="Y126" t="n">
        <v>1</v>
      </c>
      <c r="Z126" t="n">
        <v>10</v>
      </c>
      <c r="AA126" t="n">
        <v>173.5904064401786</v>
      </c>
      <c r="AB126" t="n">
        <v>237.5140523595832</v>
      </c>
      <c r="AC126" t="n">
        <v>214.8460445555194</v>
      </c>
      <c r="AD126" t="n">
        <v>173590.4064401786</v>
      </c>
      <c r="AE126" t="n">
        <v>237514.0523595831</v>
      </c>
      <c r="AF126" t="n">
        <v>3.928108012752662e-06</v>
      </c>
      <c r="AG126" t="n">
        <v>8</v>
      </c>
      <c r="AH126" t="n">
        <v>214846.0445555194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5.4038</v>
      </c>
      <c r="E127" t="n">
        <v>18.51</v>
      </c>
      <c r="F127" t="n">
        <v>15.47</v>
      </c>
      <c r="G127" t="n">
        <v>154.65</v>
      </c>
      <c r="H127" t="n">
        <v>1.9</v>
      </c>
      <c r="I127" t="n">
        <v>6</v>
      </c>
      <c r="J127" t="n">
        <v>302.75</v>
      </c>
      <c r="K127" t="n">
        <v>58.47</v>
      </c>
      <c r="L127" t="n">
        <v>32.25</v>
      </c>
      <c r="M127" t="n">
        <v>4</v>
      </c>
      <c r="N127" t="n">
        <v>87.03</v>
      </c>
      <c r="O127" t="n">
        <v>37573.82</v>
      </c>
      <c r="P127" t="n">
        <v>223.22</v>
      </c>
      <c r="Q127" t="n">
        <v>467.07</v>
      </c>
      <c r="R127" t="n">
        <v>54.27</v>
      </c>
      <c r="S127" t="n">
        <v>39.61</v>
      </c>
      <c r="T127" t="n">
        <v>2395.17</v>
      </c>
      <c r="U127" t="n">
        <v>0.73</v>
      </c>
      <c r="V127" t="n">
        <v>0.75</v>
      </c>
      <c r="W127" t="n">
        <v>2.62</v>
      </c>
      <c r="X127" t="n">
        <v>0.13</v>
      </c>
      <c r="Y127" t="n">
        <v>1</v>
      </c>
      <c r="Z127" t="n">
        <v>10</v>
      </c>
      <c r="AA127" t="n">
        <v>173.5563031775482</v>
      </c>
      <c r="AB127" t="n">
        <v>237.4673907711225</v>
      </c>
      <c r="AC127" t="n">
        <v>214.8038362835714</v>
      </c>
      <c r="AD127" t="n">
        <v>173556.3031775482</v>
      </c>
      <c r="AE127" t="n">
        <v>237467.3907711225</v>
      </c>
      <c r="AF127" t="n">
        <v>3.929489638703574e-06</v>
      </c>
      <c r="AG127" t="n">
        <v>8</v>
      </c>
      <c r="AH127" t="n">
        <v>214803.8362835714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5.4018</v>
      </c>
      <c r="E128" t="n">
        <v>18.51</v>
      </c>
      <c r="F128" t="n">
        <v>15.47</v>
      </c>
      <c r="G128" t="n">
        <v>154.72</v>
      </c>
      <c r="H128" t="n">
        <v>1.91</v>
      </c>
      <c r="I128" t="n">
        <v>6</v>
      </c>
      <c r="J128" t="n">
        <v>303.28</v>
      </c>
      <c r="K128" t="n">
        <v>58.47</v>
      </c>
      <c r="L128" t="n">
        <v>32.5</v>
      </c>
      <c r="M128" t="n">
        <v>4</v>
      </c>
      <c r="N128" t="n">
        <v>87.31</v>
      </c>
      <c r="O128" t="n">
        <v>37639.36</v>
      </c>
      <c r="P128" t="n">
        <v>223.44</v>
      </c>
      <c r="Q128" t="n">
        <v>467.07</v>
      </c>
      <c r="R128" t="n">
        <v>54.41</v>
      </c>
      <c r="S128" t="n">
        <v>39.61</v>
      </c>
      <c r="T128" t="n">
        <v>2464.97</v>
      </c>
      <c r="U128" t="n">
        <v>0.73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173.6954198426729</v>
      </c>
      <c r="AB128" t="n">
        <v>237.6577363297401</v>
      </c>
      <c r="AC128" t="n">
        <v>214.9760155292263</v>
      </c>
      <c r="AD128" t="n">
        <v>173695.4198426729</v>
      </c>
      <c r="AE128" t="n">
        <v>237657.7363297401</v>
      </c>
      <c r="AF128" t="n">
        <v>3.928035295597351e-06</v>
      </c>
      <c r="AG128" t="n">
        <v>8</v>
      </c>
      <c r="AH128" t="n">
        <v>214976.0155292263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5.4017</v>
      </c>
      <c r="E129" t="n">
        <v>18.51</v>
      </c>
      <c r="F129" t="n">
        <v>15.47</v>
      </c>
      <c r="G129" t="n">
        <v>154.72</v>
      </c>
      <c r="H129" t="n">
        <v>1.92</v>
      </c>
      <c r="I129" t="n">
        <v>6</v>
      </c>
      <c r="J129" t="n">
        <v>303.82</v>
      </c>
      <c r="K129" t="n">
        <v>58.47</v>
      </c>
      <c r="L129" t="n">
        <v>32.75</v>
      </c>
      <c r="M129" t="n">
        <v>4</v>
      </c>
      <c r="N129" t="n">
        <v>87.59</v>
      </c>
      <c r="O129" t="n">
        <v>37705.01</v>
      </c>
      <c r="P129" t="n">
        <v>223.66</v>
      </c>
      <c r="Q129" t="n">
        <v>467.07</v>
      </c>
      <c r="R129" t="n">
        <v>54.55</v>
      </c>
      <c r="S129" t="n">
        <v>39.61</v>
      </c>
      <c r="T129" t="n">
        <v>2536.58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173.7959595646889</v>
      </c>
      <c r="AB129" t="n">
        <v>237.7952992129019</v>
      </c>
      <c r="AC129" t="n">
        <v>215.1004496038899</v>
      </c>
      <c r="AD129" t="n">
        <v>173795.9595646889</v>
      </c>
      <c r="AE129" t="n">
        <v>237795.2992129019</v>
      </c>
      <c r="AF129" t="n">
        <v>3.927962578442039e-06</v>
      </c>
      <c r="AG129" t="n">
        <v>8</v>
      </c>
      <c r="AH129" t="n">
        <v>215100.4496038899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5.3987</v>
      </c>
      <c r="E130" t="n">
        <v>18.52</v>
      </c>
      <c r="F130" t="n">
        <v>15.48</v>
      </c>
      <c r="G130" t="n">
        <v>154.83</v>
      </c>
      <c r="H130" t="n">
        <v>1.93</v>
      </c>
      <c r="I130" t="n">
        <v>6</v>
      </c>
      <c r="J130" t="n">
        <v>304.35</v>
      </c>
      <c r="K130" t="n">
        <v>58.47</v>
      </c>
      <c r="L130" t="n">
        <v>33</v>
      </c>
      <c r="M130" t="n">
        <v>4</v>
      </c>
      <c r="N130" t="n">
        <v>87.88</v>
      </c>
      <c r="O130" t="n">
        <v>37770.79</v>
      </c>
      <c r="P130" t="n">
        <v>224</v>
      </c>
      <c r="Q130" t="n">
        <v>467.07</v>
      </c>
      <c r="R130" t="n">
        <v>54.91</v>
      </c>
      <c r="S130" t="n">
        <v>39.61</v>
      </c>
      <c r="T130" t="n">
        <v>2714.25</v>
      </c>
      <c r="U130" t="n">
        <v>0.72</v>
      </c>
      <c r="V130" t="n">
        <v>0.75</v>
      </c>
      <c r="W130" t="n">
        <v>2.62</v>
      </c>
      <c r="X130" t="n">
        <v>0.15</v>
      </c>
      <c r="Y130" t="n">
        <v>1</v>
      </c>
      <c r="Z130" t="n">
        <v>10</v>
      </c>
      <c r="AA130" t="n">
        <v>174.0156951453675</v>
      </c>
      <c r="AB130" t="n">
        <v>238.0959511284357</v>
      </c>
      <c r="AC130" t="n">
        <v>215.3724077225729</v>
      </c>
      <c r="AD130" t="n">
        <v>174015.6951453675</v>
      </c>
      <c r="AE130" t="n">
        <v>238095.9511284357</v>
      </c>
      <c r="AF130" t="n">
        <v>3.925781063782704e-06</v>
      </c>
      <c r="AG130" t="n">
        <v>8</v>
      </c>
      <c r="AH130" t="n">
        <v>215372.4077225729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5.3985</v>
      </c>
      <c r="E131" t="n">
        <v>18.52</v>
      </c>
      <c r="F131" t="n">
        <v>15.48</v>
      </c>
      <c r="G131" t="n">
        <v>154.83</v>
      </c>
      <c r="H131" t="n">
        <v>1.94</v>
      </c>
      <c r="I131" t="n">
        <v>6</v>
      </c>
      <c r="J131" t="n">
        <v>304.88</v>
      </c>
      <c r="K131" t="n">
        <v>58.47</v>
      </c>
      <c r="L131" t="n">
        <v>33.25</v>
      </c>
      <c r="M131" t="n">
        <v>4</v>
      </c>
      <c r="N131" t="n">
        <v>88.16</v>
      </c>
      <c r="O131" t="n">
        <v>37836.69</v>
      </c>
      <c r="P131" t="n">
        <v>223.89</v>
      </c>
      <c r="Q131" t="n">
        <v>467.07</v>
      </c>
      <c r="R131" t="n">
        <v>54.87</v>
      </c>
      <c r="S131" t="n">
        <v>39.61</v>
      </c>
      <c r="T131" t="n">
        <v>2696.31</v>
      </c>
      <c r="U131" t="n">
        <v>0.72</v>
      </c>
      <c r="V131" t="n">
        <v>0.75</v>
      </c>
      <c r="W131" t="n">
        <v>2.62</v>
      </c>
      <c r="X131" t="n">
        <v>0.15</v>
      </c>
      <c r="Y131" t="n">
        <v>1</v>
      </c>
      <c r="Z131" t="n">
        <v>10</v>
      </c>
      <c r="AA131" t="n">
        <v>173.9704933947514</v>
      </c>
      <c r="AB131" t="n">
        <v>238.0341040990823</v>
      </c>
      <c r="AC131" t="n">
        <v>215.3164632868981</v>
      </c>
      <c r="AD131" t="n">
        <v>173970.4933947514</v>
      </c>
      <c r="AE131" t="n">
        <v>238034.1040990823</v>
      </c>
      <c r="AF131" t="n">
        <v>3.925635629472083e-06</v>
      </c>
      <c r="AG131" t="n">
        <v>8</v>
      </c>
      <c r="AH131" t="n">
        <v>215316.4632868981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5.4001</v>
      </c>
      <c r="E132" t="n">
        <v>18.52</v>
      </c>
      <c r="F132" t="n">
        <v>15.48</v>
      </c>
      <c r="G132" t="n">
        <v>154.78</v>
      </c>
      <c r="H132" t="n">
        <v>1.95</v>
      </c>
      <c r="I132" t="n">
        <v>6</v>
      </c>
      <c r="J132" t="n">
        <v>305.42</v>
      </c>
      <c r="K132" t="n">
        <v>58.47</v>
      </c>
      <c r="L132" t="n">
        <v>33.5</v>
      </c>
      <c r="M132" t="n">
        <v>4</v>
      </c>
      <c r="N132" t="n">
        <v>88.45</v>
      </c>
      <c r="O132" t="n">
        <v>37902.71</v>
      </c>
      <c r="P132" t="n">
        <v>223.52</v>
      </c>
      <c r="Q132" t="n">
        <v>467.07</v>
      </c>
      <c r="R132" t="n">
        <v>54.69</v>
      </c>
      <c r="S132" t="n">
        <v>39.61</v>
      </c>
      <c r="T132" t="n">
        <v>2608.06</v>
      </c>
      <c r="U132" t="n">
        <v>0.72</v>
      </c>
      <c r="V132" t="n">
        <v>0.75</v>
      </c>
      <c r="W132" t="n">
        <v>2.62</v>
      </c>
      <c r="X132" t="n">
        <v>0.14</v>
      </c>
      <c r="Y132" t="n">
        <v>1</v>
      </c>
      <c r="Z132" t="n">
        <v>10</v>
      </c>
      <c r="AA132" t="n">
        <v>173.7721517368991</v>
      </c>
      <c r="AB132" t="n">
        <v>237.7627242925926</v>
      </c>
      <c r="AC132" t="n">
        <v>215.0709835882557</v>
      </c>
      <c r="AD132" t="n">
        <v>173772.1517368991</v>
      </c>
      <c r="AE132" t="n">
        <v>237762.7242925926</v>
      </c>
      <c r="AF132" t="n">
        <v>3.926799103957061e-06</v>
      </c>
      <c r="AG132" t="n">
        <v>8</v>
      </c>
      <c r="AH132" t="n">
        <v>215070.9835882557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5.4042</v>
      </c>
      <c r="E133" t="n">
        <v>18.5</v>
      </c>
      <c r="F133" t="n">
        <v>15.46</v>
      </c>
      <c r="G133" t="n">
        <v>154.64</v>
      </c>
      <c r="H133" t="n">
        <v>1.97</v>
      </c>
      <c r="I133" t="n">
        <v>6</v>
      </c>
      <c r="J133" t="n">
        <v>305.96</v>
      </c>
      <c r="K133" t="n">
        <v>58.47</v>
      </c>
      <c r="L133" t="n">
        <v>33.75</v>
      </c>
      <c r="M133" t="n">
        <v>4</v>
      </c>
      <c r="N133" t="n">
        <v>88.73</v>
      </c>
      <c r="O133" t="n">
        <v>37968.85</v>
      </c>
      <c r="P133" t="n">
        <v>223.45</v>
      </c>
      <c r="Q133" t="n">
        <v>467.07</v>
      </c>
      <c r="R133" t="n">
        <v>54.3</v>
      </c>
      <c r="S133" t="n">
        <v>39.61</v>
      </c>
      <c r="T133" t="n">
        <v>2411.43</v>
      </c>
      <c r="U133" t="n">
        <v>0.73</v>
      </c>
      <c r="V133" t="n">
        <v>0.75</v>
      </c>
      <c r="W133" t="n">
        <v>2.62</v>
      </c>
      <c r="X133" t="n">
        <v>0.13</v>
      </c>
      <c r="Y133" t="n">
        <v>1</v>
      </c>
      <c r="Z133" t="n">
        <v>10</v>
      </c>
      <c r="AA133" t="n">
        <v>173.6447997386464</v>
      </c>
      <c r="AB133" t="n">
        <v>237.5884756702096</v>
      </c>
      <c r="AC133" t="n">
        <v>214.9133650098335</v>
      </c>
      <c r="AD133" t="n">
        <v>173644.7997386464</v>
      </c>
      <c r="AE133" t="n">
        <v>237588.4756702096</v>
      </c>
      <c r="AF133" t="n">
        <v>3.929780507324818e-06</v>
      </c>
      <c r="AG133" t="n">
        <v>8</v>
      </c>
      <c r="AH133" t="n">
        <v>214913.3650098335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5.4055</v>
      </c>
      <c r="E134" t="n">
        <v>18.5</v>
      </c>
      <c r="F134" t="n">
        <v>15.46</v>
      </c>
      <c r="G134" t="n">
        <v>154.59</v>
      </c>
      <c r="H134" t="n">
        <v>1.98</v>
      </c>
      <c r="I134" t="n">
        <v>6</v>
      </c>
      <c r="J134" t="n">
        <v>306.49</v>
      </c>
      <c r="K134" t="n">
        <v>58.47</v>
      </c>
      <c r="L134" t="n">
        <v>34</v>
      </c>
      <c r="M134" t="n">
        <v>4</v>
      </c>
      <c r="N134" t="n">
        <v>89.02</v>
      </c>
      <c r="O134" t="n">
        <v>38035.12</v>
      </c>
      <c r="P134" t="n">
        <v>223.65</v>
      </c>
      <c r="Q134" t="n">
        <v>467.07</v>
      </c>
      <c r="R134" t="n">
        <v>54.04</v>
      </c>
      <c r="S134" t="n">
        <v>39.61</v>
      </c>
      <c r="T134" t="n">
        <v>2281.5</v>
      </c>
      <c r="U134" t="n">
        <v>0.73</v>
      </c>
      <c r="V134" t="n">
        <v>0.75</v>
      </c>
      <c r="W134" t="n">
        <v>2.62</v>
      </c>
      <c r="X134" t="n">
        <v>0.13</v>
      </c>
      <c r="Y134" t="n">
        <v>1</v>
      </c>
      <c r="Z134" t="n">
        <v>10</v>
      </c>
      <c r="AA134" t="n">
        <v>173.7078871577222</v>
      </c>
      <c r="AB134" t="n">
        <v>237.6747946602097</v>
      </c>
      <c r="AC134" t="n">
        <v>214.9914458365774</v>
      </c>
      <c r="AD134" t="n">
        <v>173707.8871577222</v>
      </c>
      <c r="AE134" t="n">
        <v>237674.7946602097</v>
      </c>
      <c r="AF134" t="n">
        <v>3.930725830343863e-06</v>
      </c>
      <c r="AG134" t="n">
        <v>8</v>
      </c>
      <c r="AH134" t="n">
        <v>214991.4458365774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5.4037</v>
      </c>
      <c r="E135" t="n">
        <v>18.51</v>
      </c>
      <c r="F135" t="n">
        <v>15.47</v>
      </c>
      <c r="G135" t="n">
        <v>154.66</v>
      </c>
      <c r="H135" t="n">
        <v>1.99</v>
      </c>
      <c r="I135" t="n">
        <v>6</v>
      </c>
      <c r="J135" t="n">
        <v>307.03</v>
      </c>
      <c r="K135" t="n">
        <v>58.47</v>
      </c>
      <c r="L135" t="n">
        <v>34.25</v>
      </c>
      <c r="M135" t="n">
        <v>4</v>
      </c>
      <c r="N135" t="n">
        <v>89.31</v>
      </c>
      <c r="O135" t="n">
        <v>38101.52</v>
      </c>
      <c r="P135" t="n">
        <v>223.28</v>
      </c>
      <c r="Q135" t="n">
        <v>467.07</v>
      </c>
      <c r="R135" t="n">
        <v>54.27</v>
      </c>
      <c r="S135" t="n">
        <v>39.61</v>
      </c>
      <c r="T135" t="n">
        <v>2395.55</v>
      </c>
      <c r="U135" t="n">
        <v>0.73</v>
      </c>
      <c r="V135" t="n">
        <v>0.75</v>
      </c>
      <c r="W135" t="n">
        <v>2.62</v>
      </c>
      <c r="X135" t="n">
        <v>0.13</v>
      </c>
      <c r="Y135" t="n">
        <v>1</v>
      </c>
      <c r="Z135" t="n">
        <v>10</v>
      </c>
      <c r="AA135" t="n">
        <v>173.585188530997</v>
      </c>
      <c r="AB135" t="n">
        <v>237.5069129860429</v>
      </c>
      <c r="AC135" t="n">
        <v>214.8395865537697</v>
      </c>
      <c r="AD135" t="n">
        <v>173585.188530997</v>
      </c>
      <c r="AE135" t="n">
        <v>237506.9129860429</v>
      </c>
      <c r="AF135" t="n">
        <v>3.929416921548262e-06</v>
      </c>
      <c r="AG135" t="n">
        <v>8</v>
      </c>
      <c r="AH135" t="n">
        <v>214839.5865537697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5.4018</v>
      </c>
      <c r="E136" t="n">
        <v>18.51</v>
      </c>
      <c r="F136" t="n">
        <v>15.47</v>
      </c>
      <c r="G136" t="n">
        <v>154.72</v>
      </c>
      <c r="H136" t="n">
        <v>2</v>
      </c>
      <c r="I136" t="n">
        <v>6</v>
      </c>
      <c r="J136" t="n">
        <v>307.57</v>
      </c>
      <c r="K136" t="n">
        <v>58.47</v>
      </c>
      <c r="L136" t="n">
        <v>34.5</v>
      </c>
      <c r="M136" t="n">
        <v>4</v>
      </c>
      <c r="N136" t="n">
        <v>89.59999999999999</v>
      </c>
      <c r="O136" t="n">
        <v>38168.04</v>
      </c>
      <c r="P136" t="n">
        <v>223.27</v>
      </c>
      <c r="Q136" t="n">
        <v>467.07</v>
      </c>
      <c r="R136" t="n">
        <v>54.51</v>
      </c>
      <c r="S136" t="n">
        <v>39.61</v>
      </c>
      <c r="T136" t="n">
        <v>2515.93</v>
      </c>
      <c r="U136" t="n">
        <v>0.73</v>
      </c>
      <c r="V136" t="n">
        <v>0.75</v>
      </c>
      <c r="W136" t="n">
        <v>2.62</v>
      </c>
      <c r="X136" t="n">
        <v>0.14</v>
      </c>
      <c r="Y136" t="n">
        <v>1</v>
      </c>
      <c r="Z136" t="n">
        <v>10</v>
      </c>
      <c r="AA136" t="n">
        <v>173.6193025849371</v>
      </c>
      <c r="AB136" t="n">
        <v>237.5535893396497</v>
      </c>
      <c r="AC136" t="n">
        <v>214.8818081816989</v>
      </c>
      <c r="AD136" t="n">
        <v>173619.3025849371</v>
      </c>
      <c r="AE136" t="n">
        <v>237553.5893396497</v>
      </c>
      <c r="AF136" t="n">
        <v>3.928035295597351e-06</v>
      </c>
      <c r="AG136" t="n">
        <v>8</v>
      </c>
      <c r="AH136" t="n">
        <v>214881.8081816989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5.4021</v>
      </c>
      <c r="E137" t="n">
        <v>18.51</v>
      </c>
      <c r="F137" t="n">
        <v>15.47</v>
      </c>
      <c r="G137" t="n">
        <v>154.71</v>
      </c>
      <c r="H137" t="n">
        <v>2.01</v>
      </c>
      <c r="I137" t="n">
        <v>6</v>
      </c>
      <c r="J137" t="n">
        <v>308.11</v>
      </c>
      <c r="K137" t="n">
        <v>58.47</v>
      </c>
      <c r="L137" t="n">
        <v>34.75</v>
      </c>
      <c r="M137" t="n">
        <v>4</v>
      </c>
      <c r="N137" t="n">
        <v>89.89</v>
      </c>
      <c r="O137" t="n">
        <v>38234.68</v>
      </c>
      <c r="P137" t="n">
        <v>222.88</v>
      </c>
      <c r="Q137" t="n">
        <v>467.07</v>
      </c>
      <c r="R137" t="n">
        <v>54.4</v>
      </c>
      <c r="S137" t="n">
        <v>39.61</v>
      </c>
      <c r="T137" t="n">
        <v>2460.38</v>
      </c>
      <c r="U137" t="n">
        <v>0.73</v>
      </c>
      <c r="V137" t="n">
        <v>0.75</v>
      </c>
      <c r="W137" t="n">
        <v>2.62</v>
      </c>
      <c r="X137" t="n">
        <v>0.14</v>
      </c>
      <c r="Y137" t="n">
        <v>1</v>
      </c>
      <c r="Z137" t="n">
        <v>10</v>
      </c>
      <c r="AA137" t="n">
        <v>173.4385953810664</v>
      </c>
      <c r="AB137" t="n">
        <v>237.3063377710747</v>
      </c>
      <c r="AC137" t="n">
        <v>214.6581539558089</v>
      </c>
      <c r="AD137" t="n">
        <v>173438.5953810664</v>
      </c>
      <c r="AE137" t="n">
        <v>237306.3377710747</v>
      </c>
      <c r="AF137" t="n">
        <v>3.928253447063284e-06</v>
      </c>
      <c r="AG137" t="n">
        <v>8</v>
      </c>
      <c r="AH137" t="n">
        <v>214658.1539558089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5.4026</v>
      </c>
      <c r="E138" t="n">
        <v>18.51</v>
      </c>
      <c r="F138" t="n">
        <v>15.47</v>
      </c>
      <c r="G138" t="n">
        <v>154.69</v>
      </c>
      <c r="H138" t="n">
        <v>2.02</v>
      </c>
      <c r="I138" t="n">
        <v>6</v>
      </c>
      <c r="J138" t="n">
        <v>308.65</v>
      </c>
      <c r="K138" t="n">
        <v>58.47</v>
      </c>
      <c r="L138" t="n">
        <v>35</v>
      </c>
      <c r="M138" t="n">
        <v>4</v>
      </c>
      <c r="N138" t="n">
        <v>90.18000000000001</v>
      </c>
      <c r="O138" t="n">
        <v>38301.46</v>
      </c>
      <c r="P138" t="n">
        <v>222.51</v>
      </c>
      <c r="Q138" t="n">
        <v>467.07</v>
      </c>
      <c r="R138" t="n">
        <v>54.49</v>
      </c>
      <c r="S138" t="n">
        <v>39.61</v>
      </c>
      <c r="T138" t="n">
        <v>2505.43</v>
      </c>
      <c r="U138" t="n">
        <v>0.73</v>
      </c>
      <c r="V138" t="n">
        <v>0.75</v>
      </c>
      <c r="W138" t="n">
        <v>2.62</v>
      </c>
      <c r="X138" t="n">
        <v>0.14</v>
      </c>
      <c r="Y138" t="n">
        <v>1</v>
      </c>
      <c r="Z138" t="n">
        <v>10</v>
      </c>
      <c r="AA138" t="n">
        <v>173.262812342179</v>
      </c>
      <c r="AB138" t="n">
        <v>237.0658236622686</v>
      </c>
      <c r="AC138" t="n">
        <v>214.4405941759834</v>
      </c>
      <c r="AD138" t="n">
        <v>173262.8123421789</v>
      </c>
      <c r="AE138" t="n">
        <v>237065.8236622686</v>
      </c>
      <c r="AF138" t="n">
        <v>3.928617032839839e-06</v>
      </c>
      <c r="AG138" t="n">
        <v>8</v>
      </c>
      <c r="AH138" t="n">
        <v>214440.5941759835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5.4016</v>
      </c>
      <c r="E139" t="n">
        <v>18.51</v>
      </c>
      <c r="F139" t="n">
        <v>15.47</v>
      </c>
      <c r="G139" t="n">
        <v>154.73</v>
      </c>
      <c r="H139" t="n">
        <v>2.03</v>
      </c>
      <c r="I139" t="n">
        <v>6</v>
      </c>
      <c r="J139" t="n">
        <v>309.2</v>
      </c>
      <c r="K139" t="n">
        <v>58.47</v>
      </c>
      <c r="L139" t="n">
        <v>35.25</v>
      </c>
      <c r="M139" t="n">
        <v>4</v>
      </c>
      <c r="N139" t="n">
        <v>90.47</v>
      </c>
      <c r="O139" t="n">
        <v>38368.36</v>
      </c>
      <c r="P139" t="n">
        <v>222.12</v>
      </c>
      <c r="Q139" t="n">
        <v>467.07</v>
      </c>
      <c r="R139" t="n">
        <v>54.56</v>
      </c>
      <c r="S139" t="n">
        <v>39.61</v>
      </c>
      <c r="T139" t="n">
        <v>2540.67</v>
      </c>
      <c r="U139" t="n">
        <v>0.73</v>
      </c>
      <c r="V139" t="n">
        <v>0.75</v>
      </c>
      <c r="W139" t="n">
        <v>2.62</v>
      </c>
      <c r="X139" t="n">
        <v>0.14</v>
      </c>
      <c r="Y139" t="n">
        <v>1</v>
      </c>
      <c r="Z139" t="n">
        <v>10</v>
      </c>
      <c r="AA139" t="n">
        <v>173.1084363395147</v>
      </c>
      <c r="AB139" t="n">
        <v>236.8545996048349</v>
      </c>
      <c r="AC139" t="n">
        <v>214.2495290461364</v>
      </c>
      <c r="AD139" t="n">
        <v>173108.4363395147</v>
      </c>
      <c r="AE139" t="n">
        <v>236854.5996048349</v>
      </c>
      <c r="AF139" t="n">
        <v>3.927889861286729e-06</v>
      </c>
      <c r="AG139" t="n">
        <v>8</v>
      </c>
      <c r="AH139" t="n">
        <v>214249.5290461364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5.4</v>
      </c>
      <c r="E140" t="n">
        <v>18.52</v>
      </c>
      <c r="F140" t="n">
        <v>15.48</v>
      </c>
      <c r="G140" t="n">
        <v>154.78</v>
      </c>
      <c r="H140" t="n">
        <v>2.04</v>
      </c>
      <c r="I140" t="n">
        <v>6</v>
      </c>
      <c r="J140" t="n">
        <v>309.74</v>
      </c>
      <c r="K140" t="n">
        <v>58.47</v>
      </c>
      <c r="L140" t="n">
        <v>35.5</v>
      </c>
      <c r="M140" t="n">
        <v>4</v>
      </c>
      <c r="N140" t="n">
        <v>90.77</v>
      </c>
      <c r="O140" t="n">
        <v>38435.39</v>
      </c>
      <c r="P140" t="n">
        <v>221.98</v>
      </c>
      <c r="Q140" t="n">
        <v>467.07</v>
      </c>
      <c r="R140" t="n">
        <v>54.65</v>
      </c>
      <c r="S140" t="n">
        <v>39.61</v>
      </c>
      <c r="T140" t="n">
        <v>2585.3</v>
      </c>
      <c r="U140" t="n">
        <v>0.72</v>
      </c>
      <c r="V140" t="n">
        <v>0.75</v>
      </c>
      <c r="W140" t="n">
        <v>2.62</v>
      </c>
      <c r="X140" t="n">
        <v>0.15</v>
      </c>
      <c r="Y140" t="n">
        <v>1</v>
      </c>
      <c r="Z140" t="n">
        <v>10</v>
      </c>
      <c r="AA140" t="n">
        <v>173.0844243602539</v>
      </c>
      <c r="AB140" t="n">
        <v>236.8217453554766</v>
      </c>
      <c r="AC140" t="n">
        <v>214.2198103602255</v>
      </c>
      <c r="AD140" t="n">
        <v>173084.4243602539</v>
      </c>
      <c r="AE140" t="n">
        <v>236821.7453554766</v>
      </c>
      <c r="AF140" t="n">
        <v>3.92672638680175e-06</v>
      </c>
      <c r="AG140" t="n">
        <v>8</v>
      </c>
      <c r="AH140" t="n">
        <v>214219.8103602255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5.4022</v>
      </c>
      <c r="E141" t="n">
        <v>18.51</v>
      </c>
      <c r="F141" t="n">
        <v>15.47</v>
      </c>
      <c r="G141" t="n">
        <v>154.71</v>
      </c>
      <c r="H141" t="n">
        <v>2.05</v>
      </c>
      <c r="I141" t="n">
        <v>6</v>
      </c>
      <c r="J141" t="n">
        <v>310.28</v>
      </c>
      <c r="K141" t="n">
        <v>58.47</v>
      </c>
      <c r="L141" t="n">
        <v>35.75</v>
      </c>
      <c r="M141" t="n">
        <v>4</v>
      </c>
      <c r="N141" t="n">
        <v>91.06</v>
      </c>
      <c r="O141" t="n">
        <v>38502.55</v>
      </c>
      <c r="P141" t="n">
        <v>222.26</v>
      </c>
      <c r="Q141" t="n">
        <v>467.07</v>
      </c>
      <c r="R141" t="n">
        <v>54.52</v>
      </c>
      <c r="S141" t="n">
        <v>39.61</v>
      </c>
      <c r="T141" t="n">
        <v>2521.57</v>
      </c>
      <c r="U141" t="n">
        <v>0.73</v>
      </c>
      <c r="V141" t="n">
        <v>0.75</v>
      </c>
      <c r="W141" t="n">
        <v>2.62</v>
      </c>
      <c r="X141" t="n">
        <v>0.14</v>
      </c>
      <c r="Y141" t="n">
        <v>1</v>
      </c>
      <c r="Z141" t="n">
        <v>10</v>
      </c>
      <c r="AA141" t="n">
        <v>173.1589835498197</v>
      </c>
      <c r="AB141" t="n">
        <v>236.9237605279598</v>
      </c>
      <c r="AC141" t="n">
        <v>214.3120893478262</v>
      </c>
      <c r="AD141" t="n">
        <v>173158.9835498197</v>
      </c>
      <c r="AE141" t="n">
        <v>236923.7605279598</v>
      </c>
      <c r="AF141" t="n">
        <v>3.928326164218595e-06</v>
      </c>
      <c r="AG141" t="n">
        <v>8</v>
      </c>
      <c r="AH141" t="n">
        <v>214312.0893478262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5.4018</v>
      </c>
      <c r="E142" t="n">
        <v>18.51</v>
      </c>
      <c r="F142" t="n">
        <v>15.47</v>
      </c>
      <c r="G142" t="n">
        <v>154.72</v>
      </c>
      <c r="H142" t="n">
        <v>2.06</v>
      </c>
      <c r="I142" t="n">
        <v>6</v>
      </c>
      <c r="J142" t="n">
        <v>310.83</v>
      </c>
      <c r="K142" t="n">
        <v>58.47</v>
      </c>
      <c r="L142" t="n">
        <v>36</v>
      </c>
      <c r="M142" t="n">
        <v>4</v>
      </c>
      <c r="N142" t="n">
        <v>91.36</v>
      </c>
      <c r="O142" t="n">
        <v>38569.84</v>
      </c>
      <c r="P142" t="n">
        <v>221.19</v>
      </c>
      <c r="Q142" t="n">
        <v>467.07</v>
      </c>
      <c r="R142" t="n">
        <v>54.51</v>
      </c>
      <c r="S142" t="n">
        <v>39.61</v>
      </c>
      <c r="T142" t="n">
        <v>2518.35</v>
      </c>
      <c r="U142" t="n">
        <v>0.73</v>
      </c>
      <c r="V142" t="n">
        <v>0.75</v>
      </c>
      <c r="W142" t="n">
        <v>2.62</v>
      </c>
      <c r="X142" t="n">
        <v>0.14</v>
      </c>
      <c r="Y142" t="n">
        <v>1</v>
      </c>
      <c r="Z142" t="n">
        <v>10</v>
      </c>
      <c r="AA142" t="n">
        <v>172.6879855491117</v>
      </c>
      <c r="AB142" t="n">
        <v>236.2793202844262</v>
      </c>
      <c r="AC142" t="n">
        <v>213.7291535766576</v>
      </c>
      <c r="AD142" t="n">
        <v>172687.9855491117</v>
      </c>
      <c r="AE142" t="n">
        <v>236279.3202844262</v>
      </c>
      <c r="AF142" t="n">
        <v>3.928035295597351e-06</v>
      </c>
      <c r="AG142" t="n">
        <v>8</v>
      </c>
      <c r="AH142" t="n">
        <v>213729.1535766576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5.3995</v>
      </c>
      <c r="E143" t="n">
        <v>18.52</v>
      </c>
      <c r="F143" t="n">
        <v>15.48</v>
      </c>
      <c r="G143" t="n">
        <v>154.8</v>
      </c>
      <c r="H143" t="n">
        <v>2.07</v>
      </c>
      <c r="I143" t="n">
        <v>6</v>
      </c>
      <c r="J143" t="n">
        <v>311.38</v>
      </c>
      <c r="K143" t="n">
        <v>58.47</v>
      </c>
      <c r="L143" t="n">
        <v>36.25</v>
      </c>
      <c r="M143" t="n">
        <v>4</v>
      </c>
      <c r="N143" t="n">
        <v>91.65000000000001</v>
      </c>
      <c r="O143" t="n">
        <v>38637.26</v>
      </c>
      <c r="P143" t="n">
        <v>221.26</v>
      </c>
      <c r="Q143" t="n">
        <v>467.07</v>
      </c>
      <c r="R143" t="n">
        <v>54.69</v>
      </c>
      <c r="S143" t="n">
        <v>39.61</v>
      </c>
      <c r="T143" t="n">
        <v>2604.49</v>
      </c>
      <c r="U143" t="n">
        <v>0.72</v>
      </c>
      <c r="V143" t="n">
        <v>0.75</v>
      </c>
      <c r="W143" t="n">
        <v>2.62</v>
      </c>
      <c r="X143" t="n">
        <v>0.15</v>
      </c>
      <c r="Y143" t="n">
        <v>1</v>
      </c>
      <c r="Z143" t="n">
        <v>10</v>
      </c>
      <c r="AA143" t="n">
        <v>172.7720216869921</v>
      </c>
      <c r="AB143" t="n">
        <v>236.3943022356869</v>
      </c>
      <c r="AC143" t="n">
        <v>213.8331618118682</v>
      </c>
      <c r="AD143" t="n">
        <v>172772.0216869921</v>
      </c>
      <c r="AE143" t="n">
        <v>236394.3022356869</v>
      </c>
      <c r="AF143" t="n">
        <v>3.926362801025194e-06</v>
      </c>
      <c r="AG143" t="n">
        <v>8</v>
      </c>
      <c r="AH143" t="n">
        <v>213833.1618118682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5.3992</v>
      </c>
      <c r="E144" t="n">
        <v>18.52</v>
      </c>
      <c r="F144" t="n">
        <v>15.48</v>
      </c>
      <c r="G144" t="n">
        <v>154.81</v>
      </c>
      <c r="H144" t="n">
        <v>2.08</v>
      </c>
      <c r="I144" t="n">
        <v>6</v>
      </c>
      <c r="J144" t="n">
        <v>311.92</v>
      </c>
      <c r="K144" t="n">
        <v>58.47</v>
      </c>
      <c r="L144" t="n">
        <v>36.5</v>
      </c>
      <c r="M144" t="n">
        <v>4</v>
      </c>
      <c r="N144" t="n">
        <v>91.95</v>
      </c>
      <c r="O144" t="n">
        <v>38704.93</v>
      </c>
      <c r="P144" t="n">
        <v>221.03</v>
      </c>
      <c r="Q144" t="n">
        <v>467.07</v>
      </c>
      <c r="R144" t="n">
        <v>54.86</v>
      </c>
      <c r="S144" t="n">
        <v>39.61</v>
      </c>
      <c r="T144" t="n">
        <v>2692.11</v>
      </c>
      <c r="U144" t="n">
        <v>0.72</v>
      </c>
      <c r="V144" t="n">
        <v>0.75</v>
      </c>
      <c r="W144" t="n">
        <v>2.62</v>
      </c>
      <c r="X144" t="n">
        <v>0.15</v>
      </c>
      <c r="Y144" t="n">
        <v>1</v>
      </c>
      <c r="Z144" t="n">
        <v>10</v>
      </c>
      <c r="AA144" t="n">
        <v>172.6750410760743</v>
      </c>
      <c r="AB144" t="n">
        <v>236.2616090853465</v>
      </c>
      <c r="AC144" t="n">
        <v>213.7131327095603</v>
      </c>
      <c r="AD144" t="n">
        <v>172675.0410760743</v>
      </c>
      <c r="AE144" t="n">
        <v>236261.6090853465</v>
      </c>
      <c r="AF144" t="n">
        <v>3.926144649559261e-06</v>
      </c>
      <c r="AG144" t="n">
        <v>8</v>
      </c>
      <c r="AH144" t="n">
        <v>213713.1327095603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5.4011</v>
      </c>
      <c r="E145" t="n">
        <v>18.51</v>
      </c>
      <c r="F145" t="n">
        <v>15.47</v>
      </c>
      <c r="G145" t="n">
        <v>154.74</v>
      </c>
      <c r="H145" t="n">
        <v>2.1</v>
      </c>
      <c r="I145" t="n">
        <v>6</v>
      </c>
      <c r="J145" t="n">
        <v>312.47</v>
      </c>
      <c r="K145" t="n">
        <v>58.47</v>
      </c>
      <c r="L145" t="n">
        <v>36.75</v>
      </c>
      <c r="M145" t="n">
        <v>4</v>
      </c>
      <c r="N145" t="n">
        <v>92.25</v>
      </c>
      <c r="O145" t="n">
        <v>38772.62</v>
      </c>
      <c r="P145" t="n">
        <v>220.39</v>
      </c>
      <c r="Q145" t="n">
        <v>467.07</v>
      </c>
      <c r="R145" t="n">
        <v>54.59</v>
      </c>
      <c r="S145" t="n">
        <v>39.61</v>
      </c>
      <c r="T145" t="n">
        <v>2556.39</v>
      </c>
      <c r="U145" t="n">
        <v>0.73</v>
      </c>
      <c r="V145" t="n">
        <v>0.75</v>
      </c>
      <c r="W145" t="n">
        <v>2.62</v>
      </c>
      <c r="X145" t="n">
        <v>0.14</v>
      </c>
      <c r="Y145" t="n">
        <v>1</v>
      </c>
      <c r="Z145" t="n">
        <v>10</v>
      </c>
      <c r="AA145" t="n">
        <v>172.343843763412</v>
      </c>
      <c r="AB145" t="n">
        <v>235.8084503107679</v>
      </c>
      <c r="AC145" t="n">
        <v>213.303222772415</v>
      </c>
      <c r="AD145" t="n">
        <v>172343.843763412</v>
      </c>
      <c r="AE145" t="n">
        <v>235808.4503107679</v>
      </c>
      <c r="AF145" t="n">
        <v>3.927526275510172e-06</v>
      </c>
      <c r="AG145" t="n">
        <v>8</v>
      </c>
      <c r="AH145" t="n">
        <v>213303.222772415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5.4014</v>
      </c>
      <c r="E146" t="n">
        <v>18.51</v>
      </c>
      <c r="F146" t="n">
        <v>15.47</v>
      </c>
      <c r="G146" t="n">
        <v>154.74</v>
      </c>
      <c r="H146" t="n">
        <v>2.11</v>
      </c>
      <c r="I146" t="n">
        <v>6</v>
      </c>
      <c r="J146" t="n">
        <v>313.02</v>
      </c>
      <c r="K146" t="n">
        <v>58.47</v>
      </c>
      <c r="L146" t="n">
        <v>37</v>
      </c>
      <c r="M146" t="n">
        <v>4</v>
      </c>
      <c r="N146" t="n">
        <v>92.55</v>
      </c>
      <c r="O146" t="n">
        <v>38840.44</v>
      </c>
      <c r="P146" t="n">
        <v>219.37</v>
      </c>
      <c r="Q146" t="n">
        <v>467.07</v>
      </c>
      <c r="R146" t="n">
        <v>54.57</v>
      </c>
      <c r="S146" t="n">
        <v>39.61</v>
      </c>
      <c r="T146" t="n">
        <v>2544.68</v>
      </c>
      <c r="U146" t="n">
        <v>0.73</v>
      </c>
      <c r="V146" t="n">
        <v>0.75</v>
      </c>
      <c r="W146" t="n">
        <v>2.62</v>
      </c>
      <c r="X146" t="n">
        <v>0.14</v>
      </c>
      <c r="Y146" t="n">
        <v>1</v>
      </c>
      <c r="Z146" t="n">
        <v>10</v>
      </c>
      <c r="AA146" t="n">
        <v>171.8810814893475</v>
      </c>
      <c r="AB146" t="n">
        <v>235.1752785517625</v>
      </c>
      <c r="AC146" t="n">
        <v>212.7304800374267</v>
      </c>
      <c r="AD146" t="n">
        <v>171881.0814893474</v>
      </c>
      <c r="AE146" t="n">
        <v>235175.2785517625</v>
      </c>
      <c r="AF146" t="n">
        <v>3.927744426976105e-06</v>
      </c>
      <c r="AG146" t="n">
        <v>8</v>
      </c>
      <c r="AH146" t="n">
        <v>212730.4800374267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5.4022</v>
      </c>
      <c r="E147" t="n">
        <v>18.51</v>
      </c>
      <c r="F147" t="n">
        <v>15.47</v>
      </c>
      <c r="G147" t="n">
        <v>154.71</v>
      </c>
      <c r="H147" t="n">
        <v>2.12</v>
      </c>
      <c r="I147" t="n">
        <v>6</v>
      </c>
      <c r="J147" t="n">
        <v>313.57</v>
      </c>
      <c r="K147" t="n">
        <v>58.47</v>
      </c>
      <c r="L147" t="n">
        <v>37.25</v>
      </c>
      <c r="M147" t="n">
        <v>4</v>
      </c>
      <c r="N147" t="n">
        <v>92.84999999999999</v>
      </c>
      <c r="O147" t="n">
        <v>38908.39</v>
      </c>
      <c r="P147" t="n">
        <v>218.38</v>
      </c>
      <c r="Q147" t="n">
        <v>467.07</v>
      </c>
      <c r="R147" t="n">
        <v>54.38</v>
      </c>
      <c r="S147" t="n">
        <v>39.61</v>
      </c>
      <c r="T147" t="n">
        <v>2451.04</v>
      </c>
      <c r="U147" t="n">
        <v>0.73</v>
      </c>
      <c r="V147" t="n">
        <v>0.75</v>
      </c>
      <c r="W147" t="n">
        <v>2.62</v>
      </c>
      <c r="X147" t="n">
        <v>0.14</v>
      </c>
      <c r="Y147" t="n">
        <v>1</v>
      </c>
      <c r="Z147" t="n">
        <v>10</v>
      </c>
      <c r="AA147" t="n">
        <v>171.4218477129962</v>
      </c>
      <c r="AB147" t="n">
        <v>234.5469346389946</v>
      </c>
      <c r="AC147" t="n">
        <v>212.162104385807</v>
      </c>
      <c r="AD147" t="n">
        <v>171421.8477129962</v>
      </c>
      <c r="AE147" t="n">
        <v>234546.9346389946</v>
      </c>
      <c r="AF147" t="n">
        <v>3.928326164218595e-06</v>
      </c>
      <c r="AG147" t="n">
        <v>8</v>
      </c>
      <c r="AH147" t="n">
        <v>212162.104385807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5.4026</v>
      </c>
      <c r="E148" t="n">
        <v>18.51</v>
      </c>
      <c r="F148" t="n">
        <v>15.47</v>
      </c>
      <c r="G148" t="n">
        <v>154.69</v>
      </c>
      <c r="H148" t="n">
        <v>2.13</v>
      </c>
      <c r="I148" t="n">
        <v>6</v>
      </c>
      <c r="J148" t="n">
        <v>314.13</v>
      </c>
      <c r="K148" t="n">
        <v>58.47</v>
      </c>
      <c r="L148" t="n">
        <v>37.5</v>
      </c>
      <c r="M148" t="n">
        <v>4</v>
      </c>
      <c r="N148" t="n">
        <v>93.15000000000001</v>
      </c>
      <c r="O148" t="n">
        <v>38976.48</v>
      </c>
      <c r="P148" t="n">
        <v>217.7</v>
      </c>
      <c r="Q148" t="n">
        <v>467.07</v>
      </c>
      <c r="R148" t="n">
        <v>54.44</v>
      </c>
      <c r="S148" t="n">
        <v>39.61</v>
      </c>
      <c r="T148" t="n">
        <v>2482.04</v>
      </c>
      <c r="U148" t="n">
        <v>0.73</v>
      </c>
      <c r="V148" t="n">
        <v>0.75</v>
      </c>
      <c r="W148" t="n">
        <v>2.62</v>
      </c>
      <c r="X148" t="n">
        <v>0.14</v>
      </c>
      <c r="Y148" t="n">
        <v>1</v>
      </c>
      <c r="Z148" t="n">
        <v>10</v>
      </c>
      <c r="AA148" t="n">
        <v>171.1094606056019</v>
      </c>
      <c r="AB148" t="n">
        <v>234.1195128171115</v>
      </c>
      <c r="AC148" t="n">
        <v>211.7754751027139</v>
      </c>
      <c r="AD148" t="n">
        <v>171109.4606056019</v>
      </c>
      <c r="AE148" t="n">
        <v>234119.5128171114</v>
      </c>
      <c r="AF148" t="n">
        <v>3.928617032839839e-06</v>
      </c>
      <c r="AG148" t="n">
        <v>8</v>
      </c>
      <c r="AH148" t="n">
        <v>211775.4751027139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5.4015</v>
      </c>
      <c r="E149" t="n">
        <v>18.51</v>
      </c>
      <c r="F149" t="n">
        <v>15.47</v>
      </c>
      <c r="G149" t="n">
        <v>154.73</v>
      </c>
      <c r="H149" t="n">
        <v>2.14</v>
      </c>
      <c r="I149" t="n">
        <v>6</v>
      </c>
      <c r="J149" t="n">
        <v>314.68</v>
      </c>
      <c r="K149" t="n">
        <v>58.47</v>
      </c>
      <c r="L149" t="n">
        <v>37.75</v>
      </c>
      <c r="M149" t="n">
        <v>4</v>
      </c>
      <c r="N149" t="n">
        <v>93.45999999999999</v>
      </c>
      <c r="O149" t="n">
        <v>39044.7</v>
      </c>
      <c r="P149" t="n">
        <v>216.3</v>
      </c>
      <c r="Q149" t="n">
        <v>467.08</v>
      </c>
      <c r="R149" t="n">
        <v>54.42</v>
      </c>
      <c r="S149" t="n">
        <v>39.61</v>
      </c>
      <c r="T149" t="n">
        <v>2473.32</v>
      </c>
      <c r="U149" t="n">
        <v>0.73</v>
      </c>
      <c r="V149" t="n">
        <v>0.75</v>
      </c>
      <c r="W149" t="n">
        <v>2.62</v>
      </c>
      <c r="X149" t="n">
        <v>0.14</v>
      </c>
      <c r="Y149" t="n">
        <v>1</v>
      </c>
      <c r="Z149" t="n">
        <v>10</v>
      </c>
      <c r="AA149" t="n">
        <v>170.5044173218521</v>
      </c>
      <c r="AB149" t="n">
        <v>233.2916659036596</v>
      </c>
      <c r="AC149" t="n">
        <v>211.0266367367912</v>
      </c>
      <c r="AD149" t="n">
        <v>170504.4173218521</v>
      </c>
      <c r="AE149" t="n">
        <v>233291.6659036596</v>
      </c>
      <c r="AF149" t="n">
        <v>3.927817144131417e-06</v>
      </c>
      <c r="AG149" t="n">
        <v>8</v>
      </c>
      <c r="AH149" t="n">
        <v>211026.6367367912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5.4014</v>
      </c>
      <c r="E150" t="n">
        <v>18.51</v>
      </c>
      <c r="F150" t="n">
        <v>15.47</v>
      </c>
      <c r="G150" t="n">
        <v>154.73</v>
      </c>
      <c r="H150" t="n">
        <v>2.15</v>
      </c>
      <c r="I150" t="n">
        <v>6</v>
      </c>
      <c r="J150" t="n">
        <v>315.23</v>
      </c>
      <c r="K150" t="n">
        <v>58.47</v>
      </c>
      <c r="L150" t="n">
        <v>38</v>
      </c>
      <c r="M150" t="n">
        <v>4</v>
      </c>
      <c r="N150" t="n">
        <v>93.76000000000001</v>
      </c>
      <c r="O150" t="n">
        <v>39113.07</v>
      </c>
      <c r="P150" t="n">
        <v>215.96</v>
      </c>
      <c r="Q150" t="n">
        <v>467.07</v>
      </c>
      <c r="R150" t="n">
        <v>54.58</v>
      </c>
      <c r="S150" t="n">
        <v>39.61</v>
      </c>
      <c r="T150" t="n">
        <v>2552.71</v>
      </c>
      <c r="U150" t="n">
        <v>0.73</v>
      </c>
      <c r="V150" t="n">
        <v>0.75</v>
      </c>
      <c r="W150" t="n">
        <v>2.62</v>
      </c>
      <c r="X150" t="n">
        <v>0.14</v>
      </c>
      <c r="Y150" t="n">
        <v>1</v>
      </c>
      <c r="Z150" t="n">
        <v>10</v>
      </c>
      <c r="AA150" t="n">
        <v>170.3541457802245</v>
      </c>
      <c r="AB150" t="n">
        <v>233.0860577508923</v>
      </c>
      <c r="AC150" t="n">
        <v>210.8406515375511</v>
      </c>
      <c r="AD150" t="n">
        <v>170354.1457802245</v>
      </c>
      <c r="AE150" t="n">
        <v>233086.0577508922</v>
      </c>
      <c r="AF150" t="n">
        <v>3.927744426976105e-06</v>
      </c>
      <c r="AG150" t="n">
        <v>8</v>
      </c>
      <c r="AH150" t="n">
        <v>210840.6515375511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5.4003</v>
      </c>
      <c r="E151" t="n">
        <v>18.52</v>
      </c>
      <c r="F151" t="n">
        <v>15.48</v>
      </c>
      <c r="G151" t="n">
        <v>154.77</v>
      </c>
      <c r="H151" t="n">
        <v>2.16</v>
      </c>
      <c r="I151" t="n">
        <v>6</v>
      </c>
      <c r="J151" t="n">
        <v>315.79</v>
      </c>
      <c r="K151" t="n">
        <v>58.47</v>
      </c>
      <c r="L151" t="n">
        <v>38.25</v>
      </c>
      <c r="M151" t="n">
        <v>4</v>
      </c>
      <c r="N151" t="n">
        <v>94.06999999999999</v>
      </c>
      <c r="O151" t="n">
        <v>39181.56</v>
      </c>
      <c r="P151" t="n">
        <v>215.64</v>
      </c>
      <c r="Q151" t="n">
        <v>467.07</v>
      </c>
      <c r="R151" t="n">
        <v>54.64</v>
      </c>
      <c r="S151" t="n">
        <v>39.61</v>
      </c>
      <c r="T151" t="n">
        <v>2583.33</v>
      </c>
      <c r="U151" t="n">
        <v>0.72</v>
      </c>
      <c r="V151" t="n">
        <v>0.75</v>
      </c>
      <c r="W151" t="n">
        <v>2.62</v>
      </c>
      <c r="X151" t="n">
        <v>0.14</v>
      </c>
      <c r="Y151" t="n">
        <v>1</v>
      </c>
      <c r="Z151" t="n">
        <v>10</v>
      </c>
      <c r="AA151" t="n">
        <v>170.2388426292662</v>
      </c>
      <c r="AB151" t="n">
        <v>232.9282948929353</v>
      </c>
      <c r="AC151" t="n">
        <v>210.6979453453359</v>
      </c>
      <c r="AD151" t="n">
        <v>170238.8426292662</v>
      </c>
      <c r="AE151" t="n">
        <v>232928.2948929353</v>
      </c>
      <c r="AF151" t="n">
        <v>3.926944538267683e-06</v>
      </c>
      <c r="AG151" t="n">
        <v>8</v>
      </c>
      <c r="AH151" t="n">
        <v>210697.9453453359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5.4241</v>
      </c>
      <c r="E152" t="n">
        <v>18.44</v>
      </c>
      <c r="F152" t="n">
        <v>15.44</v>
      </c>
      <c r="G152" t="n">
        <v>185.32</v>
      </c>
      <c r="H152" t="n">
        <v>2.17</v>
      </c>
      <c r="I152" t="n">
        <v>5</v>
      </c>
      <c r="J152" t="n">
        <v>316.35</v>
      </c>
      <c r="K152" t="n">
        <v>58.47</v>
      </c>
      <c r="L152" t="n">
        <v>38.5</v>
      </c>
      <c r="M152" t="n">
        <v>3</v>
      </c>
      <c r="N152" t="n">
        <v>94.37</v>
      </c>
      <c r="O152" t="n">
        <v>39250.2</v>
      </c>
      <c r="P152" t="n">
        <v>215</v>
      </c>
      <c r="Q152" t="n">
        <v>467.07</v>
      </c>
      <c r="R152" t="n">
        <v>53.55</v>
      </c>
      <c r="S152" t="n">
        <v>39.61</v>
      </c>
      <c r="T152" t="n">
        <v>2042.69</v>
      </c>
      <c r="U152" t="n">
        <v>0.74</v>
      </c>
      <c r="V152" t="n">
        <v>0.76</v>
      </c>
      <c r="W152" t="n">
        <v>2.62</v>
      </c>
      <c r="X152" t="n">
        <v>0.11</v>
      </c>
      <c r="Y152" t="n">
        <v>1</v>
      </c>
      <c r="Z152" t="n">
        <v>10</v>
      </c>
      <c r="AA152" t="n">
        <v>169.4615308766625</v>
      </c>
      <c r="AB152" t="n">
        <v>231.8647426604491</v>
      </c>
      <c r="AC152" t="n">
        <v>209.7358970452129</v>
      </c>
      <c r="AD152" t="n">
        <v>169461.5308766625</v>
      </c>
      <c r="AE152" t="n">
        <v>231864.7426604491</v>
      </c>
      <c r="AF152" t="n">
        <v>3.944251221231736e-06</v>
      </c>
      <c r="AG152" t="n">
        <v>8</v>
      </c>
      <c r="AH152" t="n">
        <v>209735.8970452129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5.4231</v>
      </c>
      <c r="E153" t="n">
        <v>18.44</v>
      </c>
      <c r="F153" t="n">
        <v>15.45</v>
      </c>
      <c r="G153" t="n">
        <v>185.36</v>
      </c>
      <c r="H153" t="n">
        <v>2.18</v>
      </c>
      <c r="I153" t="n">
        <v>5</v>
      </c>
      <c r="J153" t="n">
        <v>316.9</v>
      </c>
      <c r="K153" t="n">
        <v>58.47</v>
      </c>
      <c r="L153" t="n">
        <v>38.75</v>
      </c>
      <c r="M153" t="n">
        <v>3</v>
      </c>
      <c r="N153" t="n">
        <v>94.68000000000001</v>
      </c>
      <c r="O153" t="n">
        <v>39318.97</v>
      </c>
      <c r="P153" t="n">
        <v>215.54</v>
      </c>
      <c r="Q153" t="n">
        <v>467.07</v>
      </c>
      <c r="R153" t="n">
        <v>53.71</v>
      </c>
      <c r="S153" t="n">
        <v>39.61</v>
      </c>
      <c r="T153" t="n">
        <v>2123.08</v>
      </c>
      <c r="U153" t="n">
        <v>0.74</v>
      </c>
      <c r="V153" t="n">
        <v>0.76</v>
      </c>
      <c r="W153" t="n">
        <v>2.62</v>
      </c>
      <c r="X153" t="n">
        <v>0.11</v>
      </c>
      <c r="Y153" t="n">
        <v>1</v>
      </c>
      <c r="Z153" t="n">
        <v>10</v>
      </c>
      <c r="AA153" t="n">
        <v>169.7281356971727</v>
      </c>
      <c r="AB153" t="n">
        <v>232.2295231376455</v>
      </c>
      <c r="AC153" t="n">
        <v>210.0658633856385</v>
      </c>
      <c r="AD153" t="n">
        <v>169728.1356971727</v>
      </c>
      <c r="AE153" t="n">
        <v>232229.5231376455</v>
      </c>
      <c r="AF153" t="n">
        <v>3.943524049678624e-06</v>
      </c>
      <c r="AG153" t="n">
        <v>8</v>
      </c>
      <c r="AH153" t="n">
        <v>210065.8633856385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5.4236</v>
      </c>
      <c r="E154" t="n">
        <v>18.44</v>
      </c>
      <c r="F154" t="n">
        <v>15.44</v>
      </c>
      <c r="G154" t="n">
        <v>185.34</v>
      </c>
      <c r="H154" t="n">
        <v>2.19</v>
      </c>
      <c r="I154" t="n">
        <v>5</v>
      </c>
      <c r="J154" t="n">
        <v>317.46</v>
      </c>
      <c r="K154" t="n">
        <v>58.47</v>
      </c>
      <c r="L154" t="n">
        <v>39</v>
      </c>
      <c r="M154" t="n">
        <v>3</v>
      </c>
      <c r="N154" t="n">
        <v>94.98999999999999</v>
      </c>
      <c r="O154" t="n">
        <v>39387.89</v>
      </c>
      <c r="P154" t="n">
        <v>215.94</v>
      </c>
      <c r="Q154" t="n">
        <v>467.07</v>
      </c>
      <c r="R154" t="n">
        <v>53.64</v>
      </c>
      <c r="S154" t="n">
        <v>39.61</v>
      </c>
      <c r="T154" t="n">
        <v>2087.24</v>
      </c>
      <c r="U154" t="n">
        <v>0.74</v>
      </c>
      <c r="V154" t="n">
        <v>0.76</v>
      </c>
      <c r="W154" t="n">
        <v>2.62</v>
      </c>
      <c r="X154" t="n">
        <v>0.11</v>
      </c>
      <c r="Y154" t="n">
        <v>1</v>
      </c>
      <c r="Z154" t="n">
        <v>10</v>
      </c>
      <c r="AA154" t="n">
        <v>169.890457496854</v>
      </c>
      <c r="AB154" t="n">
        <v>232.4516189851018</v>
      </c>
      <c r="AC154" t="n">
        <v>210.2667627171271</v>
      </c>
      <c r="AD154" t="n">
        <v>169890.457496854</v>
      </c>
      <c r="AE154" t="n">
        <v>232451.6189851018</v>
      </c>
      <c r="AF154" t="n">
        <v>3.94388763545518e-06</v>
      </c>
      <c r="AG154" t="n">
        <v>8</v>
      </c>
      <c r="AH154" t="n">
        <v>210266.7627171271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5.4247</v>
      </c>
      <c r="E155" t="n">
        <v>18.43</v>
      </c>
      <c r="F155" t="n">
        <v>15.44</v>
      </c>
      <c r="G155" t="n">
        <v>185.29</v>
      </c>
      <c r="H155" t="n">
        <v>2.2</v>
      </c>
      <c r="I155" t="n">
        <v>5</v>
      </c>
      <c r="J155" t="n">
        <v>318.02</v>
      </c>
      <c r="K155" t="n">
        <v>58.47</v>
      </c>
      <c r="L155" t="n">
        <v>39.25</v>
      </c>
      <c r="M155" t="n">
        <v>3</v>
      </c>
      <c r="N155" t="n">
        <v>95.3</v>
      </c>
      <c r="O155" t="n">
        <v>39456.94</v>
      </c>
      <c r="P155" t="n">
        <v>216.55</v>
      </c>
      <c r="Q155" t="n">
        <v>467.07</v>
      </c>
      <c r="R155" t="n">
        <v>53.52</v>
      </c>
      <c r="S155" t="n">
        <v>39.61</v>
      </c>
      <c r="T155" t="n">
        <v>2025.76</v>
      </c>
      <c r="U155" t="n">
        <v>0.74</v>
      </c>
      <c r="V155" t="n">
        <v>0.76</v>
      </c>
      <c r="W155" t="n">
        <v>2.62</v>
      </c>
      <c r="X155" t="n">
        <v>0.11</v>
      </c>
      <c r="Y155" t="n">
        <v>1</v>
      </c>
      <c r="Z155" t="n">
        <v>10</v>
      </c>
      <c r="AA155" t="n">
        <v>170.1409321925107</v>
      </c>
      <c r="AB155" t="n">
        <v>232.7943295138628</v>
      </c>
      <c r="AC155" t="n">
        <v>210.5767654340205</v>
      </c>
      <c r="AD155" t="n">
        <v>170140.9321925107</v>
      </c>
      <c r="AE155" t="n">
        <v>232794.3295138628</v>
      </c>
      <c r="AF155" t="n">
        <v>3.944687524163602e-06</v>
      </c>
      <c r="AG155" t="n">
        <v>8</v>
      </c>
      <c r="AH155" t="n">
        <v>210576.7654340205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5.4248</v>
      </c>
      <c r="E156" t="n">
        <v>18.43</v>
      </c>
      <c r="F156" t="n">
        <v>15.44</v>
      </c>
      <c r="G156" t="n">
        <v>185.29</v>
      </c>
      <c r="H156" t="n">
        <v>2.21</v>
      </c>
      <c r="I156" t="n">
        <v>5</v>
      </c>
      <c r="J156" t="n">
        <v>318.58</v>
      </c>
      <c r="K156" t="n">
        <v>58.47</v>
      </c>
      <c r="L156" t="n">
        <v>39.5</v>
      </c>
      <c r="M156" t="n">
        <v>2</v>
      </c>
      <c r="N156" t="n">
        <v>95.61</v>
      </c>
      <c r="O156" t="n">
        <v>39526.14</v>
      </c>
      <c r="P156" t="n">
        <v>216.75</v>
      </c>
      <c r="Q156" t="n">
        <v>467.07</v>
      </c>
      <c r="R156" t="n">
        <v>53.45</v>
      </c>
      <c r="S156" t="n">
        <v>39.61</v>
      </c>
      <c r="T156" t="n">
        <v>1989.57</v>
      </c>
      <c r="U156" t="n">
        <v>0.74</v>
      </c>
      <c r="V156" t="n">
        <v>0.76</v>
      </c>
      <c r="W156" t="n">
        <v>2.62</v>
      </c>
      <c r="X156" t="n">
        <v>0.11</v>
      </c>
      <c r="Y156" t="n">
        <v>1</v>
      </c>
      <c r="Z156" t="n">
        <v>10</v>
      </c>
      <c r="AA156" t="n">
        <v>170.2281432045633</v>
      </c>
      <c r="AB156" t="n">
        <v>232.9136554680315</v>
      </c>
      <c r="AC156" t="n">
        <v>210.6847030865984</v>
      </c>
      <c r="AD156" t="n">
        <v>170228.1432045633</v>
      </c>
      <c r="AE156" t="n">
        <v>232913.6554680315</v>
      </c>
      <c r="AF156" t="n">
        <v>3.944760241318914e-06</v>
      </c>
      <c r="AG156" t="n">
        <v>8</v>
      </c>
      <c r="AH156" t="n">
        <v>210684.7030865984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5.425</v>
      </c>
      <c r="E157" t="n">
        <v>18.43</v>
      </c>
      <c r="F157" t="n">
        <v>15.44</v>
      </c>
      <c r="G157" t="n">
        <v>185.28</v>
      </c>
      <c r="H157" t="n">
        <v>2.22</v>
      </c>
      <c r="I157" t="n">
        <v>5</v>
      </c>
      <c r="J157" t="n">
        <v>319.14</v>
      </c>
      <c r="K157" t="n">
        <v>58.47</v>
      </c>
      <c r="L157" t="n">
        <v>39.75</v>
      </c>
      <c r="M157" t="n">
        <v>2</v>
      </c>
      <c r="N157" t="n">
        <v>95.92</v>
      </c>
      <c r="O157" t="n">
        <v>39595.48</v>
      </c>
      <c r="P157" t="n">
        <v>217.36</v>
      </c>
      <c r="Q157" t="n">
        <v>467.07</v>
      </c>
      <c r="R157" t="n">
        <v>53.44</v>
      </c>
      <c r="S157" t="n">
        <v>39.61</v>
      </c>
      <c r="T157" t="n">
        <v>1985.37</v>
      </c>
      <c r="U157" t="n">
        <v>0.74</v>
      </c>
      <c r="V157" t="n">
        <v>0.76</v>
      </c>
      <c r="W157" t="n">
        <v>2.62</v>
      </c>
      <c r="X157" t="n">
        <v>0.11</v>
      </c>
      <c r="Y157" t="n">
        <v>1</v>
      </c>
      <c r="Z157" t="n">
        <v>10</v>
      </c>
      <c r="AA157" t="n">
        <v>170.4961806768361</v>
      </c>
      <c r="AB157" t="n">
        <v>233.2803961625736</v>
      </c>
      <c r="AC157" t="n">
        <v>211.0164425639773</v>
      </c>
      <c r="AD157" t="n">
        <v>170496.1806768361</v>
      </c>
      <c r="AE157" t="n">
        <v>233280.3961625736</v>
      </c>
      <c r="AF157" t="n">
        <v>3.944905675629536e-06</v>
      </c>
      <c r="AG157" t="n">
        <v>8</v>
      </c>
      <c r="AH157" t="n">
        <v>211016.4425639773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5.4241</v>
      </c>
      <c r="E158" t="n">
        <v>18.44</v>
      </c>
      <c r="F158" t="n">
        <v>15.44</v>
      </c>
      <c r="G158" t="n">
        <v>185.32</v>
      </c>
      <c r="H158" t="n">
        <v>2.23</v>
      </c>
      <c r="I158" t="n">
        <v>5</v>
      </c>
      <c r="J158" t="n">
        <v>319.71</v>
      </c>
      <c r="K158" t="n">
        <v>58.47</v>
      </c>
      <c r="L158" t="n">
        <v>40</v>
      </c>
      <c r="M158" t="n">
        <v>2</v>
      </c>
      <c r="N158" t="n">
        <v>96.23</v>
      </c>
      <c r="O158" t="n">
        <v>39664.96</v>
      </c>
      <c r="P158" t="n">
        <v>217.79</v>
      </c>
      <c r="Q158" t="n">
        <v>467.07</v>
      </c>
      <c r="R158" t="n">
        <v>53.52</v>
      </c>
      <c r="S158" t="n">
        <v>39.61</v>
      </c>
      <c r="T158" t="n">
        <v>2026.41</v>
      </c>
      <c r="U158" t="n">
        <v>0.74</v>
      </c>
      <c r="V158" t="n">
        <v>0.76</v>
      </c>
      <c r="W158" t="n">
        <v>2.62</v>
      </c>
      <c r="X158" t="n">
        <v>0.11</v>
      </c>
      <c r="Y158" t="n">
        <v>1</v>
      </c>
      <c r="Z158" t="n">
        <v>10</v>
      </c>
      <c r="AA158" t="n">
        <v>170.705613512128</v>
      </c>
      <c r="AB158" t="n">
        <v>233.5669514073445</v>
      </c>
      <c r="AC158" t="n">
        <v>211.2756493783701</v>
      </c>
      <c r="AD158" t="n">
        <v>170705.613512128</v>
      </c>
      <c r="AE158" t="n">
        <v>233566.9514073445</v>
      </c>
      <c r="AF158" t="n">
        <v>3.944251221231736e-06</v>
      </c>
      <c r="AG158" t="n">
        <v>8</v>
      </c>
      <c r="AH158" t="n">
        <v>211275.6493783701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4.7014</v>
      </c>
      <c r="E2" t="n">
        <v>21.27</v>
      </c>
      <c r="F2" t="n">
        <v>18</v>
      </c>
      <c r="G2" t="n">
        <v>11.74</v>
      </c>
      <c r="H2" t="n">
        <v>0.24</v>
      </c>
      <c r="I2" t="n">
        <v>92</v>
      </c>
      <c r="J2" t="n">
        <v>71.52</v>
      </c>
      <c r="K2" t="n">
        <v>32.27</v>
      </c>
      <c r="L2" t="n">
        <v>1</v>
      </c>
      <c r="M2" t="n">
        <v>90</v>
      </c>
      <c r="N2" t="n">
        <v>8.25</v>
      </c>
      <c r="O2" t="n">
        <v>9054.6</v>
      </c>
      <c r="P2" t="n">
        <v>126.34</v>
      </c>
      <c r="Q2" t="n">
        <v>467.15</v>
      </c>
      <c r="R2" t="n">
        <v>136.79</v>
      </c>
      <c r="S2" t="n">
        <v>39.61</v>
      </c>
      <c r="T2" t="n">
        <v>43224.49</v>
      </c>
      <c r="U2" t="n">
        <v>0.29</v>
      </c>
      <c r="V2" t="n">
        <v>0.65</v>
      </c>
      <c r="W2" t="n">
        <v>2.76</v>
      </c>
      <c r="X2" t="n">
        <v>2.66</v>
      </c>
      <c r="Y2" t="n">
        <v>1</v>
      </c>
      <c r="Z2" t="n">
        <v>10</v>
      </c>
      <c r="AA2" t="n">
        <v>139.826692121749</v>
      </c>
      <c r="AB2" t="n">
        <v>191.3170488791824</v>
      </c>
      <c r="AC2" t="n">
        <v>173.0580182493718</v>
      </c>
      <c r="AD2" t="n">
        <v>139826.692121749</v>
      </c>
      <c r="AE2" t="n">
        <v>191317.0488791824</v>
      </c>
      <c r="AF2" t="n">
        <v>3.661747386831945e-06</v>
      </c>
      <c r="AG2" t="n">
        <v>9</v>
      </c>
      <c r="AH2" t="n">
        <v>173058.0182493718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4.92</v>
      </c>
      <c r="E3" t="n">
        <v>20.33</v>
      </c>
      <c r="F3" t="n">
        <v>17.38</v>
      </c>
      <c r="G3" t="n">
        <v>14.68</v>
      </c>
      <c r="H3" t="n">
        <v>0.3</v>
      </c>
      <c r="I3" t="n">
        <v>71</v>
      </c>
      <c r="J3" t="n">
        <v>71.81</v>
      </c>
      <c r="K3" t="n">
        <v>32.27</v>
      </c>
      <c r="L3" t="n">
        <v>1.25</v>
      </c>
      <c r="M3" t="n">
        <v>69</v>
      </c>
      <c r="N3" t="n">
        <v>8.289999999999999</v>
      </c>
      <c r="O3" t="n">
        <v>9090.98</v>
      </c>
      <c r="P3" t="n">
        <v>120.78</v>
      </c>
      <c r="Q3" t="n">
        <v>467.1</v>
      </c>
      <c r="R3" t="n">
        <v>116.6</v>
      </c>
      <c r="S3" t="n">
        <v>39.61</v>
      </c>
      <c r="T3" t="n">
        <v>33237.94</v>
      </c>
      <c r="U3" t="n">
        <v>0.34</v>
      </c>
      <c r="V3" t="n">
        <v>0.67</v>
      </c>
      <c r="W3" t="n">
        <v>2.72</v>
      </c>
      <c r="X3" t="n">
        <v>2.04</v>
      </c>
      <c r="Y3" t="n">
        <v>1</v>
      </c>
      <c r="Z3" t="n">
        <v>10</v>
      </c>
      <c r="AA3" t="n">
        <v>126.3018665801263</v>
      </c>
      <c r="AB3" t="n">
        <v>172.8117858999517</v>
      </c>
      <c r="AC3" t="n">
        <v>156.3188715965732</v>
      </c>
      <c r="AD3" t="n">
        <v>126301.8665801263</v>
      </c>
      <c r="AE3" t="n">
        <v>172811.7858999517</v>
      </c>
      <c r="AF3" t="n">
        <v>3.832006879485508e-06</v>
      </c>
      <c r="AG3" t="n">
        <v>8</v>
      </c>
      <c r="AH3" t="n">
        <v>156318.8715965732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5.0808</v>
      </c>
      <c r="E4" t="n">
        <v>19.68</v>
      </c>
      <c r="F4" t="n">
        <v>16.95</v>
      </c>
      <c r="G4" t="n">
        <v>17.84</v>
      </c>
      <c r="H4" t="n">
        <v>0.36</v>
      </c>
      <c r="I4" t="n">
        <v>57</v>
      </c>
      <c r="J4" t="n">
        <v>72.11</v>
      </c>
      <c r="K4" t="n">
        <v>32.27</v>
      </c>
      <c r="L4" t="n">
        <v>1.5</v>
      </c>
      <c r="M4" t="n">
        <v>55</v>
      </c>
      <c r="N4" t="n">
        <v>8.34</v>
      </c>
      <c r="O4" t="n">
        <v>9127.379999999999</v>
      </c>
      <c r="P4" t="n">
        <v>116.36</v>
      </c>
      <c r="Q4" t="n">
        <v>467.26</v>
      </c>
      <c r="R4" t="n">
        <v>102.82</v>
      </c>
      <c r="S4" t="n">
        <v>39.61</v>
      </c>
      <c r="T4" t="n">
        <v>26416.34</v>
      </c>
      <c r="U4" t="n">
        <v>0.39</v>
      </c>
      <c r="V4" t="n">
        <v>0.6899999999999999</v>
      </c>
      <c r="W4" t="n">
        <v>2.7</v>
      </c>
      <c r="X4" t="n">
        <v>1.61</v>
      </c>
      <c r="Y4" t="n">
        <v>1</v>
      </c>
      <c r="Z4" t="n">
        <v>10</v>
      </c>
      <c r="AA4" t="n">
        <v>121.9413329781667</v>
      </c>
      <c r="AB4" t="n">
        <v>166.8455114525879</v>
      </c>
      <c r="AC4" t="n">
        <v>150.9220100087452</v>
      </c>
      <c r="AD4" t="n">
        <v>121941.3329781667</v>
      </c>
      <c r="AE4" t="n">
        <v>166845.5114525879</v>
      </c>
      <c r="AF4" t="n">
        <v>3.957248079936986e-06</v>
      </c>
      <c r="AG4" t="n">
        <v>8</v>
      </c>
      <c r="AH4" t="n">
        <v>150922.0100087452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5.189</v>
      </c>
      <c r="E5" t="n">
        <v>19.27</v>
      </c>
      <c r="F5" t="n">
        <v>16.68</v>
      </c>
      <c r="G5" t="n">
        <v>20.85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46</v>
      </c>
      <c r="N5" t="n">
        <v>8.380000000000001</v>
      </c>
      <c r="O5" t="n">
        <v>9163.799999999999</v>
      </c>
      <c r="P5" t="n">
        <v>113.23</v>
      </c>
      <c r="Q5" t="n">
        <v>467.09</v>
      </c>
      <c r="R5" t="n">
        <v>93.65000000000001</v>
      </c>
      <c r="S5" t="n">
        <v>39.61</v>
      </c>
      <c r="T5" t="n">
        <v>21876.26</v>
      </c>
      <c r="U5" t="n">
        <v>0.42</v>
      </c>
      <c r="V5" t="n">
        <v>0.7</v>
      </c>
      <c r="W5" t="n">
        <v>2.69</v>
      </c>
      <c r="X5" t="n">
        <v>1.35</v>
      </c>
      <c r="Y5" t="n">
        <v>1</v>
      </c>
      <c r="Z5" t="n">
        <v>10</v>
      </c>
      <c r="AA5" t="n">
        <v>119.0938181856069</v>
      </c>
      <c r="AB5" t="n">
        <v>162.949416089923</v>
      </c>
      <c r="AC5" t="n">
        <v>147.3977525192876</v>
      </c>
      <c r="AD5" t="n">
        <v>119093.8181856069</v>
      </c>
      <c r="AE5" t="n">
        <v>162949.416089923</v>
      </c>
      <c r="AF5" t="n">
        <v>4.041521076758192e-06</v>
      </c>
      <c r="AG5" t="n">
        <v>8</v>
      </c>
      <c r="AH5" t="n">
        <v>147397.7525192876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5.2701</v>
      </c>
      <c r="E6" t="n">
        <v>18.98</v>
      </c>
      <c r="F6" t="n">
        <v>16.49</v>
      </c>
      <c r="G6" t="n">
        <v>24.14</v>
      </c>
      <c r="H6" t="n">
        <v>0.48</v>
      </c>
      <c r="I6" t="n">
        <v>41</v>
      </c>
      <c r="J6" t="n">
        <v>72.7</v>
      </c>
      <c r="K6" t="n">
        <v>32.27</v>
      </c>
      <c r="L6" t="n">
        <v>2</v>
      </c>
      <c r="M6" t="n">
        <v>39</v>
      </c>
      <c r="N6" t="n">
        <v>8.43</v>
      </c>
      <c r="O6" t="n">
        <v>9200.25</v>
      </c>
      <c r="P6" t="n">
        <v>110.5</v>
      </c>
      <c r="Q6" t="n">
        <v>467.11</v>
      </c>
      <c r="R6" t="n">
        <v>87.98</v>
      </c>
      <c r="S6" t="n">
        <v>39.61</v>
      </c>
      <c r="T6" t="n">
        <v>19076.08</v>
      </c>
      <c r="U6" t="n">
        <v>0.45</v>
      </c>
      <c r="V6" t="n">
        <v>0.71</v>
      </c>
      <c r="W6" t="n">
        <v>2.67</v>
      </c>
      <c r="X6" t="n">
        <v>1.16</v>
      </c>
      <c r="Y6" t="n">
        <v>1</v>
      </c>
      <c r="Z6" t="n">
        <v>10</v>
      </c>
      <c r="AA6" t="n">
        <v>116.8644650058228</v>
      </c>
      <c r="AB6" t="n">
        <v>159.899116717223</v>
      </c>
      <c r="AC6" t="n">
        <v>144.6385694375951</v>
      </c>
      <c r="AD6" t="n">
        <v>116864.4650058228</v>
      </c>
      <c r="AE6" t="n">
        <v>159899.116717223</v>
      </c>
      <c r="AF6" t="n">
        <v>4.104686881214752e-06</v>
      </c>
      <c r="AG6" t="n">
        <v>8</v>
      </c>
      <c r="AH6" t="n">
        <v>144638.5694375951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5.3277</v>
      </c>
      <c r="E7" t="n">
        <v>18.77</v>
      </c>
      <c r="F7" t="n">
        <v>16.37</v>
      </c>
      <c r="G7" t="n">
        <v>27.28</v>
      </c>
      <c r="H7" t="n">
        <v>0.54</v>
      </c>
      <c r="I7" t="n">
        <v>36</v>
      </c>
      <c r="J7" t="n">
        <v>73</v>
      </c>
      <c r="K7" t="n">
        <v>32.27</v>
      </c>
      <c r="L7" t="n">
        <v>2.25</v>
      </c>
      <c r="M7" t="n">
        <v>34</v>
      </c>
      <c r="N7" t="n">
        <v>8.48</v>
      </c>
      <c r="O7" t="n">
        <v>9236.709999999999</v>
      </c>
      <c r="P7" t="n">
        <v>108.45</v>
      </c>
      <c r="Q7" t="n">
        <v>467.12</v>
      </c>
      <c r="R7" t="n">
        <v>83.45999999999999</v>
      </c>
      <c r="S7" t="n">
        <v>39.61</v>
      </c>
      <c r="T7" t="n">
        <v>16839.58</v>
      </c>
      <c r="U7" t="n">
        <v>0.47</v>
      </c>
      <c r="V7" t="n">
        <v>0.71</v>
      </c>
      <c r="W7" t="n">
        <v>2.67</v>
      </c>
      <c r="X7" t="n">
        <v>1.03</v>
      </c>
      <c r="Y7" t="n">
        <v>1</v>
      </c>
      <c r="Z7" t="n">
        <v>10</v>
      </c>
      <c r="AA7" t="n">
        <v>115.2772922464519</v>
      </c>
      <c r="AB7" t="n">
        <v>157.7274769267326</v>
      </c>
      <c r="AC7" t="n">
        <v>142.6741879007928</v>
      </c>
      <c r="AD7" t="n">
        <v>115277.292246452</v>
      </c>
      <c r="AE7" t="n">
        <v>157727.4769267326</v>
      </c>
      <c r="AF7" t="n">
        <v>4.14954940077946e-06</v>
      </c>
      <c r="AG7" t="n">
        <v>8</v>
      </c>
      <c r="AH7" t="n">
        <v>142674.1879007928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5.388</v>
      </c>
      <c r="E8" t="n">
        <v>18.56</v>
      </c>
      <c r="F8" t="n">
        <v>16.22</v>
      </c>
      <c r="G8" t="n">
        <v>30.41</v>
      </c>
      <c r="H8" t="n">
        <v>0.6</v>
      </c>
      <c r="I8" t="n">
        <v>32</v>
      </c>
      <c r="J8" t="n">
        <v>73.29000000000001</v>
      </c>
      <c r="K8" t="n">
        <v>32.27</v>
      </c>
      <c r="L8" t="n">
        <v>2.5</v>
      </c>
      <c r="M8" t="n">
        <v>30</v>
      </c>
      <c r="N8" t="n">
        <v>8.52</v>
      </c>
      <c r="O8" t="n">
        <v>9273.200000000001</v>
      </c>
      <c r="P8" t="n">
        <v>106.14</v>
      </c>
      <c r="Q8" t="n">
        <v>467.07</v>
      </c>
      <c r="R8" t="n">
        <v>78.77</v>
      </c>
      <c r="S8" t="n">
        <v>39.61</v>
      </c>
      <c r="T8" t="n">
        <v>14516.53</v>
      </c>
      <c r="U8" t="n">
        <v>0.5</v>
      </c>
      <c r="V8" t="n">
        <v>0.72</v>
      </c>
      <c r="W8" t="n">
        <v>2.66</v>
      </c>
      <c r="X8" t="n">
        <v>0.88</v>
      </c>
      <c r="Y8" t="n">
        <v>1</v>
      </c>
      <c r="Z8" t="n">
        <v>10</v>
      </c>
      <c r="AA8" t="n">
        <v>113.5698124930074</v>
      </c>
      <c r="AB8" t="n">
        <v>155.3912277993807</v>
      </c>
      <c r="AC8" t="n">
        <v>140.5609071112083</v>
      </c>
      <c r="AD8" t="n">
        <v>113569.8124930074</v>
      </c>
      <c r="AE8" t="n">
        <v>155391.2277993807</v>
      </c>
      <c r="AF8" t="n">
        <v>4.196514850948764e-06</v>
      </c>
      <c r="AG8" t="n">
        <v>8</v>
      </c>
      <c r="AH8" t="n">
        <v>140560.9071112083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5.4414</v>
      </c>
      <c r="E9" t="n">
        <v>18.38</v>
      </c>
      <c r="F9" t="n">
        <v>16.1</v>
      </c>
      <c r="G9" t="n">
        <v>34.5</v>
      </c>
      <c r="H9" t="n">
        <v>0.65</v>
      </c>
      <c r="I9" t="n">
        <v>28</v>
      </c>
      <c r="J9" t="n">
        <v>73.59</v>
      </c>
      <c r="K9" t="n">
        <v>32.27</v>
      </c>
      <c r="L9" t="n">
        <v>2.75</v>
      </c>
      <c r="M9" t="n">
        <v>26</v>
      </c>
      <c r="N9" t="n">
        <v>8.57</v>
      </c>
      <c r="O9" t="n">
        <v>9309.700000000001</v>
      </c>
      <c r="P9" t="n">
        <v>103.69</v>
      </c>
      <c r="Q9" t="n">
        <v>467.09</v>
      </c>
      <c r="R9" t="n">
        <v>74.81999999999999</v>
      </c>
      <c r="S9" t="n">
        <v>39.61</v>
      </c>
      <c r="T9" t="n">
        <v>12559.78</v>
      </c>
      <c r="U9" t="n">
        <v>0.53</v>
      </c>
      <c r="V9" t="n">
        <v>0.72</v>
      </c>
      <c r="W9" t="n">
        <v>2.65</v>
      </c>
      <c r="X9" t="n">
        <v>0.76</v>
      </c>
      <c r="Y9" t="n">
        <v>1</v>
      </c>
      <c r="Z9" t="n">
        <v>10</v>
      </c>
      <c r="AA9" t="n">
        <v>111.9141230557541</v>
      </c>
      <c r="AB9" t="n">
        <v>153.1258404674691</v>
      </c>
      <c r="AC9" t="n">
        <v>138.5117251667626</v>
      </c>
      <c r="AD9" t="n">
        <v>111914.1230557541</v>
      </c>
      <c r="AE9" t="n">
        <v>153125.8404674691</v>
      </c>
      <c r="AF9" t="n">
        <v>4.238106145128546e-06</v>
      </c>
      <c r="AG9" t="n">
        <v>8</v>
      </c>
      <c r="AH9" t="n">
        <v>138511.7251667626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5.4674</v>
      </c>
      <c r="E10" t="n">
        <v>18.29</v>
      </c>
      <c r="F10" t="n">
        <v>16.04</v>
      </c>
      <c r="G10" t="n">
        <v>37.02</v>
      </c>
      <c r="H10" t="n">
        <v>0.71</v>
      </c>
      <c r="I10" t="n">
        <v>26</v>
      </c>
      <c r="J10" t="n">
        <v>73.88</v>
      </c>
      <c r="K10" t="n">
        <v>32.27</v>
      </c>
      <c r="L10" t="n">
        <v>3</v>
      </c>
      <c r="M10" t="n">
        <v>24</v>
      </c>
      <c r="N10" t="n">
        <v>8.609999999999999</v>
      </c>
      <c r="O10" t="n">
        <v>9346.23</v>
      </c>
      <c r="P10" t="n">
        <v>102.17</v>
      </c>
      <c r="Q10" t="n">
        <v>467.07</v>
      </c>
      <c r="R10" t="n">
        <v>73.3</v>
      </c>
      <c r="S10" t="n">
        <v>39.61</v>
      </c>
      <c r="T10" t="n">
        <v>11813.02</v>
      </c>
      <c r="U10" t="n">
        <v>0.54</v>
      </c>
      <c r="V10" t="n">
        <v>0.73</v>
      </c>
      <c r="W10" t="n">
        <v>2.64</v>
      </c>
      <c r="X10" t="n">
        <v>0.71</v>
      </c>
      <c r="Y10" t="n">
        <v>1</v>
      </c>
      <c r="Z10" t="n">
        <v>10</v>
      </c>
      <c r="AA10" t="n">
        <v>110.9744281903361</v>
      </c>
      <c r="AB10" t="n">
        <v>151.8401084961932</v>
      </c>
      <c r="AC10" t="n">
        <v>137.3487016502887</v>
      </c>
      <c r="AD10" t="n">
        <v>110974.4281903361</v>
      </c>
      <c r="AE10" t="n">
        <v>151840.1084961932</v>
      </c>
      <c r="AF10" t="n">
        <v>4.258356587987616e-06</v>
      </c>
      <c r="AG10" t="n">
        <v>8</v>
      </c>
      <c r="AH10" t="n">
        <v>137348.7016502887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5.4917</v>
      </c>
      <c r="E11" t="n">
        <v>18.21</v>
      </c>
      <c r="F11" t="n">
        <v>15.99</v>
      </c>
      <c r="G11" t="n">
        <v>39.98</v>
      </c>
      <c r="H11" t="n">
        <v>0.77</v>
      </c>
      <c r="I11" t="n">
        <v>24</v>
      </c>
      <c r="J11" t="n">
        <v>74.18000000000001</v>
      </c>
      <c r="K11" t="n">
        <v>32.27</v>
      </c>
      <c r="L11" t="n">
        <v>3.25</v>
      </c>
      <c r="M11" t="n">
        <v>22</v>
      </c>
      <c r="N11" t="n">
        <v>8.66</v>
      </c>
      <c r="O11" t="n">
        <v>9382.780000000001</v>
      </c>
      <c r="P11" t="n">
        <v>100.25</v>
      </c>
      <c r="Q11" t="n">
        <v>467.09</v>
      </c>
      <c r="R11" t="n">
        <v>71.29000000000001</v>
      </c>
      <c r="S11" t="n">
        <v>39.61</v>
      </c>
      <c r="T11" t="n">
        <v>10817.94</v>
      </c>
      <c r="U11" t="n">
        <v>0.5600000000000001</v>
      </c>
      <c r="V11" t="n">
        <v>0.73</v>
      </c>
      <c r="W11" t="n">
        <v>2.65</v>
      </c>
      <c r="X11" t="n">
        <v>0.66</v>
      </c>
      <c r="Y11" t="n">
        <v>1</v>
      </c>
      <c r="Z11" t="n">
        <v>10</v>
      </c>
      <c r="AA11" t="n">
        <v>109.886406254023</v>
      </c>
      <c r="AB11" t="n">
        <v>150.3514288827901</v>
      </c>
      <c r="AC11" t="n">
        <v>136.0020995298134</v>
      </c>
      <c r="AD11" t="n">
        <v>109886.406254023</v>
      </c>
      <c r="AE11" t="n">
        <v>150351.4288827901</v>
      </c>
      <c r="AF11" t="n">
        <v>4.277282963428976e-06</v>
      </c>
      <c r="AG11" t="n">
        <v>8</v>
      </c>
      <c r="AH11" t="n">
        <v>136002.0995298134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5.5347</v>
      </c>
      <c r="E12" t="n">
        <v>18.07</v>
      </c>
      <c r="F12" t="n">
        <v>15.9</v>
      </c>
      <c r="G12" t="n">
        <v>45.42</v>
      </c>
      <c r="H12" t="n">
        <v>0.82</v>
      </c>
      <c r="I12" t="n">
        <v>21</v>
      </c>
      <c r="J12" t="n">
        <v>74.48</v>
      </c>
      <c r="K12" t="n">
        <v>32.27</v>
      </c>
      <c r="L12" t="n">
        <v>3.5</v>
      </c>
      <c r="M12" t="n">
        <v>19</v>
      </c>
      <c r="N12" t="n">
        <v>8.710000000000001</v>
      </c>
      <c r="O12" t="n">
        <v>9419.35</v>
      </c>
      <c r="P12" t="n">
        <v>97.70999999999999</v>
      </c>
      <c r="Q12" t="n">
        <v>467.1</v>
      </c>
      <c r="R12" t="n">
        <v>68.31999999999999</v>
      </c>
      <c r="S12" t="n">
        <v>39.61</v>
      </c>
      <c r="T12" t="n">
        <v>9343.77</v>
      </c>
      <c r="U12" t="n">
        <v>0.58</v>
      </c>
      <c r="V12" t="n">
        <v>0.73</v>
      </c>
      <c r="W12" t="n">
        <v>2.64</v>
      </c>
      <c r="X12" t="n">
        <v>0.5600000000000001</v>
      </c>
      <c r="Y12" t="n">
        <v>1</v>
      </c>
      <c r="Z12" t="n">
        <v>10</v>
      </c>
      <c r="AA12" t="n">
        <v>101.0238172105742</v>
      </c>
      <c r="AB12" t="n">
        <v>138.2252435637157</v>
      </c>
      <c r="AC12" t="n">
        <v>125.0332203183795</v>
      </c>
      <c r="AD12" t="n">
        <v>101023.8172105742</v>
      </c>
      <c r="AE12" t="n">
        <v>138225.2435637157</v>
      </c>
      <c r="AF12" t="n">
        <v>4.310774080465131e-06</v>
      </c>
      <c r="AG12" t="n">
        <v>7</v>
      </c>
      <c r="AH12" t="n">
        <v>125033.2203183796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5.5483</v>
      </c>
      <c r="E13" t="n">
        <v>18.02</v>
      </c>
      <c r="F13" t="n">
        <v>15.87</v>
      </c>
      <c r="G13" t="n">
        <v>47.61</v>
      </c>
      <c r="H13" t="n">
        <v>0.88</v>
      </c>
      <c r="I13" t="n">
        <v>20</v>
      </c>
      <c r="J13" t="n">
        <v>74.77</v>
      </c>
      <c r="K13" t="n">
        <v>32.27</v>
      </c>
      <c r="L13" t="n">
        <v>3.75</v>
      </c>
      <c r="M13" t="n">
        <v>16</v>
      </c>
      <c r="N13" t="n">
        <v>8.75</v>
      </c>
      <c r="O13" t="n">
        <v>9455.940000000001</v>
      </c>
      <c r="P13" t="n">
        <v>96.39</v>
      </c>
      <c r="Q13" t="n">
        <v>467.08</v>
      </c>
      <c r="R13" t="n">
        <v>67.29000000000001</v>
      </c>
      <c r="S13" t="n">
        <v>39.61</v>
      </c>
      <c r="T13" t="n">
        <v>8834.01</v>
      </c>
      <c r="U13" t="n">
        <v>0.59</v>
      </c>
      <c r="V13" t="n">
        <v>0.74</v>
      </c>
      <c r="W13" t="n">
        <v>2.64</v>
      </c>
      <c r="X13" t="n">
        <v>0.54</v>
      </c>
      <c r="Y13" t="n">
        <v>1</v>
      </c>
      <c r="Z13" t="n">
        <v>10</v>
      </c>
      <c r="AA13" t="n">
        <v>100.3198183258663</v>
      </c>
      <c r="AB13" t="n">
        <v>137.26200123142</v>
      </c>
      <c r="AC13" t="n">
        <v>124.1619084823587</v>
      </c>
      <c r="AD13" t="n">
        <v>100319.8183258663</v>
      </c>
      <c r="AE13" t="n">
        <v>137262.00123142</v>
      </c>
      <c r="AF13" t="n">
        <v>4.321366619806798e-06</v>
      </c>
      <c r="AG13" t="n">
        <v>7</v>
      </c>
      <c r="AH13" t="n">
        <v>124161.9084823587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5.5543</v>
      </c>
      <c r="E14" t="n">
        <v>18</v>
      </c>
      <c r="F14" t="n">
        <v>15.86</v>
      </c>
      <c r="G14" t="n">
        <v>50.1</v>
      </c>
      <c r="H14" t="n">
        <v>0.93</v>
      </c>
      <c r="I14" t="n">
        <v>19</v>
      </c>
      <c r="J14" t="n">
        <v>75.06999999999999</v>
      </c>
      <c r="K14" t="n">
        <v>32.27</v>
      </c>
      <c r="L14" t="n">
        <v>4</v>
      </c>
      <c r="M14" t="n">
        <v>14</v>
      </c>
      <c r="N14" t="n">
        <v>8.800000000000001</v>
      </c>
      <c r="O14" t="n">
        <v>9492.549999999999</v>
      </c>
      <c r="P14" t="n">
        <v>95.15000000000001</v>
      </c>
      <c r="Q14" t="n">
        <v>467.07</v>
      </c>
      <c r="R14" t="n">
        <v>67.34999999999999</v>
      </c>
      <c r="S14" t="n">
        <v>39.61</v>
      </c>
      <c r="T14" t="n">
        <v>8870.5</v>
      </c>
      <c r="U14" t="n">
        <v>0.59</v>
      </c>
      <c r="V14" t="n">
        <v>0.74</v>
      </c>
      <c r="W14" t="n">
        <v>2.64</v>
      </c>
      <c r="X14" t="n">
        <v>0.53</v>
      </c>
      <c r="Y14" t="n">
        <v>1</v>
      </c>
      <c r="Z14" t="n">
        <v>10</v>
      </c>
      <c r="AA14" t="n">
        <v>99.7250697029052</v>
      </c>
      <c r="AB14" t="n">
        <v>136.4482399270276</v>
      </c>
      <c r="AC14" t="n">
        <v>123.4258114147362</v>
      </c>
      <c r="AD14" t="n">
        <v>99725.0697029052</v>
      </c>
      <c r="AE14" t="n">
        <v>136448.2399270276</v>
      </c>
      <c r="AF14" t="n">
        <v>4.326039798928121e-06</v>
      </c>
      <c r="AG14" t="n">
        <v>7</v>
      </c>
      <c r="AH14" t="n">
        <v>123425.8114147362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5.5649</v>
      </c>
      <c r="E15" t="n">
        <v>17.97</v>
      </c>
      <c r="F15" t="n">
        <v>15.85</v>
      </c>
      <c r="G15" t="n">
        <v>52.82</v>
      </c>
      <c r="H15" t="n">
        <v>0.99</v>
      </c>
      <c r="I15" t="n">
        <v>18</v>
      </c>
      <c r="J15" t="n">
        <v>75.37</v>
      </c>
      <c r="K15" t="n">
        <v>32.27</v>
      </c>
      <c r="L15" t="n">
        <v>4.25</v>
      </c>
      <c r="M15" t="n">
        <v>9</v>
      </c>
      <c r="N15" t="n">
        <v>8.85</v>
      </c>
      <c r="O15" t="n">
        <v>9529.18</v>
      </c>
      <c r="P15" t="n">
        <v>94.47</v>
      </c>
      <c r="Q15" t="n">
        <v>467.08</v>
      </c>
      <c r="R15" t="n">
        <v>66.31</v>
      </c>
      <c r="S15" t="n">
        <v>39.61</v>
      </c>
      <c r="T15" t="n">
        <v>8356.16</v>
      </c>
      <c r="U15" t="n">
        <v>0.6</v>
      </c>
      <c r="V15" t="n">
        <v>0.74</v>
      </c>
      <c r="W15" t="n">
        <v>2.65</v>
      </c>
      <c r="X15" t="n">
        <v>0.51</v>
      </c>
      <c r="Y15" t="n">
        <v>1</v>
      </c>
      <c r="Z15" t="n">
        <v>10</v>
      </c>
      <c r="AA15" t="n">
        <v>99.3367022619764</v>
      </c>
      <c r="AB15" t="n">
        <v>135.9168584607869</v>
      </c>
      <c r="AC15" t="n">
        <v>122.9451442498347</v>
      </c>
      <c r="AD15" t="n">
        <v>99336.7022619764</v>
      </c>
      <c r="AE15" t="n">
        <v>135916.8584607869</v>
      </c>
      <c r="AF15" t="n">
        <v>4.334295748709127e-06</v>
      </c>
      <c r="AG15" t="n">
        <v>7</v>
      </c>
      <c r="AH15" t="n">
        <v>122945.1442498347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5.5811</v>
      </c>
      <c r="E16" t="n">
        <v>17.92</v>
      </c>
      <c r="F16" t="n">
        <v>15.81</v>
      </c>
      <c r="G16" t="n">
        <v>55.8</v>
      </c>
      <c r="H16" t="n">
        <v>1.04</v>
      </c>
      <c r="I16" t="n">
        <v>17</v>
      </c>
      <c r="J16" t="n">
        <v>75.66</v>
      </c>
      <c r="K16" t="n">
        <v>32.27</v>
      </c>
      <c r="L16" t="n">
        <v>4.5</v>
      </c>
      <c r="M16" t="n">
        <v>4</v>
      </c>
      <c r="N16" t="n">
        <v>8.890000000000001</v>
      </c>
      <c r="O16" t="n">
        <v>9565.83</v>
      </c>
      <c r="P16" t="n">
        <v>93.25</v>
      </c>
      <c r="Q16" t="n">
        <v>467.08</v>
      </c>
      <c r="R16" t="n">
        <v>65.06</v>
      </c>
      <c r="S16" t="n">
        <v>39.61</v>
      </c>
      <c r="T16" t="n">
        <v>7735.68</v>
      </c>
      <c r="U16" t="n">
        <v>0.61</v>
      </c>
      <c r="V16" t="n">
        <v>0.74</v>
      </c>
      <c r="W16" t="n">
        <v>2.65</v>
      </c>
      <c r="X16" t="n">
        <v>0.48</v>
      </c>
      <c r="Y16" t="n">
        <v>1</v>
      </c>
      <c r="Z16" t="n">
        <v>10</v>
      </c>
      <c r="AA16" t="n">
        <v>98.65917011949458</v>
      </c>
      <c r="AB16" t="n">
        <v>134.9898290928351</v>
      </c>
      <c r="AC16" t="n">
        <v>122.1065892636661</v>
      </c>
      <c r="AD16" t="n">
        <v>98659.17011949458</v>
      </c>
      <c r="AE16" t="n">
        <v>134989.8290928351</v>
      </c>
      <c r="AF16" t="n">
        <v>4.346913332336702e-06</v>
      </c>
      <c r="AG16" t="n">
        <v>7</v>
      </c>
      <c r="AH16" t="n">
        <v>122106.5892636661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5.5818</v>
      </c>
      <c r="E17" t="n">
        <v>17.92</v>
      </c>
      <c r="F17" t="n">
        <v>15.81</v>
      </c>
      <c r="G17" t="n">
        <v>55.79</v>
      </c>
      <c r="H17" t="n">
        <v>1.09</v>
      </c>
      <c r="I17" t="n">
        <v>17</v>
      </c>
      <c r="J17" t="n">
        <v>75.95999999999999</v>
      </c>
      <c r="K17" t="n">
        <v>32.27</v>
      </c>
      <c r="L17" t="n">
        <v>4.75</v>
      </c>
      <c r="M17" t="n">
        <v>1</v>
      </c>
      <c r="N17" t="n">
        <v>8.94</v>
      </c>
      <c r="O17" t="n">
        <v>9602.5</v>
      </c>
      <c r="P17" t="n">
        <v>93.52</v>
      </c>
      <c r="Q17" t="n">
        <v>467.1</v>
      </c>
      <c r="R17" t="n">
        <v>64.83</v>
      </c>
      <c r="S17" t="n">
        <v>39.61</v>
      </c>
      <c r="T17" t="n">
        <v>7620.58</v>
      </c>
      <c r="U17" t="n">
        <v>0.61</v>
      </c>
      <c r="V17" t="n">
        <v>0.74</v>
      </c>
      <c r="W17" t="n">
        <v>2.65</v>
      </c>
      <c r="X17" t="n">
        <v>0.47</v>
      </c>
      <c r="Y17" t="n">
        <v>1</v>
      </c>
      <c r="Z17" t="n">
        <v>10</v>
      </c>
      <c r="AA17" t="n">
        <v>98.77041348028391</v>
      </c>
      <c r="AB17" t="n">
        <v>135.1420371667777</v>
      </c>
      <c r="AC17" t="n">
        <v>122.244270812657</v>
      </c>
      <c r="AD17" t="n">
        <v>98770.41348028391</v>
      </c>
      <c r="AE17" t="n">
        <v>135142.0371667777</v>
      </c>
      <c r="AF17" t="n">
        <v>4.347458536567523e-06</v>
      </c>
      <c r="AG17" t="n">
        <v>7</v>
      </c>
      <c r="AH17" t="n">
        <v>122244.270812657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5.5817</v>
      </c>
      <c r="E18" t="n">
        <v>17.92</v>
      </c>
      <c r="F18" t="n">
        <v>15.81</v>
      </c>
      <c r="G18" t="n">
        <v>55.79</v>
      </c>
      <c r="H18" t="n">
        <v>1.15</v>
      </c>
      <c r="I18" t="n">
        <v>17</v>
      </c>
      <c r="J18" t="n">
        <v>76.26000000000001</v>
      </c>
      <c r="K18" t="n">
        <v>32.27</v>
      </c>
      <c r="L18" t="n">
        <v>5</v>
      </c>
      <c r="M18" t="n">
        <v>0</v>
      </c>
      <c r="N18" t="n">
        <v>8.99</v>
      </c>
      <c r="O18" t="n">
        <v>9639.200000000001</v>
      </c>
      <c r="P18" t="n">
        <v>93.7</v>
      </c>
      <c r="Q18" t="n">
        <v>467.13</v>
      </c>
      <c r="R18" t="n">
        <v>64.89</v>
      </c>
      <c r="S18" t="n">
        <v>39.61</v>
      </c>
      <c r="T18" t="n">
        <v>7648.85</v>
      </c>
      <c r="U18" t="n">
        <v>0.61</v>
      </c>
      <c r="V18" t="n">
        <v>0.74</v>
      </c>
      <c r="W18" t="n">
        <v>2.65</v>
      </c>
      <c r="X18" t="n">
        <v>0.47</v>
      </c>
      <c r="Y18" t="n">
        <v>1</v>
      </c>
      <c r="Z18" t="n">
        <v>10</v>
      </c>
      <c r="AA18" t="n">
        <v>98.84923410340771</v>
      </c>
      <c r="AB18" t="n">
        <v>135.2498830206561</v>
      </c>
      <c r="AC18" t="n">
        <v>122.3418240096039</v>
      </c>
      <c r="AD18" t="n">
        <v>98849.23410340771</v>
      </c>
      <c r="AE18" t="n">
        <v>135249.8830206561</v>
      </c>
      <c r="AF18" t="n">
        <v>4.347380650248834e-06</v>
      </c>
      <c r="AG18" t="n">
        <v>7</v>
      </c>
      <c r="AH18" t="n">
        <v>122341.8240096039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5.2298</v>
      </c>
      <c r="E2" t="n">
        <v>19.12</v>
      </c>
      <c r="F2" t="n">
        <v>16.83</v>
      </c>
      <c r="G2" t="n">
        <v>19.06</v>
      </c>
      <c r="H2" t="n">
        <v>0.43</v>
      </c>
      <c r="I2" t="n">
        <v>53</v>
      </c>
      <c r="J2" t="n">
        <v>39.78</v>
      </c>
      <c r="K2" t="n">
        <v>19.54</v>
      </c>
      <c r="L2" t="n">
        <v>1</v>
      </c>
      <c r="M2" t="n">
        <v>51</v>
      </c>
      <c r="N2" t="n">
        <v>4.24</v>
      </c>
      <c r="O2" t="n">
        <v>5140</v>
      </c>
      <c r="P2" t="n">
        <v>71.75</v>
      </c>
      <c r="Q2" t="n">
        <v>467.1</v>
      </c>
      <c r="R2" t="n">
        <v>98.66</v>
      </c>
      <c r="S2" t="n">
        <v>39.61</v>
      </c>
      <c r="T2" t="n">
        <v>24354.58</v>
      </c>
      <c r="U2" t="n">
        <v>0.4</v>
      </c>
      <c r="V2" t="n">
        <v>0.6899999999999999</v>
      </c>
      <c r="W2" t="n">
        <v>2.7</v>
      </c>
      <c r="X2" t="n">
        <v>1.5</v>
      </c>
      <c r="Y2" t="n">
        <v>1</v>
      </c>
      <c r="Z2" t="n">
        <v>10</v>
      </c>
      <c r="AA2" t="n">
        <v>96.83007990870937</v>
      </c>
      <c r="AB2" t="n">
        <v>132.487187172675</v>
      </c>
      <c r="AC2" t="n">
        <v>119.8427959758853</v>
      </c>
      <c r="AD2" t="n">
        <v>96830.07990870936</v>
      </c>
      <c r="AE2" t="n">
        <v>132487.187172675</v>
      </c>
      <c r="AF2" t="n">
        <v>4.166106309678615e-06</v>
      </c>
      <c r="AG2" t="n">
        <v>8</v>
      </c>
      <c r="AH2" t="n">
        <v>119842.7959758853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5.3679</v>
      </c>
      <c r="E3" t="n">
        <v>18.63</v>
      </c>
      <c r="F3" t="n">
        <v>16.49</v>
      </c>
      <c r="G3" t="n">
        <v>24.73</v>
      </c>
      <c r="H3" t="n">
        <v>0.53</v>
      </c>
      <c r="I3" t="n">
        <v>40</v>
      </c>
      <c r="J3" t="n">
        <v>40.06</v>
      </c>
      <c r="K3" t="n">
        <v>19.54</v>
      </c>
      <c r="L3" t="n">
        <v>1.25</v>
      </c>
      <c r="M3" t="n">
        <v>35</v>
      </c>
      <c r="N3" t="n">
        <v>4.26</v>
      </c>
      <c r="O3" t="n">
        <v>5174.29</v>
      </c>
      <c r="P3" t="n">
        <v>67.43000000000001</v>
      </c>
      <c r="Q3" t="n">
        <v>467.1</v>
      </c>
      <c r="R3" t="n">
        <v>87.16</v>
      </c>
      <c r="S3" t="n">
        <v>39.61</v>
      </c>
      <c r="T3" t="n">
        <v>18671.67</v>
      </c>
      <c r="U3" t="n">
        <v>0.45</v>
      </c>
      <c r="V3" t="n">
        <v>0.71</v>
      </c>
      <c r="W3" t="n">
        <v>2.68</v>
      </c>
      <c r="X3" t="n">
        <v>1.15</v>
      </c>
      <c r="Y3" t="n">
        <v>1</v>
      </c>
      <c r="Z3" t="n">
        <v>10</v>
      </c>
      <c r="AA3" t="n">
        <v>93.81767229740881</v>
      </c>
      <c r="AB3" t="n">
        <v>128.3654781808513</v>
      </c>
      <c r="AC3" t="n">
        <v>116.114457105385</v>
      </c>
      <c r="AD3" t="n">
        <v>93817.6722974088</v>
      </c>
      <c r="AE3" t="n">
        <v>128365.4781808514</v>
      </c>
      <c r="AF3" t="n">
        <v>4.276118027405223e-06</v>
      </c>
      <c r="AG3" t="n">
        <v>8</v>
      </c>
      <c r="AH3" t="n">
        <v>116114.457105385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5.4429</v>
      </c>
      <c r="E4" t="n">
        <v>18.37</v>
      </c>
      <c r="F4" t="n">
        <v>16.3</v>
      </c>
      <c r="G4" t="n">
        <v>28.76</v>
      </c>
      <c r="H4" t="n">
        <v>0.64</v>
      </c>
      <c r="I4" t="n">
        <v>34</v>
      </c>
      <c r="J4" t="n">
        <v>40.34</v>
      </c>
      <c r="K4" t="n">
        <v>19.54</v>
      </c>
      <c r="L4" t="n">
        <v>1.5</v>
      </c>
      <c r="M4" t="n">
        <v>13</v>
      </c>
      <c r="N4" t="n">
        <v>4.29</v>
      </c>
      <c r="O4" t="n">
        <v>5208.6</v>
      </c>
      <c r="P4" t="n">
        <v>64.44</v>
      </c>
      <c r="Q4" t="n">
        <v>467.07</v>
      </c>
      <c r="R4" t="n">
        <v>80.37</v>
      </c>
      <c r="S4" t="n">
        <v>39.61</v>
      </c>
      <c r="T4" t="n">
        <v>15305.94</v>
      </c>
      <c r="U4" t="n">
        <v>0.49</v>
      </c>
      <c r="V4" t="n">
        <v>0.72</v>
      </c>
      <c r="W4" t="n">
        <v>2.69</v>
      </c>
      <c r="X4" t="n">
        <v>0.96</v>
      </c>
      <c r="Y4" t="n">
        <v>1</v>
      </c>
      <c r="Z4" t="n">
        <v>10</v>
      </c>
      <c r="AA4" t="n">
        <v>91.95818741685859</v>
      </c>
      <c r="AB4" t="n">
        <v>125.8212489326006</v>
      </c>
      <c r="AC4" t="n">
        <v>113.8130455257384</v>
      </c>
      <c r="AD4" t="n">
        <v>91958.18741685859</v>
      </c>
      <c r="AE4" t="n">
        <v>125821.2489326006</v>
      </c>
      <c r="AF4" t="n">
        <v>4.335863710457328e-06</v>
      </c>
      <c r="AG4" t="n">
        <v>8</v>
      </c>
      <c r="AH4" t="n">
        <v>113813.0455257384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5.4445</v>
      </c>
      <c r="E5" t="n">
        <v>18.37</v>
      </c>
      <c r="F5" t="n">
        <v>16.3</v>
      </c>
      <c r="G5" t="n">
        <v>29.64</v>
      </c>
      <c r="H5" t="n">
        <v>0.74</v>
      </c>
      <c r="I5" t="n">
        <v>33</v>
      </c>
      <c r="J5" t="n">
        <v>40.61</v>
      </c>
      <c r="K5" t="n">
        <v>19.54</v>
      </c>
      <c r="L5" t="n">
        <v>1.75</v>
      </c>
      <c r="M5" t="n">
        <v>2</v>
      </c>
      <c r="N5" t="n">
        <v>4.32</v>
      </c>
      <c r="O5" t="n">
        <v>5242.92</v>
      </c>
      <c r="P5" t="n">
        <v>64.69</v>
      </c>
      <c r="Q5" t="n">
        <v>467.1</v>
      </c>
      <c r="R5" t="n">
        <v>79.93000000000001</v>
      </c>
      <c r="S5" t="n">
        <v>39.61</v>
      </c>
      <c r="T5" t="n">
        <v>15093.18</v>
      </c>
      <c r="U5" t="n">
        <v>0.5</v>
      </c>
      <c r="V5" t="n">
        <v>0.72</v>
      </c>
      <c r="W5" t="n">
        <v>2.71</v>
      </c>
      <c r="X5" t="n">
        <v>0.97</v>
      </c>
      <c r="Y5" t="n">
        <v>1</v>
      </c>
      <c r="Z5" t="n">
        <v>10</v>
      </c>
      <c r="AA5" t="n">
        <v>92.05955339408703</v>
      </c>
      <c r="AB5" t="n">
        <v>125.9599423345958</v>
      </c>
      <c r="AC5" t="n">
        <v>113.9385022241046</v>
      </c>
      <c r="AD5" t="n">
        <v>92059.55339408704</v>
      </c>
      <c r="AE5" t="n">
        <v>125959.9423345958</v>
      </c>
      <c r="AF5" t="n">
        <v>4.337138285029106e-06</v>
      </c>
      <c r="AG5" t="n">
        <v>8</v>
      </c>
      <c r="AH5" t="n">
        <v>113938.5022241046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5.4449</v>
      </c>
      <c r="E6" t="n">
        <v>18.37</v>
      </c>
      <c r="F6" t="n">
        <v>16.3</v>
      </c>
      <c r="G6" t="n">
        <v>29.64</v>
      </c>
      <c r="H6" t="n">
        <v>0.84</v>
      </c>
      <c r="I6" t="n">
        <v>33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65.05</v>
      </c>
      <c r="Q6" t="n">
        <v>467.19</v>
      </c>
      <c r="R6" t="n">
        <v>80.09</v>
      </c>
      <c r="S6" t="n">
        <v>39.61</v>
      </c>
      <c r="T6" t="n">
        <v>15172.29</v>
      </c>
      <c r="U6" t="n">
        <v>0.49</v>
      </c>
      <c r="V6" t="n">
        <v>0.72</v>
      </c>
      <c r="W6" t="n">
        <v>2.71</v>
      </c>
      <c r="X6" t="n">
        <v>0.97</v>
      </c>
      <c r="Y6" t="n">
        <v>1</v>
      </c>
      <c r="Z6" t="n">
        <v>10</v>
      </c>
      <c r="AA6" t="n">
        <v>92.21703637344913</v>
      </c>
      <c r="AB6" t="n">
        <v>126.1754174946176</v>
      </c>
      <c r="AC6" t="n">
        <v>114.1334127372753</v>
      </c>
      <c r="AD6" t="n">
        <v>92217.03637344914</v>
      </c>
      <c r="AE6" t="n">
        <v>126175.4174946176</v>
      </c>
      <c r="AF6" t="n">
        <v>4.33745692867205e-06</v>
      </c>
      <c r="AG6" t="n">
        <v>8</v>
      </c>
      <c r="AH6" t="n">
        <v>114133.4127372753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3.6643</v>
      </c>
      <c r="E2" t="n">
        <v>27.29</v>
      </c>
      <c r="F2" t="n">
        <v>20.24</v>
      </c>
      <c r="G2" t="n">
        <v>7.27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</v>
      </c>
      <c r="Q2" t="n">
        <v>467.3</v>
      </c>
      <c r="R2" t="n">
        <v>210.39</v>
      </c>
      <c r="S2" t="n">
        <v>39.61</v>
      </c>
      <c r="T2" t="n">
        <v>79650.21000000001</v>
      </c>
      <c r="U2" t="n">
        <v>0.19</v>
      </c>
      <c r="V2" t="n">
        <v>0.58</v>
      </c>
      <c r="W2" t="n">
        <v>2.87</v>
      </c>
      <c r="X2" t="n">
        <v>4.9</v>
      </c>
      <c r="Y2" t="n">
        <v>1</v>
      </c>
      <c r="Z2" t="n">
        <v>10</v>
      </c>
      <c r="AA2" t="n">
        <v>251.5748621194512</v>
      </c>
      <c r="AB2" t="n">
        <v>344.2158250512813</v>
      </c>
      <c r="AC2" t="n">
        <v>311.3643498184344</v>
      </c>
      <c r="AD2" t="n">
        <v>251574.8621194512</v>
      </c>
      <c r="AE2" t="n">
        <v>344215.8250512814</v>
      </c>
      <c r="AF2" t="n">
        <v>2.751591964577993e-06</v>
      </c>
      <c r="AG2" t="n">
        <v>11</v>
      </c>
      <c r="AH2" t="n">
        <v>311364.3498184344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4.0309</v>
      </c>
      <c r="E3" t="n">
        <v>24.81</v>
      </c>
      <c r="F3" t="n">
        <v>18.97</v>
      </c>
      <c r="G3" t="n">
        <v>9.109999999999999</v>
      </c>
      <c r="H3" t="n">
        <v>0.16</v>
      </c>
      <c r="I3" t="n">
        <v>125</v>
      </c>
      <c r="J3" t="n">
        <v>142.15</v>
      </c>
      <c r="K3" t="n">
        <v>47.83</v>
      </c>
      <c r="L3" t="n">
        <v>1.25</v>
      </c>
      <c r="M3" t="n">
        <v>123</v>
      </c>
      <c r="N3" t="n">
        <v>23.07</v>
      </c>
      <c r="O3" t="n">
        <v>17765.46</v>
      </c>
      <c r="P3" t="n">
        <v>215.01</v>
      </c>
      <c r="Q3" t="n">
        <v>467.26</v>
      </c>
      <c r="R3" t="n">
        <v>168.5</v>
      </c>
      <c r="S3" t="n">
        <v>39.61</v>
      </c>
      <c r="T3" t="n">
        <v>58914.07</v>
      </c>
      <c r="U3" t="n">
        <v>0.24</v>
      </c>
      <c r="V3" t="n">
        <v>0.62</v>
      </c>
      <c r="W3" t="n">
        <v>2.81</v>
      </c>
      <c r="X3" t="n">
        <v>3.63</v>
      </c>
      <c r="Y3" t="n">
        <v>1</v>
      </c>
      <c r="Z3" t="n">
        <v>10</v>
      </c>
      <c r="AA3" t="n">
        <v>218.9847409200545</v>
      </c>
      <c r="AB3" t="n">
        <v>299.6245834516151</v>
      </c>
      <c r="AC3" t="n">
        <v>271.0288337328254</v>
      </c>
      <c r="AD3" t="n">
        <v>218984.7409200545</v>
      </c>
      <c r="AE3" t="n">
        <v>299624.5834516151</v>
      </c>
      <c r="AF3" t="n">
        <v>3.026878817241337e-06</v>
      </c>
      <c r="AG3" t="n">
        <v>10</v>
      </c>
      <c r="AH3" t="n">
        <v>271028.8337328254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4.2849</v>
      </c>
      <c r="E4" t="n">
        <v>23.34</v>
      </c>
      <c r="F4" t="n">
        <v>18.22</v>
      </c>
      <c r="G4" t="n">
        <v>10.93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205.89</v>
      </c>
      <c r="Q4" t="n">
        <v>467.14</v>
      </c>
      <c r="R4" t="n">
        <v>143.85</v>
      </c>
      <c r="S4" t="n">
        <v>39.61</v>
      </c>
      <c r="T4" t="n">
        <v>46717.38</v>
      </c>
      <c r="U4" t="n">
        <v>0.28</v>
      </c>
      <c r="V4" t="n">
        <v>0.64</v>
      </c>
      <c r="W4" t="n">
        <v>2.78</v>
      </c>
      <c r="X4" t="n">
        <v>2.88</v>
      </c>
      <c r="Y4" t="n">
        <v>1</v>
      </c>
      <c r="Z4" t="n">
        <v>10</v>
      </c>
      <c r="AA4" t="n">
        <v>204.9618841861902</v>
      </c>
      <c r="AB4" t="n">
        <v>280.4378922235742</v>
      </c>
      <c r="AC4" t="n">
        <v>253.6732933868924</v>
      </c>
      <c r="AD4" t="n">
        <v>204961.8841861902</v>
      </c>
      <c r="AE4" t="n">
        <v>280437.8922235742</v>
      </c>
      <c r="AF4" t="n">
        <v>3.217612206702575e-06</v>
      </c>
      <c r="AG4" t="n">
        <v>10</v>
      </c>
      <c r="AH4" t="n">
        <v>253673.2933868924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4.4741</v>
      </c>
      <c r="E5" t="n">
        <v>22.35</v>
      </c>
      <c r="F5" t="n">
        <v>17.72</v>
      </c>
      <c r="G5" t="n">
        <v>12.81</v>
      </c>
      <c r="H5" t="n">
        <v>0.22</v>
      </c>
      <c r="I5" t="n">
        <v>83</v>
      </c>
      <c r="J5" t="n">
        <v>142.83</v>
      </c>
      <c r="K5" t="n">
        <v>47.83</v>
      </c>
      <c r="L5" t="n">
        <v>1.75</v>
      </c>
      <c r="M5" t="n">
        <v>81</v>
      </c>
      <c r="N5" t="n">
        <v>23.25</v>
      </c>
      <c r="O5" t="n">
        <v>17849.7</v>
      </c>
      <c r="P5" t="n">
        <v>199.72</v>
      </c>
      <c r="Q5" t="n">
        <v>467.26</v>
      </c>
      <c r="R5" t="n">
        <v>127.89</v>
      </c>
      <c r="S5" t="n">
        <v>39.61</v>
      </c>
      <c r="T5" t="n">
        <v>38820.32</v>
      </c>
      <c r="U5" t="n">
        <v>0.31</v>
      </c>
      <c r="V5" t="n">
        <v>0.66</v>
      </c>
      <c r="W5" t="n">
        <v>2.74</v>
      </c>
      <c r="X5" t="n">
        <v>2.39</v>
      </c>
      <c r="Y5" t="n">
        <v>1</v>
      </c>
      <c r="Z5" t="n">
        <v>10</v>
      </c>
      <c r="AA5" t="n">
        <v>188.3449079247308</v>
      </c>
      <c r="AB5" t="n">
        <v>257.7018122134031</v>
      </c>
      <c r="AC5" t="n">
        <v>233.107112942596</v>
      </c>
      <c r="AD5" t="n">
        <v>188344.9079247308</v>
      </c>
      <c r="AE5" t="n">
        <v>257701.8122134031</v>
      </c>
      <c r="AF5" t="n">
        <v>3.359686054285512e-06</v>
      </c>
      <c r="AG5" t="n">
        <v>9</v>
      </c>
      <c r="AH5" t="n">
        <v>233107.112942596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4.6241</v>
      </c>
      <c r="E6" t="n">
        <v>21.63</v>
      </c>
      <c r="F6" t="n">
        <v>17.35</v>
      </c>
      <c r="G6" t="n">
        <v>14.66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194.85</v>
      </c>
      <c r="Q6" t="n">
        <v>467.14</v>
      </c>
      <c r="R6" t="n">
        <v>115.64</v>
      </c>
      <c r="S6" t="n">
        <v>39.61</v>
      </c>
      <c r="T6" t="n">
        <v>32755.95</v>
      </c>
      <c r="U6" t="n">
        <v>0.34</v>
      </c>
      <c r="V6" t="n">
        <v>0.67</v>
      </c>
      <c r="W6" t="n">
        <v>2.72</v>
      </c>
      <c r="X6" t="n">
        <v>2.01</v>
      </c>
      <c r="Y6" t="n">
        <v>1</v>
      </c>
      <c r="Z6" t="n">
        <v>10</v>
      </c>
      <c r="AA6" t="n">
        <v>181.7316690916329</v>
      </c>
      <c r="AB6" t="n">
        <v>248.6532870864568</v>
      </c>
      <c r="AC6" t="n">
        <v>224.9221663540779</v>
      </c>
      <c r="AD6" t="n">
        <v>181731.6690916329</v>
      </c>
      <c r="AE6" t="n">
        <v>248653.2870864568</v>
      </c>
      <c r="AF6" t="n">
        <v>3.472323882707502e-06</v>
      </c>
      <c r="AG6" t="n">
        <v>9</v>
      </c>
      <c r="AH6" t="n">
        <v>224922.1663540779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4.7399</v>
      </c>
      <c r="E7" t="n">
        <v>21.1</v>
      </c>
      <c r="F7" t="n">
        <v>17.08</v>
      </c>
      <c r="G7" t="n">
        <v>16.53</v>
      </c>
      <c r="H7" t="n">
        <v>0.28</v>
      </c>
      <c r="I7" t="n">
        <v>62</v>
      </c>
      <c r="J7" t="n">
        <v>143.51</v>
      </c>
      <c r="K7" t="n">
        <v>47.83</v>
      </c>
      <c r="L7" t="n">
        <v>2.25</v>
      </c>
      <c r="M7" t="n">
        <v>60</v>
      </c>
      <c r="N7" t="n">
        <v>23.44</v>
      </c>
      <c r="O7" t="n">
        <v>17934.06</v>
      </c>
      <c r="P7" t="n">
        <v>191.17</v>
      </c>
      <c r="Q7" t="n">
        <v>467.11</v>
      </c>
      <c r="R7" t="n">
        <v>106.94</v>
      </c>
      <c r="S7" t="n">
        <v>39.61</v>
      </c>
      <c r="T7" t="n">
        <v>28449.68</v>
      </c>
      <c r="U7" t="n">
        <v>0.37</v>
      </c>
      <c r="V7" t="n">
        <v>0.68</v>
      </c>
      <c r="W7" t="n">
        <v>2.7</v>
      </c>
      <c r="X7" t="n">
        <v>1.74</v>
      </c>
      <c r="Y7" t="n">
        <v>1</v>
      </c>
      <c r="Z7" t="n">
        <v>10</v>
      </c>
      <c r="AA7" t="n">
        <v>176.962105202264</v>
      </c>
      <c r="AB7" t="n">
        <v>242.1273593547172</v>
      </c>
      <c r="AC7" t="n">
        <v>219.0190640058563</v>
      </c>
      <c r="AD7" t="n">
        <v>176962.1052022639</v>
      </c>
      <c r="AE7" t="n">
        <v>242127.3593547172</v>
      </c>
      <c r="AF7" t="n">
        <v>3.559280286249278e-06</v>
      </c>
      <c r="AG7" t="n">
        <v>9</v>
      </c>
      <c r="AH7" t="n">
        <v>219019.0640058563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4.8152</v>
      </c>
      <c r="E8" t="n">
        <v>20.77</v>
      </c>
      <c r="F8" t="n">
        <v>16.92</v>
      </c>
      <c r="G8" t="n">
        <v>18.13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54</v>
      </c>
      <c r="N8" t="n">
        <v>23.53</v>
      </c>
      <c r="O8" t="n">
        <v>17976.29</v>
      </c>
      <c r="P8" t="n">
        <v>189</v>
      </c>
      <c r="Q8" t="n">
        <v>467.1</v>
      </c>
      <c r="R8" t="n">
        <v>101.83</v>
      </c>
      <c r="S8" t="n">
        <v>39.61</v>
      </c>
      <c r="T8" t="n">
        <v>25923.94</v>
      </c>
      <c r="U8" t="n">
        <v>0.39</v>
      </c>
      <c r="V8" t="n">
        <v>0.6899999999999999</v>
      </c>
      <c r="W8" t="n">
        <v>2.7</v>
      </c>
      <c r="X8" t="n">
        <v>1.59</v>
      </c>
      <c r="Y8" t="n">
        <v>1</v>
      </c>
      <c r="Z8" t="n">
        <v>10</v>
      </c>
      <c r="AA8" t="n">
        <v>174.1044701530749</v>
      </c>
      <c r="AB8" t="n">
        <v>238.2174170104579</v>
      </c>
      <c r="AC8" t="n">
        <v>215.4822810712933</v>
      </c>
      <c r="AD8" t="n">
        <v>174104.4701530749</v>
      </c>
      <c r="AE8" t="n">
        <v>238217.4170104579</v>
      </c>
      <c r="AF8" t="n">
        <v>3.615824476117118e-06</v>
      </c>
      <c r="AG8" t="n">
        <v>9</v>
      </c>
      <c r="AH8" t="n">
        <v>215482.2810712933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4.902</v>
      </c>
      <c r="E9" t="n">
        <v>20.4</v>
      </c>
      <c r="F9" t="n">
        <v>16.73</v>
      </c>
      <c r="G9" t="n">
        <v>20.07</v>
      </c>
      <c r="H9" t="n">
        <v>0.34</v>
      </c>
      <c r="I9" t="n">
        <v>50</v>
      </c>
      <c r="J9" t="n">
        <v>144.2</v>
      </c>
      <c r="K9" t="n">
        <v>47.83</v>
      </c>
      <c r="L9" t="n">
        <v>2.75</v>
      </c>
      <c r="M9" t="n">
        <v>48</v>
      </c>
      <c r="N9" t="n">
        <v>23.62</v>
      </c>
      <c r="O9" t="n">
        <v>18018.55</v>
      </c>
      <c r="P9" t="n">
        <v>186.29</v>
      </c>
      <c r="Q9" t="n">
        <v>467.08</v>
      </c>
      <c r="R9" t="n">
        <v>95.2</v>
      </c>
      <c r="S9" t="n">
        <v>39.61</v>
      </c>
      <c r="T9" t="n">
        <v>22639.72</v>
      </c>
      <c r="U9" t="n">
        <v>0.42</v>
      </c>
      <c r="V9" t="n">
        <v>0.7</v>
      </c>
      <c r="W9" t="n">
        <v>2.69</v>
      </c>
      <c r="X9" t="n">
        <v>1.39</v>
      </c>
      <c r="Y9" t="n">
        <v>1</v>
      </c>
      <c r="Z9" t="n">
        <v>10</v>
      </c>
      <c r="AA9" t="n">
        <v>163.2346283164596</v>
      </c>
      <c r="AB9" t="n">
        <v>223.3448198660309</v>
      </c>
      <c r="AC9" t="n">
        <v>202.0291037245046</v>
      </c>
      <c r="AD9" t="n">
        <v>163234.6283164596</v>
      </c>
      <c r="AE9" t="n">
        <v>223344.8198660309</v>
      </c>
      <c r="AF9" t="n">
        <v>3.681004232830643e-06</v>
      </c>
      <c r="AG9" t="n">
        <v>8</v>
      </c>
      <c r="AH9" t="n">
        <v>202029.1037245046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4.9535</v>
      </c>
      <c r="E10" t="n">
        <v>20.19</v>
      </c>
      <c r="F10" t="n">
        <v>16.63</v>
      </c>
      <c r="G10" t="n">
        <v>21.69</v>
      </c>
      <c r="H10" t="n">
        <v>0.37</v>
      </c>
      <c r="I10" t="n">
        <v>46</v>
      </c>
      <c r="J10" t="n">
        <v>144.54</v>
      </c>
      <c r="K10" t="n">
        <v>47.83</v>
      </c>
      <c r="L10" t="n">
        <v>3</v>
      </c>
      <c r="M10" t="n">
        <v>44</v>
      </c>
      <c r="N10" t="n">
        <v>23.71</v>
      </c>
      <c r="O10" t="n">
        <v>18060.85</v>
      </c>
      <c r="P10" t="n">
        <v>184.63</v>
      </c>
      <c r="Q10" t="n">
        <v>467.09</v>
      </c>
      <c r="R10" t="n">
        <v>92.14</v>
      </c>
      <c r="S10" t="n">
        <v>39.61</v>
      </c>
      <c r="T10" t="n">
        <v>21132.19</v>
      </c>
      <c r="U10" t="n">
        <v>0.43</v>
      </c>
      <c r="V10" t="n">
        <v>0.7</v>
      </c>
      <c r="W10" t="n">
        <v>2.68</v>
      </c>
      <c r="X10" t="n">
        <v>1.3</v>
      </c>
      <c r="Y10" t="n">
        <v>1</v>
      </c>
      <c r="Z10" t="n">
        <v>10</v>
      </c>
      <c r="AA10" t="n">
        <v>161.3179710552305</v>
      </c>
      <c r="AB10" t="n">
        <v>220.7223648442681</v>
      </c>
      <c r="AC10" t="n">
        <v>199.6569321293792</v>
      </c>
      <c r="AD10" t="n">
        <v>161317.9710552305</v>
      </c>
      <c r="AE10" t="n">
        <v>220722.3648442681</v>
      </c>
      <c r="AF10" t="n">
        <v>3.719676553922192e-06</v>
      </c>
      <c r="AG10" t="n">
        <v>8</v>
      </c>
      <c r="AH10" t="n">
        <v>199656.9321293792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5.0147</v>
      </c>
      <c r="E11" t="n">
        <v>19.94</v>
      </c>
      <c r="F11" t="n">
        <v>16.5</v>
      </c>
      <c r="G11" t="n">
        <v>23.57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182.5</v>
      </c>
      <c r="Q11" t="n">
        <v>467.09</v>
      </c>
      <c r="R11" t="n">
        <v>87.97</v>
      </c>
      <c r="S11" t="n">
        <v>39.61</v>
      </c>
      <c r="T11" t="n">
        <v>19064.09</v>
      </c>
      <c r="U11" t="n">
        <v>0.45</v>
      </c>
      <c r="V11" t="n">
        <v>0.71</v>
      </c>
      <c r="W11" t="n">
        <v>2.67</v>
      </c>
      <c r="X11" t="n">
        <v>1.17</v>
      </c>
      <c r="Y11" t="n">
        <v>1</v>
      </c>
      <c r="Z11" t="n">
        <v>10</v>
      </c>
      <c r="AA11" t="n">
        <v>159.0095939762552</v>
      </c>
      <c r="AB11" t="n">
        <v>217.5639414864062</v>
      </c>
      <c r="AC11" t="n">
        <v>196.7999442639156</v>
      </c>
      <c r="AD11" t="n">
        <v>159009.5939762552</v>
      </c>
      <c r="AE11" t="n">
        <v>217563.9414864062</v>
      </c>
      <c r="AF11" t="n">
        <v>3.765632787918365e-06</v>
      </c>
      <c r="AG11" t="n">
        <v>8</v>
      </c>
      <c r="AH11" t="n">
        <v>196799.9442639156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5.0716</v>
      </c>
      <c r="E12" t="n">
        <v>19.72</v>
      </c>
      <c r="F12" t="n">
        <v>16.39</v>
      </c>
      <c r="G12" t="n">
        <v>25.88</v>
      </c>
      <c r="H12" t="n">
        <v>0.43</v>
      </c>
      <c r="I12" t="n">
        <v>38</v>
      </c>
      <c r="J12" t="n">
        <v>145.23</v>
      </c>
      <c r="K12" t="n">
        <v>47.83</v>
      </c>
      <c r="L12" t="n">
        <v>3.5</v>
      </c>
      <c r="M12" t="n">
        <v>36</v>
      </c>
      <c r="N12" t="n">
        <v>23.9</v>
      </c>
      <c r="O12" t="n">
        <v>18145.54</v>
      </c>
      <c r="P12" t="n">
        <v>180.47</v>
      </c>
      <c r="Q12" t="n">
        <v>467.1</v>
      </c>
      <c r="R12" t="n">
        <v>84.38</v>
      </c>
      <c r="S12" t="n">
        <v>39.61</v>
      </c>
      <c r="T12" t="n">
        <v>17291.48</v>
      </c>
      <c r="U12" t="n">
        <v>0.47</v>
      </c>
      <c r="V12" t="n">
        <v>0.71</v>
      </c>
      <c r="W12" t="n">
        <v>2.67</v>
      </c>
      <c r="X12" t="n">
        <v>1.06</v>
      </c>
      <c r="Y12" t="n">
        <v>1</v>
      </c>
      <c r="Z12" t="n">
        <v>10</v>
      </c>
      <c r="AA12" t="n">
        <v>156.8954951975408</v>
      </c>
      <c r="AB12" t="n">
        <v>214.671338269915</v>
      </c>
      <c r="AC12" t="n">
        <v>194.1834070386113</v>
      </c>
      <c r="AD12" t="n">
        <v>156895.4951975408</v>
      </c>
      <c r="AE12" t="n">
        <v>214671.338269915</v>
      </c>
      <c r="AF12" t="n">
        <v>3.808360070833106e-06</v>
      </c>
      <c r="AG12" t="n">
        <v>8</v>
      </c>
      <c r="AH12" t="n">
        <v>194183.4070386113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5.0977</v>
      </c>
      <c r="E13" t="n">
        <v>19.62</v>
      </c>
      <c r="F13" t="n">
        <v>16.35</v>
      </c>
      <c r="G13" t="n">
        <v>27.25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179.81</v>
      </c>
      <c r="Q13" t="n">
        <v>467.08</v>
      </c>
      <c r="R13" t="n">
        <v>83.28</v>
      </c>
      <c r="S13" t="n">
        <v>39.61</v>
      </c>
      <c r="T13" t="n">
        <v>16750.69</v>
      </c>
      <c r="U13" t="n">
        <v>0.48</v>
      </c>
      <c r="V13" t="n">
        <v>0.71</v>
      </c>
      <c r="W13" t="n">
        <v>2.66</v>
      </c>
      <c r="X13" t="n">
        <v>1.01</v>
      </c>
      <c r="Y13" t="n">
        <v>1</v>
      </c>
      <c r="Z13" t="n">
        <v>10</v>
      </c>
      <c r="AA13" t="n">
        <v>156.0757484050028</v>
      </c>
      <c r="AB13" t="n">
        <v>213.549724543689</v>
      </c>
      <c r="AC13" t="n">
        <v>193.1688385522212</v>
      </c>
      <c r="AD13" t="n">
        <v>156075.7484050028</v>
      </c>
      <c r="AE13" t="n">
        <v>213549.724543689</v>
      </c>
      <c r="AF13" t="n">
        <v>3.827959052978532e-06</v>
      </c>
      <c r="AG13" t="n">
        <v>8</v>
      </c>
      <c r="AH13" t="n">
        <v>193168.8385522212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5.1409</v>
      </c>
      <c r="E14" t="n">
        <v>19.45</v>
      </c>
      <c r="F14" t="n">
        <v>16.27</v>
      </c>
      <c r="G14" t="n">
        <v>29.58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178.27</v>
      </c>
      <c r="Q14" t="n">
        <v>467.14</v>
      </c>
      <c r="R14" t="n">
        <v>80.42</v>
      </c>
      <c r="S14" t="n">
        <v>39.61</v>
      </c>
      <c r="T14" t="n">
        <v>15335.19</v>
      </c>
      <c r="U14" t="n">
        <v>0.49</v>
      </c>
      <c r="V14" t="n">
        <v>0.72</v>
      </c>
      <c r="W14" t="n">
        <v>2.66</v>
      </c>
      <c r="X14" t="n">
        <v>0.9399999999999999</v>
      </c>
      <c r="Y14" t="n">
        <v>1</v>
      </c>
      <c r="Z14" t="n">
        <v>10</v>
      </c>
      <c r="AA14" t="n">
        <v>154.5193858064868</v>
      </c>
      <c r="AB14" t="n">
        <v>211.4202405745286</v>
      </c>
      <c r="AC14" t="n">
        <v>191.2425895443273</v>
      </c>
      <c r="AD14" t="n">
        <v>154519.3858064868</v>
      </c>
      <c r="AE14" t="n">
        <v>211420.2405745286</v>
      </c>
      <c r="AF14" t="n">
        <v>3.860398747564066e-06</v>
      </c>
      <c r="AG14" t="n">
        <v>8</v>
      </c>
      <c r="AH14" t="n">
        <v>191242.5895443273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5.17</v>
      </c>
      <c r="E15" t="n">
        <v>19.34</v>
      </c>
      <c r="F15" t="n">
        <v>16.22</v>
      </c>
      <c r="G15" t="n">
        <v>31.39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177.39</v>
      </c>
      <c r="Q15" t="n">
        <v>467.07</v>
      </c>
      <c r="R15" t="n">
        <v>78.59</v>
      </c>
      <c r="S15" t="n">
        <v>39.61</v>
      </c>
      <c r="T15" t="n">
        <v>14431.09</v>
      </c>
      <c r="U15" t="n">
        <v>0.5</v>
      </c>
      <c r="V15" t="n">
        <v>0.72</v>
      </c>
      <c r="W15" t="n">
        <v>2.67</v>
      </c>
      <c r="X15" t="n">
        <v>0.89</v>
      </c>
      <c r="Y15" t="n">
        <v>1</v>
      </c>
      <c r="Z15" t="n">
        <v>10</v>
      </c>
      <c r="AA15" t="n">
        <v>153.5613147125459</v>
      </c>
      <c r="AB15" t="n">
        <v>210.1093654366856</v>
      </c>
      <c r="AC15" t="n">
        <v>190.0568224898148</v>
      </c>
      <c r="AD15" t="n">
        <v>153561.3147125459</v>
      </c>
      <c r="AE15" t="n">
        <v>210109.3654366856</v>
      </c>
      <c r="AF15" t="n">
        <v>3.882250486277932e-06</v>
      </c>
      <c r="AG15" t="n">
        <v>8</v>
      </c>
      <c r="AH15" t="n">
        <v>190056.8224898148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5.2095</v>
      </c>
      <c r="E16" t="n">
        <v>19.2</v>
      </c>
      <c r="F16" t="n">
        <v>16.13</v>
      </c>
      <c r="G16" t="n">
        <v>33.37</v>
      </c>
      <c r="H16" t="n">
        <v>0.54</v>
      </c>
      <c r="I16" t="n">
        <v>29</v>
      </c>
      <c r="J16" t="n">
        <v>146.61</v>
      </c>
      <c r="K16" t="n">
        <v>47.83</v>
      </c>
      <c r="L16" t="n">
        <v>4.5</v>
      </c>
      <c r="M16" t="n">
        <v>27</v>
      </c>
      <c r="N16" t="n">
        <v>24.28</v>
      </c>
      <c r="O16" t="n">
        <v>18315.3</v>
      </c>
      <c r="P16" t="n">
        <v>175.52</v>
      </c>
      <c r="Q16" t="n">
        <v>467.07</v>
      </c>
      <c r="R16" t="n">
        <v>75.79000000000001</v>
      </c>
      <c r="S16" t="n">
        <v>39.61</v>
      </c>
      <c r="T16" t="n">
        <v>13040.79</v>
      </c>
      <c r="U16" t="n">
        <v>0.52</v>
      </c>
      <c r="V16" t="n">
        <v>0.72</v>
      </c>
      <c r="W16" t="n">
        <v>2.66</v>
      </c>
      <c r="X16" t="n">
        <v>0.8</v>
      </c>
      <c r="Y16" t="n">
        <v>1</v>
      </c>
      <c r="Z16" t="n">
        <v>10</v>
      </c>
      <c r="AA16" t="n">
        <v>151.9528620064311</v>
      </c>
      <c r="AB16" t="n">
        <v>207.9086094842552</v>
      </c>
      <c r="AC16" t="n">
        <v>188.0661035967033</v>
      </c>
      <c r="AD16" t="n">
        <v>151952.8620064311</v>
      </c>
      <c r="AE16" t="n">
        <v>207908.6094842552</v>
      </c>
      <c r="AF16" t="n">
        <v>3.911911781095723e-06</v>
      </c>
      <c r="AG16" t="n">
        <v>8</v>
      </c>
      <c r="AH16" t="n">
        <v>188066.1035967033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5.2214</v>
      </c>
      <c r="E17" t="n">
        <v>19.15</v>
      </c>
      <c r="F17" t="n">
        <v>16.11</v>
      </c>
      <c r="G17" t="n">
        <v>34.53</v>
      </c>
      <c r="H17" t="n">
        <v>0.57</v>
      </c>
      <c r="I17" t="n">
        <v>28</v>
      </c>
      <c r="J17" t="n">
        <v>146.95</v>
      </c>
      <c r="K17" t="n">
        <v>47.83</v>
      </c>
      <c r="L17" t="n">
        <v>4.75</v>
      </c>
      <c r="M17" t="n">
        <v>26</v>
      </c>
      <c r="N17" t="n">
        <v>24.37</v>
      </c>
      <c r="O17" t="n">
        <v>18357.82</v>
      </c>
      <c r="P17" t="n">
        <v>174.86</v>
      </c>
      <c r="Q17" t="n">
        <v>467.1</v>
      </c>
      <c r="R17" t="n">
        <v>75.15000000000001</v>
      </c>
      <c r="S17" t="n">
        <v>39.61</v>
      </c>
      <c r="T17" t="n">
        <v>12728.33</v>
      </c>
      <c r="U17" t="n">
        <v>0.53</v>
      </c>
      <c r="V17" t="n">
        <v>0.72</v>
      </c>
      <c r="W17" t="n">
        <v>2.66</v>
      </c>
      <c r="X17" t="n">
        <v>0.78</v>
      </c>
      <c r="Y17" t="n">
        <v>1</v>
      </c>
      <c r="Z17" t="n">
        <v>10</v>
      </c>
      <c r="AA17" t="n">
        <v>151.431981749643</v>
      </c>
      <c r="AB17" t="n">
        <v>207.1959181373029</v>
      </c>
      <c r="AC17" t="n">
        <v>187.4214305116353</v>
      </c>
      <c r="AD17" t="n">
        <v>151431.981749643</v>
      </c>
      <c r="AE17" t="n">
        <v>207195.9181373029</v>
      </c>
      <c r="AF17" t="n">
        <v>3.920847715483868e-06</v>
      </c>
      <c r="AG17" t="n">
        <v>8</v>
      </c>
      <c r="AH17" t="n">
        <v>187421.4305116353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5.2595</v>
      </c>
      <c r="E18" t="n">
        <v>19.01</v>
      </c>
      <c r="F18" t="n">
        <v>16.03</v>
      </c>
      <c r="G18" t="n">
        <v>37</v>
      </c>
      <c r="H18" t="n">
        <v>0.6</v>
      </c>
      <c r="I18" t="n">
        <v>26</v>
      </c>
      <c r="J18" t="n">
        <v>147.3</v>
      </c>
      <c r="K18" t="n">
        <v>47.83</v>
      </c>
      <c r="L18" t="n">
        <v>5</v>
      </c>
      <c r="M18" t="n">
        <v>24</v>
      </c>
      <c r="N18" t="n">
        <v>24.47</v>
      </c>
      <c r="O18" t="n">
        <v>18400.38</v>
      </c>
      <c r="P18" t="n">
        <v>173.55</v>
      </c>
      <c r="Q18" t="n">
        <v>467.21</v>
      </c>
      <c r="R18" t="n">
        <v>72.8</v>
      </c>
      <c r="S18" t="n">
        <v>39.61</v>
      </c>
      <c r="T18" t="n">
        <v>11562.1</v>
      </c>
      <c r="U18" t="n">
        <v>0.54</v>
      </c>
      <c r="V18" t="n">
        <v>0.73</v>
      </c>
      <c r="W18" t="n">
        <v>2.65</v>
      </c>
      <c r="X18" t="n">
        <v>0.7</v>
      </c>
      <c r="Y18" t="n">
        <v>1</v>
      </c>
      <c r="Z18" t="n">
        <v>10</v>
      </c>
      <c r="AA18" t="n">
        <v>150.141256258145</v>
      </c>
      <c r="AB18" t="n">
        <v>205.4298905770464</v>
      </c>
      <c r="AC18" t="n">
        <v>185.8239501430939</v>
      </c>
      <c r="AD18" t="n">
        <v>150141.256258145</v>
      </c>
      <c r="AE18" t="n">
        <v>205429.8905770464</v>
      </c>
      <c r="AF18" t="n">
        <v>3.949457723903052e-06</v>
      </c>
      <c r="AG18" t="n">
        <v>8</v>
      </c>
      <c r="AH18" t="n">
        <v>185823.9501430939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5.2662</v>
      </c>
      <c r="E19" t="n">
        <v>18.99</v>
      </c>
      <c r="F19" t="n">
        <v>16.04</v>
      </c>
      <c r="G19" t="n">
        <v>38.49</v>
      </c>
      <c r="H19" t="n">
        <v>0.63</v>
      </c>
      <c r="I19" t="n">
        <v>25</v>
      </c>
      <c r="J19" t="n">
        <v>147.64</v>
      </c>
      <c r="K19" t="n">
        <v>47.83</v>
      </c>
      <c r="L19" t="n">
        <v>5.25</v>
      </c>
      <c r="M19" t="n">
        <v>23</v>
      </c>
      <c r="N19" t="n">
        <v>24.56</v>
      </c>
      <c r="O19" t="n">
        <v>18442.97</v>
      </c>
      <c r="P19" t="n">
        <v>172.86</v>
      </c>
      <c r="Q19" t="n">
        <v>467.09</v>
      </c>
      <c r="R19" t="n">
        <v>72.93000000000001</v>
      </c>
      <c r="S19" t="n">
        <v>39.61</v>
      </c>
      <c r="T19" t="n">
        <v>11631.91</v>
      </c>
      <c r="U19" t="n">
        <v>0.54</v>
      </c>
      <c r="V19" t="n">
        <v>0.73</v>
      </c>
      <c r="W19" t="n">
        <v>2.65</v>
      </c>
      <c r="X19" t="n">
        <v>0.7</v>
      </c>
      <c r="Y19" t="n">
        <v>1</v>
      </c>
      <c r="Z19" t="n">
        <v>10</v>
      </c>
      <c r="AA19" t="n">
        <v>149.717466549198</v>
      </c>
      <c r="AB19" t="n">
        <v>204.850042800983</v>
      </c>
      <c r="AC19" t="n">
        <v>185.2994422249563</v>
      </c>
      <c r="AD19" t="n">
        <v>149717.466549198</v>
      </c>
      <c r="AE19" t="n">
        <v>204850.042800983</v>
      </c>
      <c r="AF19" t="n">
        <v>3.954488880239235e-06</v>
      </c>
      <c r="AG19" t="n">
        <v>8</v>
      </c>
      <c r="AH19" t="n">
        <v>185299.4422249563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5.2846</v>
      </c>
      <c r="E20" t="n">
        <v>18.92</v>
      </c>
      <c r="F20" t="n">
        <v>16</v>
      </c>
      <c r="G20" t="n">
        <v>40</v>
      </c>
      <c r="H20" t="n">
        <v>0.66</v>
      </c>
      <c r="I20" t="n">
        <v>24</v>
      </c>
      <c r="J20" t="n">
        <v>147.99</v>
      </c>
      <c r="K20" t="n">
        <v>47.83</v>
      </c>
      <c r="L20" t="n">
        <v>5.5</v>
      </c>
      <c r="M20" t="n">
        <v>22</v>
      </c>
      <c r="N20" t="n">
        <v>24.66</v>
      </c>
      <c r="O20" t="n">
        <v>18485.59</v>
      </c>
      <c r="P20" t="n">
        <v>171.79</v>
      </c>
      <c r="Q20" t="n">
        <v>467.14</v>
      </c>
      <c r="R20" t="n">
        <v>71.62</v>
      </c>
      <c r="S20" t="n">
        <v>39.61</v>
      </c>
      <c r="T20" t="n">
        <v>10981.93</v>
      </c>
      <c r="U20" t="n">
        <v>0.55</v>
      </c>
      <c r="V20" t="n">
        <v>0.73</v>
      </c>
      <c r="W20" t="n">
        <v>2.65</v>
      </c>
      <c r="X20" t="n">
        <v>0.67</v>
      </c>
      <c r="Y20" t="n">
        <v>1</v>
      </c>
      <c r="Z20" t="n">
        <v>10</v>
      </c>
      <c r="AA20" t="n">
        <v>148.9021907831131</v>
      </c>
      <c r="AB20" t="n">
        <v>203.7345465303978</v>
      </c>
      <c r="AC20" t="n">
        <v>184.2904073528265</v>
      </c>
      <c r="AD20" t="n">
        <v>148902.1907831131</v>
      </c>
      <c r="AE20" t="n">
        <v>203734.5465303978</v>
      </c>
      <c r="AF20" t="n">
        <v>3.968305787192333e-06</v>
      </c>
      <c r="AG20" t="n">
        <v>8</v>
      </c>
      <c r="AH20" t="n">
        <v>184290.4073528265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5.3015</v>
      </c>
      <c r="E21" t="n">
        <v>18.86</v>
      </c>
      <c r="F21" t="n">
        <v>15.97</v>
      </c>
      <c r="G21" t="n">
        <v>41.66</v>
      </c>
      <c r="H21" t="n">
        <v>0.6899999999999999</v>
      </c>
      <c r="I21" t="n">
        <v>23</v>
      </c>
      <c r="J21" t="n">
        <v>148.33</v>
      </c>
      <c r="K21" t="n">
        <v>47.83</v>
      </c>
      <c r="L21" t="n">
        <v>5.75</v>
      </c>
      <c r="M21" t="n">
        <v>21</v>
      </c>
      <c r="N21" t="n">
        <v>24.75</v>
      </c>
      <c r="O21" t="n">
        <v>18528.25</v>
      </c>
      <c r="P21" t="n">
        <v>170.71</v>
      </c>
      <c r="Q21" t="n">
        <v>467.1</v>
      </c>
      <c r="R21" t="n">
        <v>70.62</v>
      </c>
      <c r="S21" t="n">
        <v>39.61</v>
      </c>
      <c r="T21" t="n">
        <v>10487.05</v>
      </c>
      <c r="U21" t="n">
        <v>0.5600000000000001</v>
      </c>
      <c r="V21" t="n">
        <v>0.73</v>
      </c>
      <c r="W21" t="n">
        <v>2.65</v>
      </c>
      <c r="X21" t="n">
        <v>0.64</v>
      </c>
      <c r="Y21" t="n">
        <v>1</v>
      </c>
      <c r="Z21" t="n">
        <v>10</v>
      </c>
      <c r="AA21" t="n">
        <v>148.1174429885978</v>
      </c>
      <c r="AB21" t="n">
        <v>202.6608199773133</v>
      </c>
      <c r="AC21" t="n">
        <v>183.3191557549834</v>
      </c>
      <c r="AD21" t="n">
        <v>148117.4429885978</v>
      </c>
      <c r="AE21" t="n">
        <v>202660.8199773133</v>
      </c>
      <c r="AF21" t="n">
        <v>3.98099631586121e-06</v>
      </c>
      <c r="AG21" t="n">
        <v>8</v>
      </c>
      <c r="AH21" t="n">
        <v>183319.1557549834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5.3177</v>
      </c>
      <c r="E22" t="n">
        <v>18.81</v>
      </c>
      <c r="F22" t="n">
        <v>15.94</v>
      </c>
      <c r="G22" t="n">
        <v>43.48</v>
      </c>
      <c r="H22" t="n">
        <v>0.71</v>
      </c>
      <c r="I22" t="n">
        <v>22</v>
      </c>
      <c r="J22" t="n">
        <v>148.68</v>
      </c>
      <c r="K22" t="n">
        <v>47.83</v>
      </c>
      <c r="L22" t="n">
        <v>6</v>
      </c>
      <c r="M22" t="n">
        <v>20</v>
      </c>
      <c r="N22" t="n">
        <v>24.85</v>
      </c>
      <c r="O22" t="n">
        <v>18570.94</v>
      </c>
      <c r="P22" t="n">
        <v>169.72</v>
      </c>
      <c r="Q22" t="n">
        <v>467.07</v>
      </c>
      <c r="R22" t="n">
        <v>69.66</v>
      </c>
      <c r="S22" t="n">
        <v>39.61</v>
      </c>
      <c r="T22" t="n">
        <v>10010.28</v>
      </c>
      <c r="U22" t="n">
        <v>0.57</v>
      </c>
      <c r="V22" t="n">
        <v>0.73</v>
      </c>
      <c r="W22" t="n">
        <v>2.65</v>
      </c>
      <c r="X22" t="n">
        <v>0.61</v>
      </c>
      <c r="Y22" t="n">
        <v>1</v>
      </c>
      <c r="Z22" t="n">
        <v>10</v>
      </c>
      <c r="AA22" t="n">
        <v>147.3898385661571</v>
      </c>
      <c r="AB22" t="n">
        <v>201.6652795068888</v>
      </c>
      <c r="AC22" t="n">
        <v>182.418628269806</v>
      </c>
      <c r="AD22" t="n">
        <v>147389.8385661571</v>
      </c>
      <c r="AE22" t="n">
        <v>201665.2795068888</v>
      </c>
      <c r="AF22" t="n">
        <v>3.993161201330785e-06</v>
      </c>
      <c r="AG22" t="n">
        <v>8</v>
      </c>
      <c r="AH22" t="n">
        <v>182418.628269806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5.3336</v>
      </c>
      <c r="E23" t="n">
        <v>18.75</v>
      </c>
      <c r="F23" t="n">
        <v>15.91</v>
      </c>
      <c r="G23" t="n">
        <v>45.47</v>
      </c>
      <c r="H23" t="n">
        <v>0.74</v>
      </c>
      <c r="I23" t="n">
        <v>21</v>
      </c>
      <c r="J23" t="n">
        <v>149.02</v>
      </c>
      <c r="K23" t="n">
        <v>47.83</v>
      </c>
      <c r="L23" t="n">
        <v>6.25</v>
      </c>
      <c r="M23" t="n">
        <v>19</v>
      </c>
      <c r="N23" t="n">
        <v>24.95</v>
      </c>
      <c r="O23" t="n">
        <v>18613.66</v>
      </c>
      <c r="P23" t="n">
        <v>168.94</v>
      </c>
      <c r="Q23" t="n">
        <v>467.08</v>
      </c>
      <c r="R23" t="n">
        <v>68.92</v>
      </c>
      <c r="S23" t="n">
        <v>39.61</v>
      </c>
      <c r="T23" t="n">
        <v>9647.59</v>
      </c>
      <c r="U23" t="n">
        <v>0.57</v>
      </c>
      <c r="V23" t="n">
        <v>0.73</v>
      </c>
      <c r="W23" t="n">
        <v>2.64</v>
      </c>
      <c r="X23" t="n">
        <v>0.58</v>
      </c>
      <c r="Y23" t="n">
        <v>1</v>
      </c>
      <c r="Z23" t="n">
        <v>10</v>
      </c>
      <c r="AA23" t="n">
        <v>146.7666404712534</v>
      </c>
      <c r="AB23" t="n">
        <v>200.8125923798823</v>
      </c>
      <c r="AC23" t="n">
        <v>181.647320405447</v>
      </c>
      <c r="AD23" t="n">
        <v>146766.6404712534</v>
      </c>
      <c r="AE23" t="n">
        <v>200812.5923798823</v>
      </c>
      <c r="AF23" t="n">
        <v>4.005100811143516e-06</v>
      </c>
      <c r="AG23" t="n">
        <v>8</v>
      </c>
      <c r="AH23" t="n">
        <v>181647.320405447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5.3513</v>
      </c>
      <c r="E24" t="n">
        <v>18.69</v>
      </c>
      <c r="F24" t="n">
        <v>15.88</v>
      </c>
      <c r="G24" t="n">
        <v>47.64</v>
      </c>
      <c r="H24" t="n">
        <v>0.77</v>
      </c>
      <c r="I24" t="n">
        <v>20</v>
      </c>
      <c r="J24" t="n">
        <v>149.37</v>
      </c>
      <c r="K24" t="n">
        <v>47.83</v>
      </c>
      <c r="L24" t="n">
        <v>6.5</v>
      </c>
      <c r="M24" t="n">
        <v>18</v>
      </c>
      <c r="N24" t="n">
        <v>25.04</v>
      </c>
      <c r="O24" t="n">
        <v>18656.42</v>
      </c>
      <c r="P24" t="n">
        <v>168.56</v>
      </c>
      <c r="Q24" t="n">
        <v>467.09</v>
      </c>
      <c r="R24" t="n">
        <v>67.78</v>
      </c>
      <c r="S24" t="n">
        <v>39.61</v>
      </c>
      <c r="T24" t="n">
        <v>9080.059999999999</v>
      </c>
      <c r="U24" t="n">
        <v>0.58</v>
      </c>
      <c r="V24" t="n">
        <v>0.73</v>
      </c>
      <c r="W24" t="n">
        <v>2.64</v>
      </c>
      <c r="X24" t="n">
        <v>0.55</v>
      </c>
      <c r="Y24" t="n">
        <v>1</v>
      </c>
      <c r="Z24" t="n">
        <v>10</v>
      </c>
      <c r="AA24" t="n">
        <v>146.2996631808836</v>
      </c>
      <c r="AB24" t="n">
        <v>200.1736534496147</v>
      </c>
      <c r="AC24" t="n">
        <v>181.0693609099275</v>
      </c>
      <c r="AD24" t="n">
        <v>146299.6631808837</v>
      </c>
      <c r="AE24" t="n">
        <v>200173.6534496147</v>
      </c>
      <c r="AF24" t="n">
        <v>4.018392074897311e-06</v>
      </c>
      <c r="AG24" t="n">
        <v>8</v>
      </c>
      <c r="AH24" t="n">
        <v>181069.3609099275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5.3644</v>
      </c>
      <c r="E25" t="n">
        <v>18.64</v>
      </c>
      <c r="F25" t="n">
        <v>15.86</v>
      </c>
      <c r="G25" t="n">
        <v>50.1</v>
      </c>
      <c r="H25" t="n">
        <v>0.8</v>
      </c>
      <c r="I25" t="n">
        <v>19</v>
      </c>
      <c r="J25" t="n">
        <v>149.72</v>
      </c>
      <c r="K25" t="n">
        <v>47.83</v>
      </c>
      <c r="L25" t="n">
        <v>6.75</v>
      </c>
      <c r="M25" t="n">
        <v>17</v>
      </c>
      <c r="N25" t="n">
        <v>25.14</v>
      </c>
      <c r="O25" t="n">
        <v>18699.2</v>
      </c>
      <c r="P25" t="n">
        <v>167.75</v>
      </c>
      <c r="Q25" t="n">
        <v>467.07</v>
      </c>
      <c r="R25" t="n">
        <v>67.37</v>
      </c>
      <c r="S25" t="n">
        <v>39.61</v>
      </c>
      <c r="T25" t="n">
        <v>8881.299999999999</v>
      </c>
      <c r="U25" t="n">
        <v>0.59</v>
      </c>
      <c r="V25" t="n">
        <v>0.74</v>
      </c>
      <c r="W25" t="n">
        <v>2.64</v>
      </c>
      <c r="X25" t="n">
        <v>0.53</v>
      </c>
      <c r="Y25" t="n">
        <v>1</v>
      </c>
      <c r="Z25" t="n">
        <v>10</v>
      </c>
      <c r="AA25" t="n">
        <v>145.7187412606681</v>
      </c>
      <c r="AB25" t="n">
        <v>199.3788104499099</v>
      </c>
      <c r="AC25" t="n">
        <v>180.350376610545</v>
      </c>
      <c r="AD25" t="n">
        <v>145718.7412606681</v>
      </c>
      <c r="AE25" t="n">
        <v>199378.8104499099</v>
      </c>
      <c r="AF25" t="n">
        <v>4.028229111912831e-06</v>
      </c>
      <c r="AG25" t="n">
        <v>8</v>
      </c>
      <c r="AH25" t="n">
        <v>180350.376610545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5.3662</v>
      </c>
      <c r="E26" t="n">
        <v>18.64</v>
      </c>
      <c r="F26" t="n">
        <v>15.86</v>
      </c>
      <c r="G26" t="n">
        <v>50.08</v>
      </c>
      <c r="H26" t="n">
        <v>0.83</v>
      </c>
      <c r="I26" t="n">
        <v>19</v>
      </c>
      <c r="J26" t="n">
        <v>150.07</v>
      </c>
      <c r="K26" t="n">
        <v>47.83</v>
      </c>
      <c r="L26" t="n">
        <v>7</v>
      </c>
      <c r="M26" t="n">
        <v>17</v>
      </c>
      <c r="N26" t="n">
        <v>25.24</v>
      </c>
      <c r="O26" t="n">
        <v>18742.03</v>
      </c>
      <c r="P26" t="n">
        <v>167.06</v>
      </c>
      <c r="Q26" t="n">
        <v>467.11</v>
      </c>
      <c r="R26" t="n">
        <v>67.11</v>
      </c>
      <c r="S26" t="n">
        <v>39.61</v>
      </c>
      <c r="T26" t="n">
        <v>8749.559999999999</v>
      </c>
      <c r="U26" t="n">
        <v>0.59</v>
      </c>
      <c r="V26" t="n">
        <v>0.74</v>
      </c>
      <c r="W26" t="n">
        <v>2.64</v>
      </c>
      <c r="X26" t="n">
        <v>0.52</v>
      </c>
      <c r="Y26" t="n">
        <v>1</v>
      </c>
      <c r="Z26" t="n">
        <v>10</v>
      </c>
      <c r="AA26" t="n">
        <v>145.3796939943033</v>
      </c>
      <c r="AB26" t="n">
        <v>198.91491102236</v>
      </c>
      <c r="AC26" t="n">
        <v>179.9307510932734</v>
      </c>
      <c r="AD26" t="n">
        <v>145379.6939943033</v>
      </c>
      <c r="AE26" t="n">
        <v>198914.91102236</v>
      </c>
      <c r="AF26" t="n">
        <v>4.029580765853896e-06</v>
      </c>
      <c r="AG26" t="n">
        <v>8</v>
      </c>
      <c r="AH26" t="n">
        <v>179930.7510932734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5.3875</v>
      </c>
      <c r="E27" t="n">
        <v>18.56</v>
      </c>
      <c r="F27" t="n">
        <v>15.81</v>
      </c>
      <c r="G27" t="n">
        <v>52.71</v>
      </c>
      <c r="H27" t="n">
        <v>0.85</v>
      </c>
      <c r="I27" t="n">
        <v>18</v>
      </c>
      <c r="J27" t="n">
        <v>150.41</v>
      </c>
      <c r="K27" t="n">
        <v>47.83</v>
      </c>
      <c r="L27" t="n">
        <v>7.25</v>
      </c>
      <c r="M27" t="n">
        <v>16</v>
      </c>
      <c r="N27" t="n">
        <v>25.33</v>
      </c>
      <c r="O27" t="n">
        <v>18784.88</v>
      </c>
      <c r="P27" t="n">
        <v>165.55</v>
      </c>
      <c r="Q27" t="n">
        <v>467.12</v>
      </c>
      <c r="R27" t="n">
        <v>65.43000000000001</v>
      </c>
      <c r="S27" t="n">
        <v>39.61</v>
      </c>
      <c r="T27" t="n">
        <v>7914.27</v>
      </c>
      <c r="U27" t="n">
        <v>0.61</v>
      </c>
      <c r="V27" t="n">
        <v>0.74</v>
      </c>
      <c r="W27" t="n">
        <v>2.64</v>
      </c>
      <c r="X27" t="n">
        <v>0.48</v>
      </c>
      <c r="Y27" t="n">
        <v>1</v>
      </c>
      <c r="Z27" t="n">
        <v>10</v>
      </c>
      <c r="AA27" t="n">
        <v>144.3474217242706</v>
      </c>
      <c r="AB27" t="n">
        <v>197.5025105618636</v>
      </c>
      <c r="AC27" t="n">
        <v>178.6531481504098</v>
      </c>
      <c r="AD27" t="n">
        <v>144347.4217242706</v>
      </c>
      <c r="AE27" t="n">
        <v>197502.5105618636</v>
      </c>
      <c r="AF27" t="n">
        <v>4.045575337489818e-06</v>
      </c>
      <c r="AG27" t="n">
        <v>8</v>
      </c>
      <c r="AH27" t="n">
        <v>178653.1481504098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5.4011</v>
      </c>
      <c r="E28" t="n">
        <v>18.51</v>
      </c>
      <c r="F28" t="n">
        <v>15.8</v>
      </c>
      <c r="G28" t="n">
        <v>55.75</v>
      </c>
      <c r="H28" t="n">
        <v>0.88</v>
      </c>
      <c r="I28" t="n">
        <v>17</v>
      </c>
      <c r="J28" t="n">
        <v>150.76</v>
      </c>
      <c r="K28" t="n">
        <v>47.83</v>
      </c>
      <c r="L28" t="n">
        <v>7.5</v>
      </c>
      <c r="M28" t="n">
        <v>15</v>
      </c>
      <c r="N28" t="n">
        <v>25.43</v>
      </c>
      <c r="O28" t="n">
        <v>18827.77</v>
      </c>
      <c r="P28" t="n">
        <v>164.7</v>
      </c>
      <c r="Q28" t="n">
        <v>467.07</v>
      </c>
      <c r="R28" t="n">
        <v>64.97</v>
      </c>
      <c r="S28" t="n">
        <v>39.61</v>
      </c>
      <c r="T28" t="n">
        <v>7691.03</v>
      </c>
      <c r="U28" t="n">
        <v>0.61</v>
      </c>
      <c r="V28" t="n">
        <v>0.74</v>
      </c>
      <c r="W28" t="n">
        <v>2.64</v>
      </c>
      <c r="X28" t="n">
        <v>0.46</v>
      </c>
      <c r="Y28" t="n">
        <v>1</v>
      </c>
      <c r="Z28" t="n">
        <v>10</v>
      </c>
      <c r="AA28" t="n">
        <v>143.7546608352631</v>
      </c>
      <c r="AB28" t="n">
        <v>196.6914689627591</v>
      </c>
      <c r="AC28" t="n">
        <v>177.9195112232196</v>
      </c>
      <c r="AD28" t="n">
        <v>143754.6608352631</v>
      </c>
      <c r="AE28" t="n">
        <v>196691.4689627591</v>
      </c>
      <c r="AF28" t="n">
        <v>4.055787833933411e-06</v>
      </c>
      <c r="AG28" t="n">
        <v>8</v>
      </c>
      <c r="AH28" t="n">
        <v>177919.5112232196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5.4031</v>
      </c>
      <c r="E29" t="n">
        <v>18.51</v>
      </c>
      <c r="F29" t="n">
        <v>15.79</v>
      </c>
      <c r="G29" t="n">
        <v>55.72</v>
      </c>
      <c r="H29" t="n">
        <v>0.91</v>
      </c>
      <c r="I29" t="n">
        <v>17</v>
      </c>
      <c r="J29" t="n">
        <v>151.11</v>
      </c>
      <c r="K29" t="n">
        <v>47.83</v>
      </c>
      <c r="L29" t="n">
        <v>7.75</v>
      </c>
      <c r="M29" t="n">
        <v>15</v>
      </c>
      <c r="N29" t="n">
        <v>25.53</v>
      </c>
      <c r="O29" t="n">
        <v>18870.7</v>
      </c>
      <c r="P29" t="n">
        <v>164.33</v>
      </c>
      <c r="Q29" t="n">
        <v>467.11</v>
      </c>
      <c r="R29" t="n">
        <v>64.81</v>
      </c>
      <c r="S29" t="n">
        <v>39.61</v>
      </c>
      <c r="T29" t="n">
        <v>7609.91</v>
      </c>
      <c r="U29" t="n">
        <v>0.61</v>
      </c>
      <c r="V29" t="n">
        <v>0.74</v>
      </c>
      <c r="W29" t="n">
        <v>2.63</v>
      </c>
      <c r="X29" t="n">
        <v>0.45</v>
      </c>
      <c r="Y29" t="n">
        <v>1</v>
      </c>
      <c r="Z29" t="n">
        <v>10</v>
      </c>
      <c r="AA29" t="n">
        <v>143.5538018503301</v>
      </c>
      <c r="AB29" t="n">
        <v>196.416644838301</v>
      </c>
      <c r="AC29" t="n">
        <v>177.6709159274816</v>
      </c>
      <c r="AD29" t="n">
        <v>143553.8018503301</v>
      </c>
      <c r="AE29" t="n">
        <v>196416.6448383009</v>
      </c>
      <c r="AF29" t="n">
        <v>4.057289671645706e-06</v>
      </c>
      <c r="AG29" t="n">
        <v>8</v>
      </c>
      <c r="AH29" t="n">
        <v>177670.9159274815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5.421</v>
      </c>
      <c r="E30" t="n">
        <v>18.45</v>
      </c>
      <c r="F30" t="n">
        <v>15.76</v>
      </c>
      <c r="G30" t="n">
        <v>59.09</v>
      </c>
      <c r="H30" t="n">
        <v>0.9399999999999999</v>
      </c>
      <c r="I30" t="n">
        <v>16</v>
      </c>
      <c r="J30" t="n">
        <v>151.46</v>
      </c>
      <c r="K30" t="n">
        <v>47.83</v>
      </c>
      <c r="L30" t="n">
        <v>8</v>
      </c>
      <c r="M30" t="n">
        <v>14</v>
      </c>
      <c r="N30" t="n">
        <v>25.63</v>
      </c>
      <c r="O30" t="n">
        <v>18913.66</v>
      </c>
      <c r="P30" t="n">
        <v>163.68</v>
      </c>
      <c r="Q30" t="n">
        <v>467.07</v>
      </c>
      <c r="R30" t="n">
        <v>63.77</v>
      </c>
      <c r="S30" t="n">
        <v>39.61</v>
      </c>
      <c r="T30" t="n">
        <v>7094.58</v>
      </c>
      <c r="U30" t="n">
        <v>0.62</v>
      </c>
      <c r="V30" t="n">
        <v>0.74</v>
      </c>
      <c r="W30" t="n">
        <v>2.63</v>
      </c>
      <c r="X30" t="n">
        <v>0.42</v>
      </c>
      <c r="Y30" t="n">
        <v>1</v>
      </c>
      <c r="Z30" t="n">
        <v>10</v>
      </c>
      <c r="AA30" t="n">
        <v>142.9798494946441</v>
      </c>
      <c r="AB30" t="n">
        <v>195.6313379042608</v>
      </c>
      <c r="AC30" t="n">
        <v>176.9605575850408</v>
      </c>
      <c r="AD30" t="n">
        <v>142979.8494946441</v>
      </c>
      <c r="AE30" t="n">
        <v>195631.3379042608</v>
      </c>
      <c r="AF30" t="n">
        <v>4.070731119170729e-06</v>
      </c>
      <c r="AG30" t="n">
        <v>8</v>
      </c>
      <c r="AH30" t="n">
        <v>176960.5575850408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5.4171</v>
      </c>
      <c r="E31" t="n">
        <v>18.46</v>
      </c>
      <c r="F31" t="n">
        <v>15.77</v>
      </c>
      <c r="G31" t="n">
        <v>59.14</v>
      </c>
      <c r="H31" t="n">
        <v>0.96</v>
      </c>
      <c r="I31" t="n">
        <v>16</v>
      </c>
      <c r="J31" t="n">
        <v>151.81</v>
      </c>
      <c r="K31" t="n">
        <v>47.83</v>
      </c>
      <c r="L31" t="n">
        <v>8.25</v>
      </c>
      <c r="M31" t="n">
        <v>14</v>
      </c>
      <c r="N31" t="n">
        <v>25.73</v>
      </c>
      <c r="O31" t="n">
        <v>18956.65</v>
      </c>
      <c r="P31" t="n">
        <v>162.86</v>
      </c>
      <c r="Q31" t="n">
        <v>467.07</v>
      </c>
      <c r="R31" t="n">
        <v>64.03</v>
      </c>
      <c r="S31" t="n">
        <v>39.61</v>
      </c>
      <c r="T31" t="n">
        <v>7227.97</v>
      </c>
      <c r="U31" t="n">
        <v>0.62</v>
      </c>
      <c r="V31" t="n">
        <v>0.74</v>
      </c>
      <c r="W31" t="n">
        <v>2.64</v>
      </c>
      <c r="X31" t="n">
        <v>0.44</v>
      </c>
      <c r="Y31" t="n">
        <v>1</v>
      </c>
      <c r="Z31" t="n">
        <v>10</v>
      </c>
      <c r="AA31" t="n">
        <v>142.6769581074303</v>
      </c>
      <c r="AB31" t="n">
        <v>195.2169085456503</v>
      </c>
      <c r="AC31" t="n">
        <v>176.5856807827606</v>
      </c>
      <c r="AD31" t="n">
        <v>142676.9581074303</v>
      </c>
      <c r="AE31" t="n">
        <v>195216.9085456503</v>
      </c>
      <c r="AF31" t="n">
        <v>4.067802535631757e-06</v>
      </c>
      <c r="AG31" t="n">
        <v>8</v>
      </c>
      <c r="AH31" t="n">
        <v>176585.6807827606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5.4388</v>
      </c>
      <c r="E32" t="n">
        <v>18.39</v>
      </c>
      <c r="F32" t="n">
        <v>15.72</v>
      </c>
      <c r="G32" t="n">
        <v>62.9</v>
      </c>
      <c r="H32" t="n">
        <v>0.99</v>
      </c>
      <c r="I32" t="n">
        <v>15</v>
      </c>
      <c r="J32" t="n">
        <v>152.15</v>
      </c>
      <c r="K32" t="n">
        <v>47.83</v>
      </c>
      <c r="L32" t="n">
        <v>8.5</v>
      </c>
      <c r="M32" t="n">
        <v>13</v>
      </c>
      <c r="N32" t="n">
        <v>25.83</v>
      </c>
      <c r="O32" t="n">
        <v>18999.67</v>
      </c>
      <c r="P32" t="n">
        <v>161.52</v>
      </c>
      <c r="Q32" t="n">
        <v>467.1</v>
      </c>
      <c r="R32" t="n">
        <v>62.58</v>
      </c>
      <c r="S32" t="n">
        <v>39.61</v>
      </c>
      <c r="T32" t="n">
        <v>6508.36</v>
      </c>
      <c r="U32" t="n">
        <v>0.63</v>
      </c>
      <c r="V32" t="n">
        <v>0.74</v>
      </c>
      <c r="W32" t="n">
        <v>2.64</v>
      </c>
      <c r="X32" t="n">
        <v>0.39</v>
      </c>
      <c r="Y32" t="n">
        <v>1</v>
      </c>
      <c r="Z32" t="n">
        <v>10</v>
      </c>
      <c r="AA32" t="n">
        <v>141.7346799645268</v>
      </c>
      <c r="AB32" t="n">
        <v>193.9276420201526</v>
      </c>
      <c r="AC32" t="n">
        <v>175.4194600449591</v>
      </c>
      <c r="AD32" t="n">
        <v>141734.6799645268</v>
      </c>
      <c r="AE32" t="n">
        <v>193927.6420201526</v>
      </c>
      <c r="AF32" t="n">
        <v>4.084097474810138e-06</v>
      </c>
      <c r="AG32" t="n">
        <v>8</v>
      </c>
      <c r="AH32" t="n">
        <v>175419.4600449591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5.438</v>
      </c>
      <c r="E33" t="n">
        <v>18.39</v>
      </c>
      <c r="F33" t="n">
        <v>15.73</v>
      </c>
      <c r="G33" t="n">
        <v>62.91</v>
      </c>
      <c r="H33" t="n">
        <v>1.02</v>
      </c>
      <c r="I33" t="n">
        <v>15</v>
      </c>
      <c r="J33" t="n">
        <v>152.5</v>
      </c>
      <c r="K33" t="n">
        <v>47.83</v>
      </c>
      <c r="L33" t="n">
        <v>8.75</v>
      </c>
      <c r="M33" t="n">
        <v>13</v>
      </c>
      <c r="N33" t="n">
        <v>25.93</v>
      </c>
      <c r="O33" t="n">
        <v>19042.73</v>
      </c>
      <c r="P33" t="n">
        <v>161.21</v>
      </c>
      <c r="Q33" t="n">
        <v>467.21</v>
      </c>
      <c r="R33" t="n">
        <v>62.65</v>
      </c>
      <c r="S33" t="n">
        <v>39.61</v>
      </c>
      <c r="T33" t="n">
        <v>6541.09</v>
      </c>
      <c r="U33" t="n">
        <v>0.63</v>
      </c>
      <c r="V33" t="n">
        <v>0.74</v>
      </c>
      <c r="W33" t="n">
        <v>2.64</v>
      </c>
      <c r="X33" t="n">
        <v>0.39</v>
      </c>
      <c r="Y33" t="n">
        <v>1</v>
      </c>
      <c r="Z33" t="n">
        <v>10</v>
      </c>
      <c r="AA33" t="n">
        <v>141.6134900388234</v>
      </c>
      <c r="AB33" t="n">
        <v>193.7618246172831</v>
      </c>
      <c r="AC33" t="n">
        <v>175.2694680222932</v>
      </c>
      <c r="AD33" t="n">
        <v>141613.4900388234</v>
      </c>
      <c r="AE33" t="n">
        <v>193761.8246172831</v>
      </c>
      <c r="AF33" t="n">
        <v>4.083496739725221e-06</v>
      </c>
      <c r="AG33" t="n">
        <v>8</v>
      </c>
      <c r="AH33" t="n">
        <v>175269.4680222932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5.452</v>
      </c>
      <c r="E34" t="n">
        <v>18.34</v>
      </c>
      <c r="F34" t="n">
        <v>15.71</v>
      </c>
      <c r="G34" t="n">
        <v>67.33</v>
      </c>
      <c r="H34" t="n">
        <v>1.04</v>
      </c>
      <c r="I34" t="n">
        <v>14</v>
      </c>
      <c r="J34" t="n">
        <v>152.85</v>
      </c>
      <c r="K34" t="n">
        <v>47.83</v>
      </c>
      <c r="L34" t="n">
        <v>9</v>
      </c>
      <c r="M34" t="n">
        <v>12</v>
      </c>
      <c r="N34" t="n">
        <v>26.03</v>
      </c>
      <c r="O34" t="n">
        <v>19085.83</v>
      </c>
      <c r="P34" t="n">
        <v>160.67</v>
      </c>
      <c r="Q34" t="n">
        <v>467.08</v>
      </c>
      <c r="R34" t="n">
        <v>62.11</v>
      </c>
      <c r="S34" t="n">
        <v>39.61</v>
      </c>
      <c r="T34" t="n">
        <v>6276.36</v>
      </c>
      <c r="U34" t="n">
        <v>0.64</v>
      </c>
      <c r="V34" t="n">
        <v>0.74</v>
      </c>
      <c r="W34" t="n">
        <v>2.63</v>
      </c>
      <c r="X34" t="n">
        <v>0.38</v>
      </c>
      <c r="Y34" t="n">
        <v>1</v>
      </c>
      <c r="Z34" t="n">
        <v>10</v>
      </c>
      <c r="AA34" t="n">
        <v>141.1598137732404</v>
      </c>
      <c r="AB34" t="n">
        <v>193.1410847359284</v>
      </c>
      <c r="AC34" t="n">
        <v>174.7079706840009</v>
      </c>
      <c r="AD34" t="n">
        <v>141159.8137732404</v>
      </c>
      <c r="AE34" t="n">
        <v>193141.0847359284</v>
      </c>
      <c r="AF34" t="n">
        <v>4.094009603711274e-06</v>
      </c>
      <c r="AG34" t="n">
        <v>8</v>
      </c>
      <c r="AH34" t="n">
        <v>174707.9706840009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5.4563</v>
      </c>
      <c r="E35" t="n">
        <v>18.33</v>
      </c>
      <c r="F35" t="n">
        <v>15.69</v>
      </c>
      <c r="G35" t="n">
        <v>67.26000000000001</v>
      </c>
      <c r="H35" t="n">
        <v>1.07</v>
      </c>
      <c r="I35" t="n">
        <v>14</v>
      </c>
      <c r="J35" t="n">
        <v>153.2</v>
      </c>
      <c r="K35" t="n">
        <v>47.83</v>
      </c>
      <c r="L35" t="n">
        <v>9.25</v>
      </c>
      <c r="M35" t="n">
        <v>12</v>
      </c>
      <c r="N35" t="n">
        <v>26.12</v>
      </c>
      <c r="O35" t="n">
        <v>19128.96</v>
      </c>
      <c r="P35" t="n">
        <v>159.54</v>
      </c>
      <c r="Q35" t="n">
        <v>467.07</v>
      </c>
      <c r="R35" t="n">
        <v>61.8</v>
      </c>
      <c r="S35" t="n">
        <v>39.61</v>
      </c>
      <c r="T35" t="n">
        <v>6118.7</v>
      </c>
      <c r="U35" t="n">
        <v>0.64</v>
      </c>
      <c r="V35" t="n">
        <v>0.74</v>
      </c>
      <c r="W35" t="n">
        <v>2.63</v>
      </c>
      <c r="X35" t="n">
        <v>0.36</v>
      </c>
      <c r="Y35" t="n">
        <v>1</v>
      </c>
      <c r="Z35" t="n">
        <v>10</v>
      </c>
      <c r="AA35" t="n">
        <v>140.586689835912</v>
      </c>
      <c r="AB35" t="n">
        <v>192.3569112804325</v>
      </c>
      <c r="AC35" t="n">
        <v>173.998637642503</v>
      </c>
      <c r="AD35" t="n">
        <v>140586.6898359121</v>
      </c>
      <c r="AE35" t="n">
        <v>192356.9112804325</v>
      </c>
      <c r="AF35" t="n">
        <v>4.097238554792704e-06</v>
      </c>
      <c r="AG35" t="n">
        <v>8</v>
      </c>
      <c r="AH35" t="n">
        <v>173998.637642503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5.4669</v>
      </c>
      <c r="E36" t="n">
        <v>18.29</v>
      </c>
      <c r="F36" t="n">
        <v>15.69</v>
      </c>
      <c r="G36" t="n">
        <v>72.41</v>
      </c>
      <c r="H36" t="n">
        <v>1.1</v>
      </c>
      <c r="I36" t="n">
        <v>13</v>
      </c>
      <c r="J36" t="n">
        <v>153.55</v>
      </c>
      <c r="K36" t="n">
        <v>47.83</v>
      </c>
      <c r="L36" t="n">
        <v>9.5</v>
      </c>
      <c r="M36" t="n">
        <v>11</v>
      </c>
      <c r="N36" t="n">
        <v>26.22</v>
      </c>
      <c r="O36" t="n">
        <v>19172.12</v>
      </c>
      <c r="P36" t="n">
        <v>158.57</v>
      </c>
      <c r="Q36" t="n">
        <v>467.07</v>
      </c>
      <c r="R36" t="n">
        <v>61.48</v>
      </c>
      <c r="S36" t="n">
        <v>39.61</v>
      </c>
      <c r="T36" t="n">
        <v>5967.93</v>
      </c>
      <c r="U36" t="n">
        <v>0.64</v>
      </c>
      <c r="V36" t="n">
        <v>0.74</v>
      </c>
      <c r="W36" t="n">
        <v>2.63</v>
      </c>
      <c r="X36" t="n">
        <v>0.35</v>
      </c>
      <c r="Y36" t="n">
        <v>1</v>
      </c>
      <c r="Z36" t="n">
        <v>10</v>
      </c>
      <c r="AA36" t="n">
        <v>140.0053489313661</v>
      </c>
      <c r="AB36" t="n">
        <v>191.5614950078825</v>
      </c>
      <c r="AC36" t="n">
        <v>173.2791347826311</v>
      </c>
      <c r="AD36" t="n">
        <v>140005.3489313661</v>
      </c>
      <c r="AE36" t="n">
        <v>191561.4950078825</v>
      </c>
      <c r="AF36" t="n">
        <v>4.105198294667858e-06</v>
      </c>
      <c r="AG36" t="n">
        <v>8</v>
      </c>
      <c r="AH36" t="n">
        <v>173279.1347826311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5.471</v>
      </c>
      <c r="E37" t="n">
        <v>18.28</v>
      </c>
      <c r="F37" t="n">
        <v>15.67</v>
      </c>
      <c r="G37" t="n">
        <v>72.34</v>
      </c>
      <c r="H37" t="n">
        <v>1.12</v>
      </c>
      <c r="I37" t="n">
        <v>13</v>
      </c>
      <c r="J37" t="n">
        <v>153.9</v>
      </c>
      <c r="K37" t="n">
        <v>47.83</v>
      </c>
      <c r="L37" t="n">
        <v>9.75</v>
      </c>
      <c r="M37" t="n">
        <v>11</v>
      </c>
      <c r="N37" t="n">
        <v>26.32</v>
      </c>
      <c r="O37" t="n">
        <v>19215.32</v>
      </c>
      <c r="P37" t="n">
        <v>158.7</v>
      </c>
      <c r="Q37" t="n">
        <v>467.07</v>
      </c>
      <c r="R37" t="n">
        <v>61.01</v>
      </c>
      <c r="S37" t="n">
        <v>39.61</v>
      </c>
      <c r="T37" t="n">
        <v>5731.59</v>
      </c>
      <c r="U37" t="n">
        <v>0.65</v>
      </c>
      <c r="V37" t="n">
        <v>0.74</v>
      </c>
      <c r="W37" t="n">
        <v>2.63</v>
      </c>
      <c r="X37" t="n">
        <v>0.34</v>
      </c>
      <c r="Y37" t="n">
        <v>1</v>
      </c>
      <c r="Z37" t="n">
        <v>10</v>
      </c>
      <c r="AA37" t="n">
        <v>139.9945478946748</v>
      </c>
      <c r="AB37" t="n">
        <v>191.5467165529734</v>
      </c>
      <c r="AC37" t="n">
        <v>173.2657667627168</v>
      </c>
      <c r="AD37" t="n">
        <v>139994.5478946748</v>
      </c>
      <c r="AE37" t="n">
        <v>191546.7165529734</v>
      </c>
      <c r="AF37" t="n">
        <v>4.108277061978059e-06</v>
      </c>
      <c r="AG37" t="n">
        <v>8</v>
      </c>
      <c r="AH37" t="n">
        <v>173265.7667627168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5.4693</v>
      </c>
      <c r="E38" t="n">
        <v>18.28</v>
      </c>
      <c r="F38" t="n">
        <v>15.68</v>
      </c>
      <c r="G38" t="n">
        <v>72.37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11</v>
      </c>
      <c r="N38" t="n">
        <v>26.43</v>
      </c>
      <c r="O38" t="n">
        <v>19258.55</v>
      </c>
      <c r="P38" t="n">
        <v>158.06</v>
      </c>
      <c r="Q38" t="n">
        <v>467.08</v>
      </c>
      <c r="R38" t="n">
        <v>61.38</v>
      </c>
      <c r="S38" t="n">
        <v>39.61</v>
      </c>
      <c r="T38" t="n">
        <v>5915.86</v>
      </c>
      <c r="U38" t="n">
        <v>0.65</v>
      </c>
      <c r="V38" t="n">
        <v>0.74</v>
      </c>
      <c r="W38" t="n">
        <v>2.63</v>
      </c>
      <c r="X38" t="n">
        <v>0.35</v>
      </c>
      <c r="Y38" t="n">
        <v>1</v>
      </c>
      <c r="Z38" t="n">
        <v>10</v>
      </c>
      <c r="AA38" t="n">
        <v>139.7406827665296</v>
      </c>
      <c r="AB38" t="n">
        <v>191.1993670849063</v>
      </c>
      <c r="AC38" t="n">
        <v>172.9515678403739</v>
      </c>
      <c r="AD38" t="n">
        <v>139740.6827665296</v>
      </c>
      <c r="AE38" t="n">
        <v>191199.3670849063</v>
      </c>
      <c r="AF38" t="n">
        <v>4.107000499922609e-06</v>
      </c>
      <c r="AG38" t="n">
        <v>8</v>
      </c>
      <c r="AH38" t="n">
        <v>172951.5678403739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5.4911</v>
      </c>
      <c r="E39" t="n">
        <v>18.21</v>
      </c>
      <c r="F39" t="n">
        <v>15.64</v>
      </c>
      <c r="G39" t="n">
        <v>78.18000000000001</v>
      </c>
      <c r="H39" t="n">
        <v>1.17</v>
      </c>
      <c r="I39" t="n">
        <v>12</v>
      </c>
      <c r="J39" t="n">
        <v>154.6</v>
      </c>
      <c r="K39" t="n">
        <v>47.83</v>
      </c>
      <c r="L39" t="n">
        <v>10.25</v>
      </c>
      <c r="M39" t="n">
        <v>10</v>
      </c>
      <c r="N39" t="n">
        <v>26.53</v>
      </c>
      <c r="O39" t="n">
        <v>19301.82</v>
      </c>
      <c r="P39" t="n">
        <v>156.21</v>
      </c>
      <c r="Q39" t="n">
        <v>467.07</v>
      </c>
      <c r="R39" t="n">
        <v>59.85</v>
      </c>
      <c r="S39" t="n">
        <v>39.61</v>
      </c>
      <c r="T39" t="n">
        <v>5156.97</v>
      </c>
      <c r="U39" t="n">
        <v>0.66</v>
      </c>
      <c r="V39" t="n">
        <v>0.75</v>
      </c>
      <c r="W39" t="n">
        <v>2.63</v>
      </c>
      <c r="X39" t="n">
        <v>0.3</v>
      </c>
      <c r="Y39" t="n">
        <v>1</v>
      </c>
      <c r="Z39" t="n">
        <v>10</v>
      </c>
      <c r="AA39" t="n">
        <v>138.5978544309209</v>
      </c>
      <c r="AB39" t="n">
        <v>189.6356989380994</v>
      </c>
      <c r="AC39" t="n">
        <v>171.5371339868758</v>
      </c>
      <c r="AD39" t="n">
        <v>138597.8544309209</v>
      </c>
      <c r="AE39" t="n">
        <v>189635.6989380994</v>
      </c>
      <c r="AF39" t="n">
        <v>4.123370530986606e-06</v>
      </c>
      <c r="AG39" t="n">
        <v>8</v>
      </c>
      <c r="AH39" t="n">
        <v>171537.1339868758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5.488</v>
      </c>
      <c r="E40" t="n">
        <v>18.22</v>
      </c>
      <c r="F40" t="n">
        <v>15.65</v>
      </c>
      <c r="G40" t="n">
        <v>78.23</v>
      </c>
      <c r="H40" t="n">
        <v>1.2</v>
      </c>
      <c r="I40" t="n">
        <v>12</v>
      </c>
      <c r="J40" t="n">
        <v>154.95</v>
      </c>
      <c r="K40" t="n">
        <v>47.83</v>
      </c>
      <c r="L40" t="n">
        <v>10.5</v>
      </c>
      <c r="M40" t="n">
        <v>10</v>
      </c>
      <c r="N40" t="n">
        <v>26.63</v>
      </c>
      <c r="O40" t="n">
        <v>19345.12</v>
      </c>
      <c r="P40" t="n">
        <v>156.11</v>
      </c>
      <c r="Q40" t="n">
        <v>467.07</v>
      </c>
      <c r="R40" t="n">
        <v>60.31</v>
      </c>
      <c r="S40" t="n">
        <v>39.61</v>
      </c>
      <c r="T40" t="n">
        <v>5384.99</v>
      </c>
      <c r="U40" t="n">
        <v>0.66</v>
      </c>
      <c r="V40" t="n">
        <v>0.75</v>
      </c>
      <c r="W40" t="n">
        <v>2.62</v>
      </c>
      <c r="X40" t="n">
        <v>0.31</v>
      </c>
      <c r="Y40" t="n">
        <v>1</v>
      </c>
      <c r="Z40" t="n">
        <v>10</v>
      </c>
      <c r="AA40" t="n">
        <v>138.6019250099741</v>
      </c>
      <c r="AB40" t="n">
        <v>189.6412684839413</v>
      </c>
      <c r="AC40" t="n">
        <v>171.5421719830794</v>
      </c>
      <c r="AD40" t="n">
        <v>138601.9250099741</v>
      </c>
      <c r="AE40" t="n">
        <v>189641.2684839413</v>
      </c>
      <c r="AF40" t="n">
        <v>4.121042682532552e-06</v>
      </c>
      <c r="AG40" t="n">
        <v>8</v>
      </c>
      <c r="AH40" t="n">
        <v>171542.1719830793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5.4887</v>
      </c>
      <c r="E41" t="n">
        <v>18.22</v>
      </c>
      <c r="F41" t="n">
        <v>15.64</v>
      </c>
      <c r="G41" t="n">
        <v>78.22</v>
      </c>
      <c r="H41" t="n">
        <v>1.23</v>
      </c>
      <c r="I41" t="n">
        <v>12</v>
      </c>
      <c r="J41" t="n">
        <v>155.31</v>
      </c>
      <c r="K41" t="n">
        <v>47.83</v>
      </c>
      <c r="L41" t="n">
        <v>10.75</v>
      </c>
      <c r="M41" t="n">
        <v>10</v>
      </c>
      <c r="N41" t="n">
        <v>26.73</v>
      </c>
      <c r="O41" t="n">
        <v>19388.45</v>
      </c>
      <c r="P41" t="n">
        <v>155.37</v>
      </c>
      <c r="Q41" t="n">
        <v>467.07</v>
      </c>
      <c r="R41" t="n">
        <v>60.23</v>
      </c>
      <c r="S41" t="n">
        <v>39.61</v>
      </c>
      <c r="T41" t="n">
        <v>5348.1</v>
      </c>
      <c r="U41" t="n">
        <v>0.66</v>
      </c>
      <c r="V41" t="n">
        <v>0.75</v>
      </c>
      <c r="W41" t="n">
        <v>2.62</v>
      </c>
      <c r="X41" t="n">
        <v>0.31</v>
      </c>
      <c r="Y41" t="n">
        <v>1</v>
      </c>
      <c r="Z41" t="n">
        <v>10</v>
      </c>
      <c r="AA41" t="n">
        <v>138.2611534882223</v>
      </c>
      <c r="AB41" t="n">
        <v>189.1750098541022</v>
      </c>
      <c r="AC41" t="n">
        <v>171.1204124224739</v>
      </c>
      <c r="AD41" t="n">
        <v>138261.1534882223</v>
      </c>
      <c r="AE41" t="n">
        <v>189175.0098541022</v>
      </c>
      <c r="AF41" t="n">
        <v>4.121568325731854e-06</v>
      </c>
      <c r="AG41" t="n">
        <v>8</v>
      </c>
      <c r="AH41" t="n">
        <v>171120.4124224739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5.486</v>
      </c>
      <c r="E42" t="n">
        <v>18.23</v>
      </c>
      <c r="F42" t="n">
        <v>15.65</v>
      </c>
      <c r="G42" t="n">
        <v>78.27</v>
      </c>
      <c r="H42" t="n">
        <v>1.25</v>
      </c>
      <c r="I42" t="n">
        <v>12</v>
      </c>
      <c r="J42" t="n">
        <v>155.66</v>
      </c>
      <c r="K42" t="n">
        <v>47.83</v>
      </c>
      <c r="L42" t="n">
        <v>11</v>
      </c>
      <c r="M42" t="n">
        <v>10</v>
      </c>
      <c r="N42" t="n">
        <v>26.83</v>
      </c>
      <c r="O42" t="n">
        <v>19431.82</v>
      </c>
      <c r="P42" t="n">
        <v>154.19</v>
      </c>
      <c r="Q42" t="n">
        <v>467.07</v>
      </c>
      <c r="R42" t="n">
        <v>60.33</v>
      </c>
      <c r="S42" t="n">
        <v>39.61</v>
      </c>
      <c r="T42" t="n">
        <v>5393.43</v>
      </c>
      <c r="U42" t="n">
        <v>0.66</v>
      </c>
      <c r="V42" t="n">
        <v>0.75</v>
      </c>
      <c r="W42" t="n">
        <v>2.63</v>
      </c>
      <c r="X42" t="n">
        <v>0.32</v>
      </c>
      <c r="Y42" t="n">
        <v>1</v>
      </c>
      <c r="Z42" t="n">
        <v>10</v>
      </c>
      <c r="AA42" t="n">
        <v>137.7833350027283</v>
      </c>
      <c r="AB42" t="n">
        <v>188.5212375223857</v>
      </c>
      <c r="AC42" t="n">
        <v>170.529035204521</v>
      </c>
      <c r="AD42" t="n">
        <v>137783.3350027283</v>
      </c>
      <c r="AE42" t="n">
        <v>188521.2375223857</v>
      </c>
      <c r="AF42" t="n">
        <v>4.119540844820258e-06</v>
      </c>
      <c r="AG42" t="n">
        <v>8</v>
      </c>
      <c r="AH42" t="n">
        <v>170529.035204521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5.5082</v>
      </c>
      <c r="E43" t="n">
        <v>18.15</v>
      </c>
      <c r="F43" t="n">
        <v>15.61</v>
      </c>
      <c r="G43" t="n">
        <v>85.14</v>
      </c>
      <c r="H43" t="n">
        <v>1.28</v>
      </c>
      <c r="I43" t="n">
        <v>11</v>
      </c>
      <c r="J43" t="n">
        <v>156.01</v>
      </c>
      <c r="K43" t="n">
        <v>47.83</v>
      </c>
      <c r="L43" t="n">
        <v>11.25</v>
      </c>
      <c r="M43" t="n">
        <v>9</v>
      </c>
      <c r="N43" t="n">
        <v>26.93</v>
      </c>
      <c r="O43" t="n">
        <v>19475.23</v>
      </c>
      <c r="P43" t="n">
        <v>153.41</v>
      </c>
      <c r="Q43" t="n">
        <v>467.07</v>
      </c>
      <c r="R43" t="n">
        <v>58.85</v>
      </c>
      <c r="S43" t="n">
        <v>39.61</v>
      </c>
      <c r="T43" t="n">
        <v>4662.15</v>
      </c>
      <c r="U43" t="n">
        <v>0.67</v>
      </c>
      <c r="V43" t="n">
        <v>0.75</v>
      </c>
      <c r="W43" t="n">
        <v>2.63</v>
      </c>
      <c r="X43" t="n">
        <v>0.28</v>
      </c>
      <c r="Y43" t="n">
        <v>1</v>
      </c>
      <c r="Z43" t="n">
        <v>10</v>
      </c>
      <c r="AA43" t="n">
        <v>137.1161411100596</v>
      </c>
      <c r="AB43" t="n">
        <v>187.6083534039197</v>
      </c>
      <c r="AC43" t="n">
        <v>169.7032754650802</v>
      </c>
      <c r="AD43" t="n">
        <v>137116.1411100596</v>
      </c>
      <c r="AE43" t="n">
        <v>187608.3534039197</v>
      </c>
      <c r="AF43" t="n">
        <v>4.136211243426713e-06</v>
      </c>
      <c r="AG43" t="n">
        <v>8</v>
      </c>
      <c r="AH43" t="n">
        <v>169703.2754650802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5.5049</v>
      </c>
      <c r="E44" t="n">
        <v>18.17</v>
      </c>
      <c r="F44" t="n">
        <v>15.62</v>
      </c>
      <c r="G44" t="n">
        <v>85.2</v>
      </c>
      <c r="H44" t="n">
        <v>1.3</v>
      </c>
      <c r="I44" t="n">
        <v>11</v>
      </c>
      <c r="J44" t="n">
        <v>156.36</v>
      </c>
      <c r="K44" t="n">
        <v>47.83</v>
      </c>
      <c r="L44" t="n">
        <v>11.5</v>
      </c>
      <c r="M44" t="n">
        <v>9</v>
      </c>
      <c r="N44" t="n">
        <v>27.03</v>
      </c>
      <c r="O44" t="n">
        <v>19518.67</v>
      </c>
      <c r="P44" t="n">
        <v>153.19</v>
      </c>
      <c r="Q44" t="n">
        <v>467.08</v>
      </c>
      <c r="R44" t="n">
        <v>59.29</v>
      </c>
      <c r="S44" t="n">
        <v>39.61</v>
      </c>
      <c r="T44" t="n">
        <v>4881.54</v>
      </c>
      <c r="U44" t="n">
        <v>0.67</v>
      </c>
      <c r="V44" t="n">
        <v>0.75</v>
      </c>
      <c r="W44" t="n">
        <v>2.63</v>
      </c>
      <c r="X44" t="n">
        <v>0.29</v>
      </c>
      <c r="Y44" t="n">
        <v>1</v>
      </c>
      <c r="Z44" t="n">
        <v>10</v>
      </c>
      <c r="AA44" t="n">
        <v>137.0693669753681</v>
      </c>
      <c r="AB44" t="n">
        <v>187.5443549693057</v>
      </c>
      <c r="AC44" t="n">
        <v>169.6453849512434</v>
      </c>
      <c r="AD44" t="n">
        <v>137069.3669753681</v>
      </c>
      <c r="AE44" t="n">
        <v>187544.3549693057</v>
      </c>
      <c r="AF44" t="n">
        <v>4.133733211201429e-06</v>
      </c>
      <c r="AG44" t="n">
        <v>8</v>
      </c>
      <c r="AH44" t="n">
        <v>169645.3849512434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5.505</v>
      </c>
      <c r="E45" t="n">
        <v>18.17</v>
      </c>
      <c r="F45" t="n">
        <v>15.62</v>
      </c>
      <c r="G45" t="n">
        <v>85.2</v>
      </c>
      <c r="H45" t="n">
        <v>1.33</v>
      </c>
      <c r="I45" t="n">
        <v>11</v>
      </c>
      <c r="J45" t="n">
        <v>156.71</v>
      </c>
      <c r="K45" t="n">
        <v>47.83</v>
      </c>
      <c r="L45" t="n">
        <v>11.75</v>
      </c>
      <c r="M45" t="n">
        <v>9</v>
      </c>
      <c r="N45" t="n">
        <v>27.14</v>
      </c>
      <c r="O45" t="n">
        <v>19562.15</v>
      </c>
      <c r="P45" t="n">
        <v>152.7</v>
      </c>
      <c r="Q45" t="n">
        <v>467.07</v>
      </c>
      <c r="R45" t="n">
        <v>59.35</v>
      </c>
      <c r="S45" t="n">
        <v>39.61</v>
      </c>
      <c r="T45" t="n">
        <v>4908.55</v>
      </c>
      <c r="U45" t="n">
        <v>0.67</v>
      </c>
      <c r="V45" t="n">
        <v>0.75</v>
      </c>
      <c r="W45" t="n">
        <v>2.62</v>
      </c>
      <c r="X45" t="n">
        <v>0.29</v>
      </c>
      <c r="Y45" t="n">
        <v>1</v>
      </c>
      <c r="Z45" t="n">
        <v>10</v>
      </c>
      <c r="AA45" t="n">
        <v>136.8527211296151</v>
      </c>
      <c r="AB45" t="n">
        <v>187.2479305654064</v>
      </c>
      <c r="AC45" t="n">
        <v>169.3772508764179</v>
      </c>
      <c r="AD45" t="n">
        <v>136852.7211296151</v>
      </c>
      <c r="AE45" t="n">
        <v>187247.9305654065</v>
      </c>
      <c r="AF45" t="n">
        <v>4.133808303087043e-06</v>
      </c>
      <c r="AG45" t="n">
        <v>8</v>
      </c>
      <c r="AH45" t="n">
        <v>169377.2508764179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5.5238</v>
      </c>
      <c r="E46" t="n">
        <v>18.1</v>
      </c>
      <c r="F46" t="n">
        <v>15.59</v>
      </c>
      <c r="G46" t="n">
        <v>93.52</v>
      </c>
      <c r="H46" t="n">
        <v>1.35</v>
      </c>
      <c r="I46" t="n">
        <v>10</v>
      </c>
      <c r="J46" t="n">
        <v>157.07</v>
      </c>
      <c r="K46" t="n">
        <v>47.83</v>
      </c>
      <c r="L46" t="n">
        <v>12</v>
      </c>
      <c r="M46" t="n">
        <v>8</v>
      </c>
      <c r="N46" t="n">
        <v>27.24</v>
      </c>
      <c r="O46" t="n">
        <v>19605.66</v>
      </c>
      <c r="P46" t="n">
        <v>150.93</v>
      </c>
      <c r="Q46" t="n">
        <v>467.1</v>
      </c>
      <c r="R46" t="n">
        <v>58.21</v>
      </c>
      <c r="S46" t="n">
        <v>39.61</v>
      </c>
      <c r="T46" t="n">
        <v>4344.63</v>
      </c>
      <c r="U46" t="n">
        <v>0.68</v>
      </c>
      <c r="V46" t="n">
        <v>0.75</v>
      </c>
      <c r="W46" t="n">
        <v>2.62</v>
      </c>
      <c r="X46" t="n">
        <v>0.25</v>
      </c>
      <c r="Y46" t="n">
        <v>1</v>
      </c>
      <c r="Z46" t="n">
        <v>10</v>
      </c>
      <c r="AA46" t="n">
        <v>128.2298599907406</v>
      </c>
      <c r="AB46" t="n">
        <v>175.449751541419</v>
      </c>
      <c r="AC46" t="n">
        <v>158.7050734996278</v>
      </c>
      <c r="AD46" t="n">
        <v>128229.8599907405</v>
      </c>
      <c r="AE46" t="n">
        <v>175449.751541419</v>
      </c>
      <c r="AF46" t="n">
        <v>4.1479255775826e-06</v>
      </c>
      <c r="AG46" t="n">
        <v>7</v>
      </c>
      <c r="AH46" t="n">
        <v>158705.0734996278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5.5224</v>
      </c>
      <c r="E47" t="n">
        <v>18.11</v>
      </c>
      <c r="F47" t="n">
        <v>15.59</v>
      </c>
      <c r="G47" t="n">
        <v>93.55</v>
      </c>
      <c r="H47" t="n">
        <v>1.38</v>
      </c>
      <c r="I47" t="n">
        <v>10</v>
      </c>
      <c r="J47" t="n">
        <v>157.42</v>
      </c>
      <c r="K47" t="n">
        <v>47.83</v>
      </c>
      <c r="L47" t="n">
        <v>12.25</v>
      </c>
      <c r="M47" t="n">
        <v>8</v>
      </c>
      <c r="N47" t="n">
        <v>27.34</v>
      </c>
      <c r="O47" t="n">
        <v>19649.2</v>
      </c>
      <c r="P47" t="n">
        <v>150.96</v>
      </c>
      <c r="Q47" t="n">
        <v>467.11</v>
      </c>
      <c r="R47" t="n">
        <v>58.35</v>
      </c>
      <c r="S47" t="n">
        <v>39.61</v>
      </c>
      <c r="T47" t="n">
        <v>4415.19</v>
      </c>
      <c r="U47" t="n">
        <v>0.68</v>
      </c>
      <c r="V47" t="n">
        <v>0.75</v>
      </c>
      <c r="W47" t="n">
        <v>2.62</v>
      </c>
      <c r="X47" t="n">
        <v>0.26</v>
      </c>
      <c r="Y47" t="n">
        <v>1</v>
      </c>
      <c r="Z47" t="n">
        <v>10</v>
      </c>
      <c r="AA47" t="n">
        <v>128.2616872165557</v>
      </c>
      <c r="AB47" t="n">
        <v>175.4932989558973</v>
      </c>
      <c r="AC47" t="n">
        <v>158.7444648099874</v>
      </c>
      <c r="AD47" t="n">
        <v>128261.6872165557</v>
      </c>
      <c r="AE47" t="n">
        <v>175493.2989558973</v>
      </c>
      <c r="AF47" t="n">
        <v>4.146874291183995e-06</v>
      </c>
      <c r="AG47" t="n">
        <v>7</v>
      </c>
      <c r="AH47" t="n">
        <v>158744.4648099875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5.5213</v>
      </c>
      <c r="E48" t="n">
        <v>18.11</v>
      </c>
      <c r="F48" t="n">
        <v>15.59</v>
      </c>
      <c r="G48" t="n">
        <v>93.56999999999999</v>
      </c>
      <c r="H48" t="n">
        <v>1.4</v>
      </c>
      <c r="I48" t="n">
        <v>10</v>
      </c>
      <c r="J48" t="n">
        <v>157.77</v>
      </c>
      <c r="K48" t="n">
        <v>47.83</v>
      </c>
      <c r="L48" t="n">
        <v>12.5</v>
      </c>
      <c r="M48" t="n">
        <v>8</v>
      </c>
      <c r="N48" t="n">
        <v>27.45</v>
      </c>
      <c r="O48" t="n">
        <v>19692.79</v>
      </c>
      <c r="P48" t="n">
        <v>150.56</v>
      </c>
      <c r="Q48" t="n">
        <v>467.08</v>
      </c>
      <c r="R48" t="n">
        <v>58.55</v>
      </c>
      <c r="S48" t="n">
        <v>39.61</v>
      </c>
      <c r="T48" t="n">
        <v>4516.37</v>
      </c>
      <c r="U48" t="n">
        <v>0.68</v>
      </c>
      <c r="V48" t="n">
        <v>0.75</v>
      </c>
      <c r="W48" t="n">
        <v>2.62</v>
      </c>
      <c r="X48" t="n">
        <v>0.26</v>
      </c>
      <c r="Y48" t="n">
        <v>1</v>
      </c>
      <c r="Z48" t="n">
        <v>10</v>
      </c>
      <c r="AA48" t="n">
        <v>128.1011568988417</v>
      </c>
      <c r="AB48" t="n">
        <v>175.2736542931034</v>
      </c>
      <c r="AC48" t="n">
        <v>158.5457827255373</v>
      </c>
      <c r="AD48" t="n">
        <v>128101.1568988417</v>
      </c>
      <c r="AE48" t="n">
        <v>175273.6542931034</v>
      </c>
      <c r="AF48" t="n">
        <v>4.146048280442233e-06</v>
      </c>
      <c r="AG48" t="n">
        <v>7</v>
      </c>
      <c r="AH48" t="n">
        <v>158545.7827255373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5.5231</v>
      </c>
      <c r="E49" t="n">
        <v>18.11</v>
      </c>
      <c r="F49" t="n">
        <v>15.59</v>
      </c>
      <c r="G49" t="n">
        <v>93.53</v>
      </c>
      <c r="H49" t="n">
        <v>1.43</v>
      </c>
      <c r="I49" t="n">
        <v>10</v>
      </c>
      <c r="J49" t="n">
        <v>158.13</v>
      </c>
      <c r="K49" t="n">
        <v>47.83</v>
      </c>
      <c r="L49" t="n">
        <v>12.75</v>
      </c>
      <c r="M49" t="n">
        <v>8</v>
      </c>
      <c r="N49" t="n">
        <v>27.55</v>
      </c>
      <c r="O49" t="n">
        <v>19736.4</v>
      </c>
      <c r="P49" t="n">
        <v>149.07</v>
      </c>
      <c r="Q49" t="n">
        <v>467.07</v>
      </c>
      <c r="R49" t="n">
        <v>58.26</v>
      </c>
      <c r="S49" t="n">
        <v>39.61</v>
      </c>
      <c r="T49" t="n">
        <v>4369.51</v>
      </c>
      <c r="U49" t="n">
        <v>0.68</v>
      </c>
      <c r="V49" t="n">
        <v>0.75</v>
      </c>
      <c r="W49" t="n">
        <v>2.62</v>
      </c>
      <c r="X49" t="n">
        <v>0.25</v>
      </c>
      <c r="Y49" t="n">
        <v>1</v>
      </c>
      <c r="Z49" t="n">
        <v>10</v>
      </c>
      <c r="AA49" t="n">
        <v>127.4246809904428</v>
      </c>
      <c r="AB49" t="n">
        <v>174.3480701112216</v>
      </c>
      <c r="AC49" t="n">
        <v>157.7085349989085</v>
      </c>
      <c r="AD49" t="n">
        <v>127424.6809904428</v>
      </c>
      <c r="AE49" t="n">
        <v>174348.0701112216</v>
      </c>
      <c r="AF49" t="n">
        <v>4.147399934383297e-06</v>
      </c>
      <c r="AG49" t="n">
        <v>7</v>
      </c>
      <c r="AH49" t="n">
        <v>157708.5349989085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5.5236</v>
      </c>
      <c r="E50" t="n">
        <v>18.1</v>
      </c>
      <c r="F50" t="n">
        <v>15.59</v>
      </c>
      <c r="G50" t="n">
        <v>93.52</v>
      </c>
      <c r="H50" t="n">
        <v>1.45</v>
      </c>
      <c r="I50" t="n">
        <v>10</v>
      </c>
      <c r="J50" t="n">
        <v>158.48</v>
      </c>
      <c r="K50" t="n">
        <v>47.83</v>
      </c>
      <c r="L50" t="n">
        <v>13</v>
      </c>
      <c r="M50" t="n">
        <v>8</v>
      </c>
      <c r="N50" t="n">
        <v>27.65</v>
      </c>
      <c r="O50" t="n">
        <v>19780.06</v>
      </c>
      <c r="P50" t="n">
        <v>147.07</v>
      </c>
      <c r="Q50" t="n">
        <v>467.07</v>
      </c>
      <c r="R50" t="n">
        <v>58.36</v>
      </c>
      <c r="S50" t="n">
        <v>39.61</v>
      </c>
      <c r="T50" t="n">
        <v>4423.11</v>
      </c>
      <c r="U50" t="n">
        <v>0.68</v>
      </c>
      <c r="V50" t="n">
        <v>0.75</v>
      </c>
      <c r="W50" t="n">
        <v>2.62</v>
      </c>
      <c r="X50" t="n">
        <v>0.25</v>
      </c>
      <c r="Y50" t="n">
        <v>1</v>
      </c>
      <c r="Z50" t="n">
        <v>10</v>
      </c>
      <c r="AA50" t="n">
        <v>126.542330311746</v>
      </c>
      <c r="AB50" t="n">
        <v>173.1407989860647</v>
      </c>
      <c r="AC50" t="n">
        <v>156.6164841355205</v>
      </c>
      <c r="AD50" t="n">
        <v>126542.330311746</v>
      </c>
      <c r="AE50" t="n">
        <v>173140.7989860647</v>
      </c>
      <c r="AF50" t="n">
        <v>4.147775393811371e-06</v>
      </c>
      <c r="AG50" t="n">
        <v>7</v>
      </c>
      <c r="AH50" t="n">
        <v>156616.4841355205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5.5403</v>
      </c>
      <c r="E51" t="n">
        <v>18.05</v>
      </c>
      <c r="F51" t="n">
        <v>15.56</v>
      </c>
      <c r="G51" t="n">
        <v>103.74</v>
      </c>
      <c r="H51" t="n">
        <v>1.48</v>
      </c>
      <c r="I51" t="n">
        <v>9</v>
      </c>
      <c r="J51" t="n">
        <v>158.84</v>
      </c>
      <c r="K51" t="n">
        <v>47.83</v>
      </c>
      <c r="L51" t="n">
        <v>13.25</v>
      </c>
      <c r="M51" t="n">
        <v>7</v>
      </c>
      <c r="N51" t="n">
        <v>27.76</v>
      </c>
      <c r="O51" t="n">
        <v>19823.75</v>
      </c>
      <c r="P51" t="n">
        <v>146.12</v>
      </c>
      <c r="Q51" t="n">
        <v>467.07</v>
      </c>
      <c r="R51" t="n">
        <v>57.31</v>
      </c>
      <c r="S51" t="n">
        <v>39.61</v>
      </c>
      <c r="T51" t="n">
        <v>3900.86</v>
      </c>
      <c r="U51" t="n">
        <v>0.6899999999999999</v>
      </c>
      <c r="V51" t="n">
        <v>0.75</v>
      </c>
      <c r="W51" t="n">
        <v>2.63</v>
      </c>
      <c r="X51" t="n">
        <v>0.23</v>
      </c>
      <c r="Y51" t="n">
        <v>1</v>
      </c>
      <c r="Z51" t="n">
        <v>10</v>
      </c>
      <c r="AA51" t="n">
        <v>125.8958474310518</v>
      </c>
      <c r="AB51" t="n">
        <v>172.2562525878875</v>
      </c>
      <c r="AC51" t="n">
        <v>155.8163576041164</v>
      </c>
      <c r="AD51" t="n">
        <v>125895.8474310518</v>
      </c>
      <c r="AE51" t="n">
        <v>172256.2525878875</v>
      </c>
      <c r="AF51" t="n">
        <v>4.160315738709019e-06</v>
      </c>
      <c r="AG51" t="n">
        <v>7</v>
      </c>
      <c r="AH51" t="n">
        <v>155816.3576041164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5.5426</v>
      </c>
      <c r="E52" t="n">
        <v>18.04</v>
      </c>
      <c r="F52" t="n">
        <v>15.55</v>
      </c>
      <c r="G52" t="n">
        <v>103.69</v>
      </c>
      <c r="H52" t="n">
        <v>1.5</v>
      </c>
      <c r="I52" t="n">
        <v>9</v>
      </c>
      <c r="J52" t="n">
        <v>159.19</v>
      </c>
      <c r="K52" t="n">
        <v>47.83</v>
      </c>
      <c r="L52" t="n">
        <v>13.5</v>
      </c>
      <c r="M52" t="n">
        <v>7</v>
      </c>
      <c r="N52" t="n">
        <v>27.86</v>
      </c>
      <c r="O52" t="n">
        <v>19867.59</v>
      </c>
      <c r="P52" t="n">
        <v>146.74</v>
      </c>
      <c r="Q52" t="n">
        <v>467.07</v>
      </c>
      <c r="R52" t="n">
        <v>57.25</v>
      </c>
      <c r="S52" t="n">
        <v>39.61</v>
      </c>
      <c r="T52" t="n">
        <v>3871.87</v>
      </c>
      <c r="U52" t="n">
        <v>0.6899999999999999</v>
      </c>
      <c r="V52" t="n">
        <v>0.75</v>
      </c>
      <c r="W52" t="n">
        <v>2.62</v>
      </c>
      <c r="X52" t="n">
        <v>0.22</v>
      </c>
      <c r="Y52" t="n">
        <v>1</v>
      </c>
      <c r="Z52" t="n">
        <v>10</v>
      </c>
      <c r="AA52" t="n">
        <v>126.131900185785</v>
      </c>
      <c r="AB52" t="n">
        <v>172.5792303808259</v>
      </c>
      <c r="AC52" t="n">
        <v>156.108510849799</v>
      </c>
      <c r="AD52" t="n">
        <v>126131.900185785</v>
      </c>
      <c r="AE52" t="n">
        <v>172579.2303808259</v>
      </c>
      <c r="AF52" t="n">
        <v>4.162042852078156e-06</v>
      </c>
      <c r="AG52" t="n">
        <v>7</v>
      </c>
      <c r="AH52" t="n">
        <v>156108.510849799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5.5391</v>
      </c>
      <c r="E53" t="n">
        <v>18.05</v>
      </c>
      <c r="F53" t="n">
        <v>15.56</v>
      </c>
      <c r="G53" t="n">
        <v>103.77</v>
      </c>
      <c r="H53" t="n">
        <v>1.53</v>
      </c>
      <c r="I53" t="n">
        <v>9</v>
      </c>
      <c r="J53" t="n">
        <v>159.55</v>
      </c>
      <c r="K53" t="n">
        <v>47.83</v>
      </c>
      <c r="L53" t="n">
        <v>13.75</v>
      </c>
      <c r="M53" t="n">
        <v>7</v>
      </c>
      <c r="N53" t="n">
        <v>27.97</v>
      </c>
      <c r="O53" t="n">
        <v>19911.36</v>
      </c>
      <c r="P53" t="n">
        <v>146.89</v>
      </c>
      <c r="Q53" t="n">
        <v>467.07</v>
      </c>
      <c r="R53" t="n">
        <v>57.48</v>
      </c>
      <c r="S53" t="n">
        <v>39.61</v>
      </c>
      <c r="T53" t="n">
        <v>3985.77</v>
      </c>
      <c r="U53" t="n">
        <v>0.6899999999999999</v>
      </c>
      <c r="V53" t="n">
        <v>0.75</v>
      </c>
      <c r="W53" t="n">
        <v>2.62</v>
      </c>
      <c r="X53" t="n">
        <v>0.23</v>
      </c>
      <c r="Y53" t="n">
        <v>1</v>
      </c>
      <c r="Z53" t="n">
        <v>10</v>
      </c>
      <c r="AA53" t="n">
        <v>126.2475324061347</v>
      </c>
      <c r="AB53" t="n">
        <v>172.7374434860417</v>
      </c>
      <c r="AC53" t="n">
        <v>156.2516243183066</v>
      </c>
      <c r="AD53" t="n">
        <v>126247.5324061346</v>
      </c>
      <c r="AE53" t="n">
        <v>172737.4434860417</v>
      </c>
      <c r="AF53" t="n">
        <v>4.159414636081643e-06</v>
      </c>
      <c r="AG53" t="n">
        <v>7</v>
      </c>
      <c r="AH53" t="n">
        <v>156251.6243183066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5.5419</v>
      </c>
      <c r="E54" t="n">
        <v>18.04</v>
      </c>
      <c r="F54" t="n">
        <v>15.56</v>
      </c>
      <c r="G54" t="n">
        <v>103.71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7</v>
      </c>
      <c r="N54" t="n">
        <v>28.07</v>
      </c>
      <c r="O54" t="n">
        <v>19955.16</v>
      </c>
      <c r="P54" t="n">
        <v>145.13</v>
      </c>
      <c r="Q54" t="n">
        <v>467.08</v>
      </c>
      <c r="R54" t="n">
        <v>57.19</v>
      </c>
      <c r="S54" t="n">
        <v>39.61</v>
      </c>
      <c r="T54" t="n">
        <v>3841.73</v>
      </c>
      <c r="U54" t="n">
        <v>0.6899999999999999</v>
      </c>
      <c r="V54" t="n">
        <v>0.75</v>
      </c>
      <c r="W54" t="n">
        <v>2.62</v>
      </c>
      <c r="X54" t="n">
        <v>0.22</v>
      </c>
      <c r="Y54" t="n">
        <v>1</v>
      </c>
      <c r="Z54" t="n">
        <v>10</v>
      </c>
      <c r="AA54" t="n">
        <v>125.4431734579735</v>
      </c>
      <c r="AB54" t="n">
        <v>171.6368840873558</v>
      </c>
      <c r="AC54" t="n">
        <v>155.2561007639861</v>
      </c>
      <c r="AD54" t="n">
        <v>125443.1734579735</v>
      </c>
      <c r="AE54" t="n">
        <v>171636.8840873558</v>
      </c>
      <c r="AF54" t="n">
        <v>4.161517208878853e-06</v>
      </c>
      <c r="AG54" t="n">
        <v>7</v>
      </c>
      <c r="AH54" t="n">
        <v>155256.1007639861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5.5366</v>
      </c>
      <c r="E55" t="n">
        <v>18.06</v>
      </c>
      <c r="F55" t="n">
        <v>15.57</v>
      </c>
      <c r="G55" t="n">
        <v>103.82</v>
      </c>
      <c r="H55" t="n">
        <v>1.58</v>
      </c>
      <c r="I55" t="n">
        <v>9</v>
      </c>
      <c r="J55" t="n">
        <v>160.26</v>
      </c>
      <c r="K55" t="n">
        <v>47.83</v>
      </c>
      <c r="L55" t="n">
        <v>14.25</v>
      </c>
      <c r="M55" t="n">
        <v>6</v>
      </c>
      <c r="N55" t="n">
        <v>28.18</v>
      </c>
      <c r="O55" t="n">
        <v>19998.99</v>
      </c>
      <c r="P55" t="n">
        <v>144.11</v>
      </c>
      <c r="Q55" t="n">
        <v>467.07</v>
      </c>
      <c r="R55" t="n">
        <v>57.75</v>
      </c>
      <c r="S55" t="n">
        <v>39.61</v>
      </c>
      <c r="T55" t="n">
        <v>4122.56</v>
      </c>
      <c r="U55" t="n">
        <v>0.6899999999999999</v>
      </c>
      <c r="V55" t="n">
        <v>0.75</v>
      </c>
      <c r="W55" t="n">
        <v>2.63</v>
      </c>
      <c r="X55" t="n">
        <v>0.24</v>
      </c>
      <c r="Y55" t="n">
        <v>1</v>
      </c>
      <c r="Z55" t="n">
        <v>10</v>
      </c>
      <c r="AA55" t="n">
        <v>125.0703712431494</v>
      </c>
      <c r="AB55" t="n">
        <v>171.1267996501608</v>
      </c>
      <c r="AC55" t="n">
        <v>154.7946980695688</v>
      </c>
      <c r="AD55" t="n">
        <v>125070.3712431493</v>
      </c>
      <c r="AE55" t="n">
        <v>171126.7996501608</v>
      </c>
      <c r="AF55" t="n">
        <v>4.157537338941276e-06</v>
      </c>
      <c r="AG55" t="n">
        <v>7</v>
      </c>
      <c r="AH55" t="n">
        <v>154794.6980695688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5.5392</v>
      </c>
      <c r="E56" t="n">
        <v>18.05</v>
      </c>
      <c r="F56" t="n">
        <v>15.56</v>
      </c>
      <c r="G56" t="n">
        <v>103.76</v>
      </c>
      <c r="H56" t="n">
        <v>1.6</v>
      </c>
      <c r="I56" t="n">
        <v>9</v>
      </c>
      <c r="J56" t="n">
        <v>160.61</v>
      </c>
      <c r="K56" t="n">
        <v>47.83</v>
      </c>
      <c r="L56" t="n">
        <v>14.5</v>
      </c>
      <c r="M56" t="n">
        <v>6</v>
      </c>
      <c r="N56" t="n">
        <v>28.28</v>
      </c>
      <c r="O56" t="n">
        <v>20042.86</v>
      </c>
      <c r="P56" t="n">
        <v>143.38</v>
      </c>
      <c r="Q56" t="n">
        <v>467.07</v>
      </c>
      <c r="R56" t="n">
        <v>57.51</v>
      </c>
      <c r="S56" t="n">
        <v>39.61</v>
      </c>
      <c r="T56" t="n">
        <v>4001.75</v>
      </c>
      <c r="U56" t="n">
        <v>0.6899999999999999</v>
      </c>
      <c r="V56" t="n">
        <v>0.75</v>
      </c>
      <c r="W56" t="n">
        <v>2.62</v>
      </c>
      <c r="X56" t="n">
        <v>0.23</v>
      </c>
      <c r="Y56" t="n">
        <v>1</v>
      </c>
      <c r="Z56" t="n">
        <v>10</v>
      </c>
      <c r="AA56" t="n">
        <v>124.7136233957046</v>
      </c>
      <c r="AB56" t="n">
        <v>170.6386815066828</v>
      </c>
      <c r="AC56" t="n">
        <v>154.3531652366261</v>
      </c>
      <c r="AD56" t="n">
        <v>124713.6233957046</v>
      </c>
      <c r="AE56" t="n">
        <v>170638.6815066828</v>
      </c>
      <c r="AF56" t="n">
        <v>4.159489727967258e-06</v>
      </c>
      <c r="AG56" t="n">
        <v>7</v>
      </c>
      <c r="AH56" t="n">
        <v>154353.1652366261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5.5616</v>
      </c>
      <c r="E57" t="n">
        <v>17.98</v>
      </c>
      <c r="F57" t="n">
        <v>15.52</v>
      </c>
      <c r="G57" t="n">
        <v>116.41</v>
      </c>
      <c r="H57" t="n">
        <v>1.62</v>
      </c>
      <c r="I57" t="n">
        <v>8</v>
      </c>
      <c r="J57" t="n">
        <v>160.97</v>
      </c>
      <c r="K57" t="n">
        <v>47.83</v>
      </c>
      <c r="L57" t="n">
        <v>14.75</v>
      </c>
      <c r="M57" t="n">
        <v>3</v>
      </c>
      <c r="N57" t="n">
        <v>28.39</v>
      </c>
      <c r="O57" t="n">
        <v>20086.77</v>
      </c>
      <c r="P57" t="n">
        <v>142.17</v>
      </c>
      <c r="Q57" t="n">
        <v>467.12</v>
      </c>
      <c r="R57" t="n">
        <v>55.93</v>
      </c>
      <c r="S57" t="n">
        <v>39.61</v>
      </c>
      <c r="T57" t="n">
        <v>3213.82</v>
      </c>
      <c r="U57" t="n">
        <v>0.71</v>
      </c>
      <c r="V57" t="n">
        <v>0.75</v>
      </c>
      <c r="W57" t="n">
        <v>2.62</v>
      </c>
      <c r="X57" t="n">
        <v>0.19</v>
      </c>
      <c r="Y57" t="n">
        <v>1</v>
      </c>
      <c r="Z57" t="n">
        <v>10</v>
      </c>
      <c r="AA57" t="n">
        <v>123.8852293645095</v>
      </c>
      <c r="AB57" t="n">
        <v>169.5052362470369</v>
      </c>
      <c r="AC57" t="n">
        <v>153.32789440176</v>
      </c>
      <c r="AD57" t="n">
        <v>123885.2293645095</v>
      </c>
      <c r="AE57" t="n">
        <v>169505.2362470369</v>
      </c>
      <c r="AF57" t="n">
        <v>4.176310310344941e-06</v>
      </c>
      <c r="AG57" t="n">
        <v>7</v>
      </c>
      <c r="AH57" t="n">
        <v>153327.89440176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5.5571</v>
      </c>
      <c r="E58" t="n">
        <v>18</v>
      </c>
      <c r="F58" t="n">
        <v>15.54</v>
      </c>
      <c r="G58" t="n">
        <v>116.52</v>
      </c>
      <c r="H58" t="n">
        <v>1.65</v>
      </c>
      <c r="I58" t="n">
        <v>8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142.36</v>
      </c>
      <c r="Q58" t="n">
        <v>467.08</v>
      </c>
      <c r="R58" t="n">
        <v>56.43</v>
      </c>
      <c r="S58" t="n">
        <v>39.61</v>
      </c>
      <c r="T58" t="n">
        <v>3465.75</v>
      </c>
      <c r="U58" t="n">
        <v>0.7</v>
      </c>
      <c r="V58" t="n">
        <v>0.75</v>
      </c>
      <c r="W58" t="n">
        <v>2.62</v>
      </c>
      <c r="X58" t="n">
        <v>0.2</v>
      </c>
      <c r="Y58" t="n">
        <v>1</v>
      </c>
      <c r="Z58" t="n">
        <v>10</v>
      </c>
      <c r="AA58" t="n">
        <v>124.03383006715</v>
      </c>
      <c r="AB58" t="n">
        <v>169.7085582841899</v>
      </c>
      <c r="AC58" t="n">
        <v>153.5118116690515</v>
      </c>
      <c r="AD58" t="n">
        <v>124033.83006715</v>
      </c>
      <c r="AE58" t="n">
        <v>169708.5582841899</v>
      </c>
      <c r="AF58" t="n">
        <v>4.172931175492282e-06</v>
      </c>
      <c r="AG58" t="n">
        <v>7</v>
      </c>
      <c r="AH58" t="n">
        <v>153511.8116690515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5.5566</v>
      </c>
      <c r="E59" t="n">
        <v>18</v>
      </c>
      <c r="F59" t="n">
        <v>15.54</v>
      </c>
      <c r="G59" t="n">
        <v>116.53</v>
      </c>
      <c r="H59" t="n">
        <v>1.67</v>
      </c>
      <c r="I59" t="n">
        <v>8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142.66</v>
      </c>
      <c r="Q59" t="n">
        <v>467.07</v>
      </c>
      <c r="R59" t="n">
        <v>56.45</v>
      </c>
      <c r="S59" t="n">
        <v>39.61</v>
      </c>
      <c r="T59" t="n">
        <v>3477.51</v>
      </c>
      <c r="U59" t="n">
        <v>0.7</v>
      </c>
      <c r="V59" t="n">
        <v>0.75</v>
      </c>
      <c r="W59" t="n">
        <v>2.63</v>
      </c>
      <c r="X59" t="n">
        <v>0.2</v>
      </c>
      <c r="Y59" t="n">
        <v>1</v>
      </c>
      <c r="Z59" t="n">
        <v>10</v>
      </c>
      <c r="AA59" t="n">
        <v>124.170668197485</v>
      </c>
      <c r="AB59" t="n">
        <v>169.8957862509863</v>
      </c>
      <c r="AC59" t="n">
        <v>153.681170861473</v>
      </c>
      <c r="AD59" t="n">
        <v>124170.668197485</v>
      </c>
      <c r="AE59" t="n">
        <v>169895.7862509863</v>
      </c>
      <c r="AF59" t="n">
        <v>4.172555716064209e-06</v>
      </c>
      <c r="AG59" t="n">
        <v>7</v>
      </c>
      <c r="AH59" t="n">
        <v>153681.170861473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5.5555</v>
      </c>
      <c r="E60" t="n">
        <v>18</v>
      </c>
      <c r="F60" t="n">
        <v>15.54</v>
      </c>
      <c r="G60" t="n">
        <v>116.56</v>
      </c>
      <c r="H60" t="n">
        <v>1.69</v>
      </c>
      <c r="I60" t="n">
        <v>8</v>
      </c>
      <c r="J60" t="n">
        <v>162.04</v>
      </c>
      <c r="K60" t="n">
        <v>47.83</v>
      </c>
      <c r="L60" t="n">
        <v>15.5</v>
      </c>
      <c r="M60" t="n">
        <v>1</v>
      </c>
      <c r="N60" t="n">
        <v>28.71</v>
      </c>
      <c r="O60" t="n">
        <v>20218.71</v>
      </c>
      <c r="P60" t="n">
        <v>142.91</v>
      </c>
      <c r="Q60" t="n">
        <v>467.07</v>
      </c>
      <c r="R60" t="n">
        <v>56.52</v>
      </c>
      <c r="S60" t="n">
        <v>39.61</v>
      </c>
      <c r="T60" t="n">
        <v>3509.07</v>
      </c>
      <c r="U60" t="n">
        <v>0.7</v>
      </c>
      <c r="V60" t="n">
        <v>0.75</v>
      </c>
      <c r="W60" t="n">
        <v>2.63</v>
      </c>
      <c r="X60" t="n">
        <v>0.21</v>
      </c>
      <c r="Y60" t="n">
        <v>1</v>
      </c>
      <c r="Z60" t="n">
        <v>10</v>
      </c>
      <c r="AA60" t="n">
        <v>124.2933007597517</v>
      </c>
      <c r="AB60" t="n">
        <v>170.0635775328464</v>
      </c>
      <c r="AC60" t="n">
        <v>153.8329483788889</v>
      </c>
      <c r="AD60" t="n">
        <v>124293.3007597517</v>
      </c>
      <c r="AE60" t="n">
        <v>170063.5775328464</v>
      </c>
      <c r="AF60" t="n">
        <v>4.171729705322448e-06</v>
      </c>
      <c r="AG60" t="n">
        <v>7</v>
      </c>
      <c r="AH60" t="n">
        <v>153832.9483788889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5.5574</v>
      </c>
      <c r="E61" t="n">
        <v>17.99</v>
      </c>
      <c r="F61" t="n">
        <v>15.53</v>
      </c>
      <c r="G61" t="n">
        <v>116.51</v>
      </c>
      <c r="H61" t="n">
        <v>1.72</v>
      </c>
      <c r="I61" t="n">
        <v>8</v>
      </c>
      <c r="J61" t="n">
        <v>162.4</v>
      </c>
      <c r="K61" t="n">
        <v>47.83</v>
      </c>
      <c r="L61" t="n">
        <v>15.75</v>
      </c>
      <c r="M61" t="n">
        <v>1</v>
      </c>
      <c r="N61" t="n">
        <v>28.82</v>
      </c>
      <c r="O61" t="n">
        <v>20262.76</v>
      </c>
      <c r="P61" t="n">
        <v>142.9</v>
      </c>
      <c r="Q61" t="n">
        <v>467.07</v>
      </c>
      <c r="R61" t="n">
        <v>56.3</v>
      </c>
      <c r="S61" t="n">
        <v>39.61</v>
      </c>
      <c r="T61" t="n">
        <v>3402.89</v>
      </c>
      <c r="U61" t="n">
        <v>0.7</v>
      </c>
      <c r="V61" t="n">
        <v>0.75</v>
      </c>
      <c r="W61" t="n">
        <v>2.63</v>
      </c>
      <c r="X61" t="n">
        <v>0.2</v>
      </c>
      <c r="Y61" t="n">
        <v>1</v>
      </c>
      <c r="Z61" t="n">
        <v>10</v>
      </c>
      <c r="AA61" t="n">
        <v>124.2602269246484</v>
      </c>
      <c r="AB61" t="n">
        <v>170.0183244525435</v>
      </c>
      <c r="AC61" t="n">
        <v>153.792014189057</v>
      </c>
      <c r="AD61" t="n">
        <v>124260.2269246484</v>
      </c>
      <c r="AE61" t="n">
        <v>170018.3244525435</v>
      </c>
      <c r="AF61" t="n">
        <v>4.173156451149126e-06</v>
      </c>
      <c r="AG61" t="n">
        <v>7</v>
      </c>
      <c r="AH61" t="n">
        <v>153792.014189057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5.5586</v>
      </c>
      <c r="E62" t="n">
        <v>17.99</v>
      </c>
      <c r="F62" t="n">
        <v>15.53</v>
      </c>
      <c r="G62" t="n">
        <v>116.48</v>
      </c>
      <c r="H62" t="n">
        <v>1.74</v>
      </c>
      <c r="I62" t="n">
        <v>8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143.17</v>
      </c>
      <c r="Q62" t="n">
        <v>467.07</v>
      </c>
      <c r="R62" t="n">
        <v>56.26</v>
      </c>
      <c r="S62" t="n">
        <v>39.61</v>
      </c>
      <c r="T62" t="n">
        <v>3378.55</v>
      </c>
      <c r="U62" t="n">
        <v>0.7</v>
      </c>
      <c r="V62" t="n">
        <v>0.75</v>
      </c>
      <c r="W62" t="n">
        <v>2.63</v>
      </c>
      <c r="X62" t="n">
        <v>0.2</v>
      </c>
      <c r="Y62" t="n">
        <v>1</v>
      </c>
      <c r="Z62" t="n">
        <v>10</v>
      </c>
      <c r="AA62" t="n">
        <v>124.3626517584531</v>
      </c>
      <c r="AB62" t="n">
        <v>170.1584666288198</v>
      </c>
      <c r="AC62" t="n">
        <v>153.9187813927203</v>
      </c>
      <c r="AD62" t="n">
        <v>124362.6517584531</v>
      </c>
      <c r="AE62" t="n">
        <v>170158.4666288198</v>
      </c>
      <c r="AF62" t="n">
        <v>4.174057553776501e-06</v>
      </c>
      <c r="AG62" t="n">
        <v>7</v>
      </c>
      <c r="AH62" t="n">
        <v>153918.7813927203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5.5576</v>
      </c>
      <c r="E63" t="n">
        <v>17.99</v>
      </c>
      <c r="F63" t="n">
        <v>15.53</v>
      </c>
      <c r="G63" t="n">
        <v>116.5</v>
      </c>
      <c r="H63" t="n">
        <v>1.77</v>
      </c>
      <c r="I63" t="n">
        <v>8</v>
      </c>
      <c r="J63" t="n">
        <v>163.11</v>
      </c>
      <c r="K63" t="n">
        <v>47.83</v>
      </c>
      <c r="L63" t="n">
        <v>16.25</v>
      </c>
      <c r="M63" t="n">
        <v>1</v>
      </c>
      <c r="N63" t="n">
        <v>29.03</v>
      </c>
      <c r="O63" t="n">
        <v>20350.97</v>
      </c>
      <c r="P63" t="n">
        <v>143.45</v>
      </c>
      <c r="Q63" t="n">
        <v>467.07</v>
      </c>
      <c r="R63" t="n">
        <v>56.33</v>
      </c>
      <c r="S63" t="n">
        <v>39.61</v>
      </c>
      <c r="T63" t="n">
        <v>3415.42</v>
      </c>
      <c r="U63" t="n">
        <v>0.7</v>
      </c>
      <c r="V63" t="n">
        <v>0.75</v>
      </c>
      <c r="W63" t="n">
        <v>2.63</v>
      </c>
      <c r="X63" t="n">
        <v>0.2</v>
      </c>
      <c r="Y63" t="n">
        <v>1</v>
      </c>
      <c r="Z63" t="n">
        <v>10</v>
      </c>
      <c r="AA63" t="n">
        <v>124.4970750510786</v>
      </c>
      <c r="AB63" t="n">
        <v>170.342390508127</v>
      </c>
      <c r="AC63" t="n">
        <v>154.0851518351253</v>
      </c>
      <c r="AD63" t="n">
        <v>124497.0750510786</v>
      </c>
      <c r="AE63" t="n">
        <v>170342.390508127</v>
      </c>
      <c r="AF63" t="n">
        <v>4.173306634920354e-06</v>
      </c>
      <c r="AG63" t="n">
        <v>7</v>
      </c>
      <c r="AH63" t="n">
        <v>154085.1518351253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5.5573</v>
      </c>
      <c r="E64" t="n">
        <v>17.99</v>
      </c>
      <c r="F64" t="n">
        <v>15.54</v>
      </c>
      <c r="G64" t="n">
        <v>116.51</v>
      </c>
      <c r="H64" t="n">
        <v>1.79</v>
      </c>
      <c r="I64" t="n">
        <v>8</v>
      </c>
      <c r="J64" t="n">
        <v>163.47</v>
      </c>
      <c r="K64" t="n">
        <v>47.83</v>
      </c>
      <c r="L64" t="n">
        <v>16.5</v>
      </c>
      <c r="M64" t="n">
        <v>0</v>
      </c>
      <c r="N64" t="n">
        <v>29.14</v>
      </c>
      <c r="O64" t="n">
        <v>20395.14</v>
      </c>
      <c r="P64" t="n">
        <v>143.7</v>
      </c>
      <c r="Q64" t="n">
        <v>467.1</v>
      </c>
      <c r="R64" t="n">
        <v>56.27</v>
      </c>
      <c r="S64" t="n">
        <v>39.61</v>
      </c>
      <c r="T64" t="n">
        <v>3385.06</v>
      </c>
      <c r="U64" t="n">
        <v>0.7</v>
      </c>
      <c r="V64" t="n">
        <v>0.75</v>
      </c>
      <c r="W64" t="n">
        <v>2.63</v>
      </c>
      <c r="X64" t="n">
        <v>0.2</v>
      </c>
      <c r="Y64" t="n">
        <v>1</v>
      </c>
      <c r="Z64" t="n">
        <v>10</v>
      </c>
      <c r="AA64" t="n">
        <v>124.6145229478449</v>
      </c>
      <c r="AB64" t="n">
        <v>170.503087901918</v>
      </c>
      <c r="AC64" t="n">
        <v>154.2305124951932</v>
      </c>
      <c r="AD64" t="n">
        <v>124614.5229478449</v>
      </c>
      <c r="AE64" t="n">
        <v>170503.087901918</v>
      </c>
      <c r="AF64" t="n">
        <v>4.173081359263511e-06</v>
      </c>
      <c r="AG64" t="n">
        <v>7</v>
      </c>
      <c r="AH64" t="n">
        <v>154230.5124951932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3.2168</v>
      </c>
      <c r="E2" t="n">
        <v>31.09</v>
      </c>
      <c r="F2" t="n">
        <v>21.41</v>
      </c>
      <c r="G2" t="n">
        <v>6.3</v>
      </c>
      <c r="H2" t="n">
        <v>0.1</v>
      </c>
      <c r="I2" t="n">
        <v>204</v>
      </c>
      <c r="J2" t="n">
        <v>176.73</v>
      </c>
      <c r="K2" t="n">
        <v>52.44</v>
      </c>
      <c r="L2" t="n">
        <v>1</v>
      </c>
      <c r="M2" t="n">
        <v>202</v>
      </c>
      <c r="N2" t="n">
        <v>33.29</v>
      </c>
      <c r="O2" t="n">
        <v>22031.19</v>
      </c>
      <c r="P2" t="n">
        <v>281.19</v>
      </c>
      <c r="Q2" t="n">
        <v>467.32</v>
      </c>
      <c r="R2" t="n">
        <v>248.08</v>
      </c>
      <c r="S2" t="n">
        <v>39.61</v>
      </c>
      <c r="T2" t="n">
        <v>98308.60000000001</v>
      </c>
      <c r="U2" t="n">
        <v>0.16</v>
      </c>
      <c r="V2" t="n">
        <v>0.54</v>
      </c>
      <c r="W2" t="n">
        <v>2.95</v>
      </c>
      <c r="X2" t="n">
        <v>6.07</v>
      </c>
      <c r="Y2" t="n">
        <v>1</v>
      </c>
      <c r="Z2" t="n">
        <v>10</v>
      </c>
      <c r="AA2" t="n">
        <v>324.8206132787662</v>
      </c>
      <c r="AB2" t="n">
        <v>444.4338931621008</v>
      </c>
      <c r="AC2" t="n">
        <v>402.0177461655958</v>
      </c>
      <c r="AD2" t="n">
        <v>324820.6132787662</v>
      </c>
      <c r="AE2" t="n">
        <v>444433.8931621009</v>
      </c>
      <c r="AF2" t="n">
        <v>2.384032214034466e-06</v>
      </c>
      <c r="AG2" t="n">
        <v>12</v>
      </c>
      <c r="AH2" t="n">
        <v>402017.7461655958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19.76</v>
      </c>
      <c r="G3" t="n">
        <v>7.85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258.99</v>
      </c>
      <c r="Q3" t="n">
        <v>467.19</v>
      </c>
      <c r="R3" t="n">
        <v>194.64</v>
      </c>
      <c r="S3" t="n">
        <v>39.61</v>
      </c>
      <c r="T3" t="n">
        <v>71855.03999999999</v>
      </c>
      <c r="U3" t="n">
        <v>0.2</v>
      </c>
      <c r="V3" t="n">
        <v>0.59</v>
      </c>
      <c r="W3" t="n">
        <v>2.84</v>
      </c>
      <c r="X3" t="n">
        <v>4.42</v>
      </c>
      <c r="Y3" t="n">
        <v>1</v>
      </c>
      <c r="Z3" t="n">
        <v>10</v>
      </c>
      <c r="AA3" t="n">
        <v>274.6623399012038</v>
      </c>
      <c r="AB3" t="n">
        <v>375.8051307000721</v>
      </c>
      <c r="AC3" t="n">
        <v>339.9388164718702</v>
      </c>
      <c r="AD3" t="n">
        <v>274662.3399012038</v>
      </c>
      <c r="AE3" t="n">
        <v>375805.1307000722</v>
      </c>
      <c r="AF3" t="n">
        <v>2.690336775729456e-06</v>
      </c>
      <c r="AG3" t="n">
        <v>11</v>
      </c>
      <c r="AH3" t="n">
        <v>339938.8164718702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3.9319</v>
      </c>
      <c r="E4" t="n">
        <v>25.43</v>
      </c>
      <c r="F4" t="n">
        <v>18.78</v>
      </c>
      <c r="G4" t="n">
        <v>9.470000000000001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245.71</v>
      </c>
      <c r="Q4" t="n">
        <v>467.23</v>
      </c>
      <c r="R4" t="n">
        <v>162.15</v>
      </c>
      <c r="S4" t="n">
        <v>39.61</v>
      </c>
      <c r="T4" t="n">
        <v>55771.68</v>
      </c>
      <c r="U4" t="n">
        <v>0.24</v>
      </c>
      <c r="V4" t="n">
        <v>0.62</v>
      </c>
      <c r="W4" t="n">
        <v>2.81</v>
      </c>
      <c r="X4" t="n">
        <v>3.44</v>
      </c>
      <c r="Y4" t="n">
        <v>1</v>
      </c>
      <c r="Z4" t="n">
        <v>10</v>
      </c>
      <c r="AA4" t="n">
        <v>243.5838262601572</v>
      </c>
      <c r="AB4" t="n">
        <v>333.2821372489798</v>
      </c>
      <c r="AC4" t="n">
        <v>301.4741578344538</v>
      </c>
      <c r="AD4" t="n">
        <v>243583.8262601572</v>
      </c>
      <c r="AE4" t="n">
        <v>333282.1372489798</v>
      </c>
      <c r="AF4" t="n">
        <v>2.914006547613193e-06</v>
      </c>
      <c r="AG4" t="n">
        <v>10</v>
      </c>
      <c r="AH4" t="n">
        <v>301474.1578344538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4.1456</v>
      </c>
      <c r="E5" t="n">
        <v>24.12</v>
      </c>
      <c r="F5" t="n">
        <v>18.18</v>
      </c>
      <c r="G5" t="n">
        <v>11.02</v>
      </c>
      <c r="H5" t="n">
        <v>0.17</v>
      </c>
      <c r="I5" t="n">
        <v>99</v>
      </c>
      <c r="J5" t="n">
        <v>177.84</v>
      </c>
      <c r="K5" t="n">
        <v>52.44</v>
      </c>
      <c r="L5" t="n">
        <v>1.75</v>
      </c>
      <c r="M5" t="n">
        <v>97</v>
      </c>
      <c r="N5" t="n">
        <v>33.65</v>
      </c>
      <c r="O5" t="n">
        <v>22168.15</v>
      </c>
      <c r="P5" t="n">
        <v>237.41</v>
      </c>
      <c r="Q5" t="n">
        <v>467.12</v>
      </c>
      <c r="R5" t="n">
        <v>142.72</v>
      </c>
      <c r="S5" t="n">
        <v>39.61</v>
      </c>
      <c r="T5" t="n">
        <v>46154.13</v>
      </c>
      <c r="U5" t="n">
        <v>0.28</v>
      </c>
      <c r="V5" t="n">
        <v>0.64</v>
      </c>
      <c r="W5" t="n">
        <v>2.77</v>
      </c>
      <c r="X5" t="n">
        <v>2.85</v>
      </c>
      <c r="Y5" t="n">
        <v>1</v>
      </c>
      <c r="Z5" t="n">
        <v>10</v>
      </c>
      <c r="AA5" t="n">
        <v>229.7803592086792</v>
      </c>
      <c r="AB5" t="n">
        <v>314.3956246631694</v>
      </c>
      <c r="AC5" t="n">
        <v>284.3901475024402</v>
      </c>
      <c r="AD5" t="n">
        <v>229780.3592086792</v>
      </c>
      <c r="AE5" t="n">
        <v>314395.6246631694</v>
      </c>
      <c r="AF5" t="n">
        <v>3.072383718758171e-06</v>
      </c>
      <c r="AG5" t="n">
        <v>10</v>
      </c>
      <c r="AH5" t="n">
        <v>284390.1475024403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4.3024</v>
      </c>
      <c r="E6" t="n">
        <v>23.24</v>
      </c>
      <c r="F6" t="n">
        <v>17.8</v>
      </c>
      <c r="G6" t="n">
        <v>12.56</v>
      </c>
      <c r="H6" t="n">
        <v>0.2</v>
      </c>
      <c r="I6" t="n">
        <v>85</v>
      </c>
      <c r="J6" t="n">
        <v>178.21</v>
      </c>
      <c r="K6" t="n">
        <v>52.44</v>
      </c>
      <c r="L6" t="n">
        <v>2</v>
      </c>
      <c r="M6" t="n">
        <v>83</v>
      </c>
      <c r="N6" t="n">
        <v>33.77</v>
      </c>
      <c r="O6" t="n">
        <v>22213.89</v>
      </c>
      <c r="P6" t="n">
        <v>231.99</v>
      </c>
      <c r="Q6" t="n">
        <v>467.21</v>
      </c>
      <c r="R6" t="n">
        <v>129.89</v>
      </c>
      <c r="S6" t="n">
        <v>39.61</v>
      </c>
      <c r="T6" t="n">
        <v>39810.89</v>
      </c>
      <c r="U6" t="n">
        <v>0.3</v>
      </c>
      <c r="V6" t="n">
        <v>0.66</v>
      </c>
      <c r="W6" t="n">
        <v>2.76</v>
      </c>
      <c r="X6" t="n">
        <v>2.46</v>
      </c>
      <c r="Y6" t="n">
        <v>1</v>
      </c>
      <c r="Z6" t="n">
        <v>10</v>
      </c>
      <c r="AA6" t="n">
        <v>213.2743841100336</v>
      </c>
      <c r="AB6" t="n">
        <v>291.8114213409857</v>
      </c>
      <c r="AC6" t="n">
        <v>263.9613488481902</v>
      </c>
      <c r="AD6" t="n">
        <v>213274.3841100336</v>
      </c>
      <c r="AE6" t="n">
        <v>291811.4213409857</v>
      </c>
      <c r="AF6" t="n">
        <v>3.188591207927719e-06</v>
      </c>
      <c r="AG6" t="n">
        <v>9</v>
      </c>
      <c r="AH6" t="n">
        <v>263961.3488481902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4.4442</v>
      </c>
      <c r="E7" t="n">
        <v>22.5</v>
      </c>
      <c r="F7" t="n">
        <v>17.45</v>
      </c>
      <c r="G7" t="n">
        <v>14.15</v>
      </c>
      <c r="H7" t="n">
        <v>0.22</v>
      </c>
      <c r="I7" t="n">
        <v>74</v>
      </c>
      <c r="J7" t="n">
        <v>178.59</v>
      </c>
      <c r="K7" t="n">
        <v>52.44</v>
      </c>
      <c r="L7" t="n">
        <v>2.25</v>
      </c>
      <c r="M7" t="n">
        <v>72</v>
      </c>
      <c r="N7" t="n">
        <v>33.89</v>
      </c>
      <c r="O7" t="n">
        <v>22259.66</v>
      </c>
      <c r="P7" t="n">
        <v>227</v>
      </c>
      <c r="Q7" t="n">
        <v>467.15</v>
      </c>
      <c r="R7" t="n">
        <v>118.72</v>
      </c>
      <c r="S7" t="n">
        <v>39.61</v>
      </c>
      <c r="T7" t="n">
        <v>34280.12</v>
      </c>
      <c r="U7" t="n">
        <v>0.33</v>
      </c>
      <c r="V7" t="n">
        <v>0.67</v>
      </c>
      <c r="W7" t="n">
        <v>2.73</v>
      </c>
      <c r="X7" t="n">
        <v>2.11</v>
      </c>
      <c r="Y7" t="n">
        <v>1</v>
      </c>
      <c r="Z7" t="n">
        <v>10</v>
      </c>
      <c r="AA7" t="n">
        <v>205.7669358324593</v>
      </c>
      <c r="AB7" t="n">
        <v>281.539399402371</v>
      </c>
      <c r="AC7" t="n">
        <v>254.6696742665203</v>
      </c>
      <c r="AD7" t="n">
        <v>205766.9358324593</v>
      </c>
      <c r="AE7" t="n">
        <v>281539.399402371</v>
      </c>
      <c r="AF7" t="n">
        <v>3.293681909230284e-06</v>
      </c>
      <c r="AG7" t="n">
        <v>9</v>
      </c>
      <c r="AH7" t="n">
        <v>254669.6742665203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4.5426</v>
      </c>
      <c r="E8" t="n">
        <v>22.01</v>
      </c>
      <c r="F8" t="n">
        <v>17.25</v>
      </c>
      <c r="G8" t="n">
        <v>15.68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223.93</v>
      </c>
      <c r="Q8" t="n">
        <v>467.12</v>
      </c>
      <c r="R8" t="n">
        <v>112.2</v>
      </c>
      <c r="S8" t="n">
        <v>39.61</v>
      </c>
      <c r="T8" t="n">
        <v>31059.98</v>
      </c>
      <c r="U8" t="n">
        <v>0.35</v>
      </c>
      <c r="V8" t="n">
        <v>0.68</v>
      </c>
      <c r="W8" t="n">
        <v>2.72</v>
      </c>
      <c r="X8" t="n">
        <v>1.91</v>
      </c>
      <c r="Y8" t="n">
        <v>1</v>
      </c>
      <c r="Z8" t="n">
        <v>10</v>
      </c>
      <c r="AA8" t="n">
        <v>201.0700764591527</v>
      </c>
      <c r="AB8" t="n">
        <v>275.1129491970047</v>
      </c>
      <c r="AC8" t="n">
        <v>248.8565554491726</v>
      </c>
      <c r="AD8" t="n">
        <v>201070.0764591527</v>
      </c>
      <c r="AE8" t="n">
        <v>275112.9491970047</v>
      </c>
      <c r="AF8" t="n">
        <v>3.366608037637704e-06</v>
      </c>
      <c r="AG8" t="n">
        <v>9</v>
      </c>
      <c r="AH8" t="n">
        <v>248856.5554491726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4.6439</v>
      </c>
      <c r="E9" t="n">
        <v>21.53</v>
      </c>
      <c r="F9" t="n">
        <v>17.02</v>
      </c>
      <c r="G9" t="n">
        <v>17.3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220.51</v>
      </c>
      <c r="Q9" t="n">
        <v>467.1</v>
      </c>
      <c r="R9" t="n">
        <v>104.67</v>
      </c>
      <c r="S9" t="n">
        <v>39.61</v>
      </c>
      <c r="T9" t="n">
        <v>27332.38</v>
      </c>
      <c r="U9" t="n">
        <v>0.38</v>
      </c>
      <c r="V9" t="n">
        <v>0.6899999999999999</v>
      </c>
      <c r="W9" t="n">
        <v>2.71</v>
      </c>
      <c r="X9" t="n">
        <v>1.68</v>
      </c>
      <c r="Y9" t="n">
        <v>1</v>
      </c>
      <c r="Z9" t="n">
        <v>10</v>
      </c>
      <c r="AA9" t="n">
        <v>196.2920269406118</v>
      </c>
      <c r="AB9" t="n">
        <v>268.5754110530727</v>
      </c>
      <c r="AC9" t="n">
        <v>242.9429507702029</v>
      </c>
      <c r="AD9" t="n">
        <v>196292.0269406118</v>
      </c>
      <c r="AE9" t="n">
        <v>268575.4110530727</v>
      </c>
      <c r="AF9" t="n">
        <v>3.441683411699409e-06</v>
      </c>
      <c r="AG9" t="n">
        <v>9</v>
      </c>
      <c r="AH9" t="n">
        <v>242942.9507702029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4.7087</v>
      </c>
      <c r="E10" t="n">
        <v>21.24</v>
      </c>
      <c r="F10" t="n">
        <v>16.9</v>
      </c>
      <c r="G10" t="n">
        <v>18.77</v>
      </c>
      <c r="H10" t="n">
        <v>0.3</v>
      </c>
      <c r="I10" t="n">
        <v>54</v>
      </c>
      <c r="J10" t="n">
        <v>179.7</v>
      </c>
      <c r="K10" t="n">
        <v>52.44</v>
      </c>
      <c r="L10" t="n">
        <v>3</v>
      </c>
      <c r="M10" t="n">
        <v>52</v>
      </c>
      <c r="N10" t="n">
        <v>34.26</v>
      </c>
      <c r="O10" t="n">
        <v>22397.24</v>
      </c>
      <c r="P10" t="n">
        <v>218.49</v>
      </c>
      <c r="Q10" t="n">
        <v>467.13</v>
      </c>
      <c r="R10" t="n">
        <v>100.79</v>
      </c>
      <c r="S10" t="n">
        <v>39.61</v>
      </c>
      <c r="T10" t="n">
        <v>25416.51</v>
      </c>
      <c r="U10" t="n">
        <v>0.39</v>
      </c>
      <c r="V10" t="n">
        <v>0.6899999999999999</v>
      </c>
      <c r="W10" t="n">
        <v>2.7</v>
      </c>
      <c r="X10" t="n">
        <v>1.56</v>
      </c>
      <c r="Y10" t="n">
        <v>1</v>
      </c>
      <c r="Z10" t="n">
        <v>10</v>
      </c>
      <c r="AA10" t="n">
        <v>193.4467886949887</v>
      </c>
      <c r="AB10" t="n">
        <v>264.6824305623607</v>
      </c>
      <c r="AC10" t="n">
        <v>239.4215108736907</v>
      </c>
      <c r="AD10" t="n">
        <v>193446.7886949887</v>
      </c>
      <c r="AE10" t="n">
        <v>264682.4305623607</v>
      </c>
      <c r="AF10" t="n">
        <v>3.489707935284784e-06</v>
      </c>
      <c r="AG10" t="n">
        <v>9</v>
      </c>
      <c r="AH10" t="n">
        <v>239421.5108736907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4.7869</v>
      </c>
      <c r="E11" t="n">
        <v>20.89</v>
      </c>
      <c r="F11" t="n">
        <v>16.73</v>
      </c>
      <c r="G11" t="n">
        <v>20.48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215.91</v>
      </c>
      <c r="Q11" t="n">
        <v>467.08</v>
      </c>
      <c r="R11" t="n">
        <v>95.14</v>
      </c>
      <c r="S11" t="n">
        <v>39.61</v>
      </c>
      <c r="T11" t="n">
        <v>22617.79</v>
      </c>
      <c r="U11" t="n">
        <v>0.42</v>
      </c>
      <c r="V11" t="n">
        <v>0.7</v>
      </c>
      <c r="W11" t="n">
        <v>2.7</v>
      </c>
      <c r="X11" t="n">
        <v>1.39</v>
      </c>
      <c r="Y11" t="n">
        <v>1</v>
      </c>
      <c r="Z11" t="n">
        <v>10</v>
      </c>
      <c r="AA11" t="n">
        <v>190.0281230135911</v>
      </c>
      <c r="AB11" t="n">
        <v>260.0048613561894</v>
      </c>
      <c r="AC11" t="n">
        <v>235.1903623075454</v>
      </c>
      <c r="AD11" t="n">
        <v>190028.1230135911</v>
      </c>
      <c r="AE11" t="n">
        <v>260004.8613561894</v>
      </c>
      <c r="AF11" t="n">
        <v>3.547663456031332e-06</v>
      </c>
      <c r="AG11" t="n">
        <v>9</v>
      </c>
      <c r="AH11" t="n">
        <v>235190.3623075454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4.8509</v>
      </c>
      <c r="E12" t="n">
        <v>20.61</v>
      </c>
      <c r="F12" t="n">
        <v>16.59</v>
      </c>
      <c r="G12" t="n">
        <v>22.13</v>
      </c>
      <c r="H12" t="n">
        <v>0.34</v>
      </c>
      <c r="I12" t="n">
        <v>45</v>
      </c>
      <c r="J12" t="n">
        <v>180.45</v>
      </c>
      <c r="K12" t="n">
        <v>52.44</v>
      </c>
      <c r="L12" t="n">
        <v>3.5</v>
      </c>
      <c r="M12" t="n">
        <v>43</v>
      </c>
      <c r="N12" t="n">
        <v>34.51</v>
      </c>
      <c r="O12" t="n">
        <v>22489.16</v>
      </c>
      <c r="P12" t="n">
        <v>213.84</v>
      </c>
      <c r="Q12" t="n">
        <v>467.11</v>
      </c>
      <c r="R12" t="n">
        <v>91.04000000000001</v>
      </c>
      <c r="S12" t="n">
        <v>39.61</v>
      </c>
      <c r="T12" t="n">
        <v>20588.27</v>
      </c>
      <c r="U12" t="n">
        <v>0.44</v>
      </c>
      <c r="V12" t="n">
        <v>0.7</v>
      </c>
      <c r="W12" t="n">
        <v>2.68</v>
      </c>
      <c r="X12" t="n">
        <v>1.26</v>
      </c>
      <c r="Y12" t="n">
        <v>1</v>
      </c>
      <c r="Z12" t="n">
        <v>10</v>
      </c>
      <c r="AA12" t="n">
        <v>179.6638359462112</v>
      </c>
      <c r="AB12" t="n">
        <v>245.8239865505322</v>
      </c>
      <c r="AC12" t="n">
        <v>222.3628902903528</v>
      </c>
      <c r="AD12" t="n">
        <v>179663.8359462112</v>
      </c>
      <c r="AE12" t="n">
        <v>245823.9865505322</v>
      </c>
      <c r="AF12" t="n">
        <v>3.5950950842638e-06</v>
      </c>
      <c r="AG12" t="n">
        <v>8</v>
      </c>
      <c r="AH12" t="n">
        <v>222362.8902903528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4.8978</v>
      </c>
      <c r="E13" t="n">
        <v>20.42</v>
      </c>
      <c r="F13" t="n">
        <v>16.5</v>
      </c>
      <c r="G13" t="n">
        <v>23.58</v>
      </c>
      <c r="H13" t="n">
        <v>0.37</v>
      </c>
      <c r="I13" t="n">
        <v>42</v>
      </c>
      <c r="J13" t="n">
        <v>180.82</v>
      </c>
      <c r="K13" t="n">
        <v>52.44</v>
      </c>
      <c r="L13" t="n">
        <v>3.75</v>
      </c>
      <c r="M13" t="n">
        <v>40</v>
      </c>
      <c r="N13" t="n">
        <v>34.63</v>
      </c>
      <c r="O13" t="n">
        <v>22535.19</v>
      </c>
      <c r="P13" t="n">
        <v>212.22</v>
      </c>
      <c r="Q13" t="n">
        <v>467.09</v>
      </c>
      <c r="R13" t="n">
        <v>87.78</v>
      </c>
      <c r="S13" t="n">
        <v>39.61</v>
      </c>
      <c r="T13" t="n">
        <v>18972.91</v>
      </c>
      <c r="U13" t="n">
        <v>0.45</v>
      </c>
      <c r="V13" t="n">
        <v>0.71</v>
      </c>
      <c r="W13" t="n">
        <v>2.68</v>
      </c>
      <c r="X13" t="n">
        <v>1.17</v>
      </c>
      <c r="Y13" t="n">
        <v>1</v>
      </c>
      <c r="Z13" t="n">
        <v>10</v>
      </c>
      <c r="AA13" t="n">
        <v>177.6899086963584</v>
      </c>
      <c r="AB13" t="n">
        <v>243.1231722037608</v>
      </c>
      <c r="AC13" t="n">
        <v>219.9198378742197</v>
      </c>
      <c r="AD13" t="n">
        <v>177689.9086963584</v>
      </c>
      <c r="AE13" t="n">
        <v>243123.1722037608</v>
      </c>
      <c r="AF13" t="n">
        <v>3.629853574327906e-06</v>
      </c>
      <c r="AG13" t="n">
        <v>8</v>
      </c>
      <c r="AH13" t="n">
        <v>219919.8378742197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4.9387</v>
      </c>
      <c r="E14" t="n">
        <v>20.25</v>
      </c>
      <c r="F14" t="n">
        <v>16.44</v>
      </c>
      <c r="G14" t="n">
        <v>25.29</v>
      </c>
      <c r="H14" t="n">
        <v>0.39</v>
      </c>
      <c r="I14" t="n">
        <v>39</v>
      </c>
      <c r="J14" t="n">
        <v>181.19</v>
      </c>
      <c r="K14" t="n">
        <v>52.44</v>
      </c>
      <c r="L14" t="n">
        <v>4</v>
      </c>
      <c r="M14" t="n">
        <v>37</v>
      </c>
      <c r="N14" t="n">
        <v>34.75</v>
      </c>
      <c r="O14" t="n">
        <v>22581.25</v>
      </c>
      <c r="P14" t="n">
        <v>210.99</v>
      </c>
      <c r="Q14" t="n">
        <v>467.09</v>
      </c>
      <c r="R14" t="n">
        <v>86.09</v>
      </c>
      <c r="S14" t="n">
        <v>39.61</v>
      </c>
      <c r="T14" t="n">
        <v>18140.25</v>
      </c>
      <c r="U14" t="n">
        <v>0.46</v>
      </c>
      <c r="V14" t="n">
        <v>0.71</v>
      </c>
      <c r="W14" t="n">
        <v>2.67</v>
      </c>
      <c r="X14" t="n">
        <v>1.11</v>
      </c>
      <c r="Y14" t="n">
        <v>1</v>
      </c>
      <c r="Z14" t="n">
        <v>10</v>
      </c>
      <c r="AA14" t="n">
        <v>176.0998111856445</v>
      </c>
      <c r="AB14" t="n">
        <v>240.9475306394519</v>
      </c>
      <c r="AC14" t="n">
        <v>217.9518364872756</v>
      </c>
      <c r="AD14" t="n">
        <v>176099.8111856445</v>
      </c>
      <c r="AE14" t="n">
        <v>240947.5306394519</v>
      </c>
      <c r="AF14" t="n">
        <v>3.660165349245218e-06</v>
      </c>
      <c r="AG14" t="n">
        <v>8</v>
      </c>
      <c r="AH14" t="n">
        <v>217951.8364872756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4.9704</v>
      </c>
      <c r="E15" t="n">
        <v>20.12</v>
      </c>
      <c r="F15" t="n">
        <v>16.38</v>
      </c>
      <c r="G15" t="n">
        <v>26.57</v>
      </c>
      <c r="H15" t="n">
        <v>0.42</v>
      </c>
      <c r="I15" t="n">
        <v>37</v>
      </c>
      <c r="J15" t="n">
        <v>181.57</v>
      </c>
      <c r="K15" t="n">
        <v>52.44</v>
      </c>
      <c r="L15" t="n">
        <v>4.25</v>
      </c>
      <c r="M15" t="n">
        <v>35</v>
      </c>
      <c r="N15" t="n">
        <v>34.88</v>
      </c>
      <c r="O15" t="n">
        <v>22627.36</v>
      </c>
      <c r="P15" t="n">
        <v>210.22</v>
      </c>
      <c r="Q15" t="n">
        <v>467.1</v>
      </c>
      <c r="R15" t="n">
        <v>83.76000000000001</v>
      </c>
      <c r="S15" t="n">
        <v>39.61</v>
      </c>
      <c r="T15" t="n">
        <v>16983.69</v>
      </c>
      <c r="U15" t="n">
        <v>0.47</v>
      </c>
      <c r="V15" t="n">
        <v>0.71</v>
      </c>
      <c r="W15" t="n">
        <v>2.68</v>
      </c>
      <c r="X15" t="n">
        <v>1.05</v>
      </c>
      <c r="Y15" t="n">
        <v>1</v>
      </c>
      <c r="Z15" t="n">
        <v>10</v>
      </c>
      <c r="AA15" t="n">
        <v>174.966473224012</v>
      </c>
      <c r="AB15" t="n">
        <v>239.396847641005</v>
      </c>
      <c r="AC15" t="n">
        <v>216.5491484978027</v>
      </c>
      <c r="AD15" t="n">
        <v>174966.473224012</v>
      </c>
      <c r="AE15" t="n">
        <v>239396.847641005</v>
      </c>
      <c r="AF15" t="n">
        <v>3.683658827604113e-06</v>
      </c>
      <c r="AG15" t="n">
        <v>8</v>
      </c>
      <c r="AH15" t="n">
        <v>216549.1484978027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5.007</v>
      </c>
      <c r="E16" t="n">
        <v>19.97</v>
      </c>
      <c r="F16" t="n">
        <v>16.31</v>
      </c>
      <c r="G16" t="n">
        <v>27.95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208.45</v>
      </c>
      <c r="Q16" t="n">
        <v>467.15</v>
      </c>
      <c r="R16" t="n">
        <v>81.84</v>
      </c>
      <c r="S16" t="n">
        <v>39.61</v>
      </c>
      <c r="T16" t="n">
        <v>16036.82</v>
      </c>
      <c r="U16" t="n">
        <v>0.48</v>
      </c>
      <c r="V16" t="n">
        <v>0.72</v>
      </c>
      <c r="W16" t="n">
        <v>2.66</v>
      </c>
      <c r="X16" t="n">
        <v>0.97</v>
      </c>
      <c r="Y16" t="n">
        <v>1</v>
      </c>
      <c r="Z16" t="n">
        <v>10</v>
      </c>
      <c r="AA16" t="n">
        <v>173.2498070308129</v>
      </c>
      <c r="AB16" t="n">
        <v>237.0480292215038</v>
      </c>
      <c r="AC16" t="n">
        <v>214.4244980116706</v>
      </c>
      <c r="AD16" t="n">
        <v>173249.8070308129</v>
      </c>
      <c r="AE16" t="n">
        <v>237048.0292215038</v>
      </c>
      <c r="AF16" t="n">
        <v>3.710783789999556e-06</v>
      </c>
      <c r="AG16" t="n">
        <v>8</v>
      </c>
      <c r="AH16" t="n">
        <v>214424.4980116706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5.04</v>
      </c>
      <c r="E17" t="n">
        <v>19.84</v>
      </c>
      <c r="F17" t="n">
        <v>16.25</v>
      </c>
      <c r="G17" t="n">
        <v>29.54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207.09</v>
      </c>
      <c r="Q17" t="n">
        <v>467.2</v>
      </c>
      <c r="R17" t="n">
        <v>79.70999999999999</v>
      </c>
      <c r="S17" t="n">
        <v>39.61</v>
      </c>
      <c r="T17" t="n">
        <v>14980.62</v>
      </c>
      <c r="U17" t="n">
        <v>0.5</v>
      </c>
      <c r="V17" t="n">
        <v>0.72</v>
      </c>
      <c r="W17" t="n">
        <v>2.66</v>
      </c>
      <c r="X17" t="n">
        <v>0.91</v>
      </c>
      <c r="Y17" t="n">
        <v>1</v>
      </c>
      <c r="Z17" t="n">
        <v>10</v>
      </c>
      <c r="AA17" t="n">
        <v>171.8384239003012</v>
      </c>
      <c r="AB17" t="n">
        <v>235.1169125565095</v>
      </c>
      <c r="AC17" t="n">
        <v>212.6776844108434</v>
      </c>
      <c r="AD17" t="n">
        <v>171838.4239003012</v>
      </c>
      <c r="AE17" t="n">
        <v>235116.9125565095</v>
      </c>
      <c r="AF17" t="n">
        <v>3.735240723306923e-06</v>
      </c>
      <c r="AG17" t="n">
        <v>8</v>
      </c>
      <c r="AH17" t="n">
        <v>212677.6844108434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5.073</v>
      </c>
      <c r="E18" t="n">
        <v>19.71</v>
      </c>
      <c r="F18" t="n">
        <v>16.19</v>
      </c>
      <c r="G18" t="n">
        <v>31.33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206.15</v>
      </c>
      <c r="Q18" t="n">
        <v>467.14</v>
      </c>
      <c r="R18" t="n">
        <v>77.87</v>
      </c>
      <c r="S18" t="n">
        <v>39.61</v>
      </c>
      <c r="T18" t="n">
        <v>14072.52</v>
      </c>
      <c r="U18" t="n">
        <v>0.51</v>
      </c>
      <c r="V18" t="n">
        <v>0.72</v>
      </c>
      <c r="W18" t="n">
        <v>2.66</v>
      </c>
      <c r="X18" t="n">
        <v>0.86</v>
      </c>
      <c r="Y18" t="n">
        <v>1</v>
      </c>
      <c r="Z18" t="n">
        <v>10</v>
      </c>
      <c r="AA18" t="n">
        <v>170.6456458461636</v>
      </c>
      <c r="AB18" t="n">
        <v>233.4849010011853</v>
      </c>
      <c r="AC18" t="n">
        <v>211.2014297478162</v>
      </c>
      <c r="AD18" t="n">
        <v>170645.6458461636</v>
      </c>
      <c r="AE18" t="n">
        <v>233484.9010011853</v>
      </c>
      <c r="AF18" t="n">
        <v>3.75969765661429e-06</v>
      </c>
      <c r="AG18" t="n">
        <v>8</v>
      </c>
      <c r="AH18" t="n">
        <v>211201.4297478162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5.106</v>
      </c>
      <c r="E19" t="n">
        <v>19.58</v>
      </c>
      <c r="F19" t="n">
        <v>16.13</v>
      </c>
      <c r="G19" t="n">
        <v>33.38</v>
      </c>
      <c r="H19" t="n">
        <v>0.51</v>
      </c>
      <c r="I19" t="n">
        <v>29</v>
      </c>
      <c r="J19" t="n">
        <v>183.07</v>
      </c>
      <c r="K19" t="n">
        <v>52.44</v>
      </c>
      <c r="L19" t="n">
        <v>5.25</v>
      </c>
      <c r="M19" t="n">
        <v>27</v>
      </c>
      <c r="N19" t="n">
        <v>35.37</v>
      </c>
      <c r="O19" t="n">
        <v>22812.34</v>
      </c>
      <c r="P19" t="n">
        <v>204.95</v>
      </c>
      <c r="Q19" t="n">
        <v>467.07</v>
      </c>
      <c r="R19" t="n">
        <v>75.88</v>
      </c>
      <c r="S19" t="n">
        <v>39.61</v>
      </c>
      <c r="T19" t="n">
        <v>13086.83</v>
      </c>
      <c r="U19" t="n">
        <v>0.52</v>
      </c>
      <c r="V19" t="n">
        <v>0.72</v>
      </c>
      <c r="W19" t="n">
        <v>2.66</v>
      </c>
      <c r="X19" t="n">
        <v>0.8</v>
      </c>
      <c r="Y19" t="n">
        <v>1</v>
      </c>
      <c r="Z19" t="n">
        <v>10</v>
      </c>
      <c r="AA19" t="n">
        <v>169.3451268609759</v>
      </c>
      <c r="AB19" t="n">
        <v>231.705473550804</v>
      </c>
      <c r="AC19" t="n">
        <v>209.5918283558567</v>
      </c>
      <c r="AD19" t="n">
        <v>169345.1268609759</v>
      </c>
      <c r="AE19" t="n">
        <v>231705.473550804</v>
      </c>
      <c r="AF19" t="n">
        <v>3.784154589921656e-06</v>
      </c>
      <c r="AG19" t="n">
        <v>8</v>
      </c>
      <c r="AH19" t="n">
        <v>209591.8283558567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5.1242</v>
      </c>
      <c r="E20" t="n">
        <v>19.52</v>
      </c>
      <c r="F20" t="n">
        <v>16.1</v>
      </c>
      <c r="G20" t="n">
        <v>34.5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204.08</v>
      </c>
      <c r="Q20" t="n">
        <v>467.07</v>
      </c>
      <c r="R20" t="n">
        <v>74.91</v>
      </c>
      <c r="S20" t="n">
        <v>39.61</v>
      </c>
      <c r="T20" t="n">
        <v>12607.52</v>
      </c>
      <c r="U20" t="n">
        <v>0.53</v>
      </c>
      <c r="V20" t="n">
        <v>0.72</v>
      </c>
      <c r="W20" t="n">
        <v>2.65</v>
      </c>
      <c r="X20" t="n">
        <v>0.77</v>
      </c>
      <c r="Y20" t="n">
        <v>1</v>
      </c>
      <c r="Z20" t="n">
        <v>10</v>
      </c>
      <c r="AA20" t="n">
        <v>168.5385795571234</v>
      </c>
      <c r="AB20" t="n">
        <v>230.6019199473178</v>
      </c>
      <c r="AC20" t="n">
        <v>208.5935963594397</v>
      </c>
      <c r="AD20" t="n">
        <v>168538.5795571234</v>
      </c>
      <c r="AE20" t="n">
        <v>230601.9199473178</v>
      </c>
      <c r="AF20" t="n">
        <v>3.797642959200265e-06</v>
      </c>
      <c r="AG20" t="n">
        <v>8</v>
      </c>
      <c r="AH20" t="n">
        <v>208593.5963594397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5.1371</v>
      </c>
      <c r="E21" t="n">
        <v>19.47</v>
      </c>
      <c r="F21" t="n">
        <v>16.09</v>
      </c>
      <c r="G21" t="n">
        <v>35.75</v>
      </c>
      <c r="H21" t="n">
        <v>0.55</v>
      </c>
      <c r="I21" t="n">
        <v>27</v>
      </c>
      <c r="J21" t="n">
        <v>183.82</v>
      </c>
      <c r="K21" t="n">
        <v>52.44</v>
      </c>
      <c r="L21" t="n">
        <v>5.75</v>
      </c>
      <c r="M21" t="n">
        <v>25</v>
      </c>
      <c r="N21" t="n">
        <v>35.63</v>
      </c>
      <c r="O21" t="n">
        <v>22905.03</v>
      </c>
      <c r="P21" t="n">
        <v>203.5</v>
      </c>
      <c r="Q21" t="n">
        <v>467.07</v>
      </c>
      <c r="R21" t="n">
        <v>74.45999999999999</v>
      </c>
      <c r="S21" t="n">
        <v>39.61</v>
      </c>
      <c r="T21" t="n">
        <v>12385.84</v>
      </c>
      <c r="U21" t="n">
        <v>0.53</v>
      </c>
      <c r="V21" t="n">
        <v>0.73</v>
      </c>
      <c r="W21" t="n">
        <v>2.65</v>
      </c>
      <c r="X21" t="n">
        <v>0.75</v>
      </c>
      <c r="Y21" t="n">
        <v>1</v>
      </c>
      <c r="Z21" t="n">
        <v>10</v>
      </c>
      <c r="AA21" t="n">
        <v>167.9941820796038</v>
      </c>
      <c r="AB21" t="n">
        <v>229.8570513014543</v>
      </c>
      <c r="AC21" t="n">
        <v>207.9198169317074</v>
      </c>
      <c r="AD21" t="n">
        <v>167994.1820796038</v>
      </c>
      <c r="AE21" t="n">
        <v>229857.0513014543</v>
      </c>
      <c r="AF21" t="n">
        <v>3.807203396765872e-06</v>
      </c>
      <c r="AG21" t="n">
        <v>8</v>
      </c>
      <c r="AH21" t="n">
        <v>207919.8169317074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5.1557</v>
      </c>
      <c r="E22" t="n">
        <v>19.4</v>
      </c>
      <c r="F22" t="n">
        <v>16.05</v>
      </c>
      <c r="G22" t="n">
        <v>37.04</v>
      </c>
      <c r="H22" t="n">
        <v>0.58</v>
      </c>
      <c r="I22" t="n">
        <v>26</v>
      </c>
      <c r="J22" t="n">
        <v>184.19</v>
      </c>
      <c r="K22" t="n">
        <v>52.44</v>
      </c>
      <c r="L22" t="n">
        <v>6</v>
      </c>
      <c r="M22" t="n">
        <v>24</v>
      </c>
      <c r="N22" t="n">
        <v>35.75</v>
      </c>
      <c r="O22" t="n">
        <v>22951.43</v>
      </c>
      <c r="P22" t="n">
        <v>202.85</v>
      </c>
      <c r="Q22" t="n">
        <v>467.08</v>
      </c>
      <c r="R22" t="n">
        <v>73.44</v>
      </c>
      <c r="S22" t="n">
        <v>39.61</v>
      </c>
      <c r="T22" t="n">
        <v>11879.94</v>
      </c>
      <c r="U22" t="n">
        <v>0.54</v>
      </c>
      <c r="V22" t="n">
        <v>0.73</v>
      </c>
      <c r="W22" t="n">
        <v>2.65</v>
      </c>
      <c r="X22" t="n">
        <v>0.72</v>
      </c>
      <c r="Y22" t="n">
        <v>1</v>
      </c>
      <c r="Z22" t="n">
        <v>10</v>
      </c>
      <c r="AA22" t="n">
        <v>167.2865742133006</v>
      </c>
      <c r="AB22" t="n">
        <v>228.8888710013228</v>
      </c>
      <c r="AC22" t="n">
        <v>207.0440384005706</v>
      </c>
      <c r="AD22" t="n">
        <v>167286.5742133006</v>
      </c>
      <c r="AE22" t="n">
        <v>228888.8710013228</v>
      </c>
      <c r="AF22" t="n">
        <v>3.820988213720933e-06</v>
      </c>
      <c r="AG22" t="n">
        <v>8</v>
      </c>
      <c r="AH22" t="n">
        <v>207044.0384005706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5.1731</v>
      </c>
      <c r="E23" t="n">
        <v>19.33</v>
      </c>
      <c r="F23" t="n">
        <v>16.02</v>
      </c>
      <c r="G23" t="n">
        <v>38.45</v>
      </c>
      <c r="H23" t="n">
        <v>0.6</v>
      </c>
      <c r="I23" t="n">
        <v>25</v>
      </c>
      <c r="J23" t="n">
        <v>184.57</v>
      </c>
      <c r="K23" t="n">
        <v>52.44</v>
      </c>
      <c r="L23" t="n">
        <v>6.25</v>
      </c>
      <c r="M23" t="n">
        <v>23</v>
      </c>
      <c r="N23" t="n">
        <v>35.88</v>
      </c>
      <c r="O23" t="n">
        <v>22997.88</v>
      </c>
      <c r="P23" t="n">
        <v>201.85</v>
      </c>
      <c r="Q23" t="n">
        <v>467.08</v>
      </c>
      <c r="R23" t="n">
        <v>72.2</v>
      </c>
      <c r="S23" t="n">
        <v>39.61</v>
      </c>
      <c r="T23" t="n">
        <v>11264.47</v>
      </c>
      <c r="U23" t="n">
        <v>0.55</v>
      </c>
      <c r="V23" t="n">
        <v>0.73</v>
      </c>
      <c r="W23" t="n">
        <v>2.65</v>
      </c>
      <c r="X23" t="n">
        <v>0.6899999999999999</v>
      </c>
      <c r="Y23" t="n">
        <v>1</v>
      </c>
      <c r="Z23" t="n">
        <v>10</v>
      </c>
      <c r="AA23" t="n">
        <v>166.4502695344015</v>
      </c>
      <c r="AB23" t="n">
        <v>227.7446020444952</v>
      </c>
      <c r="AC23" t="n">
        <v>206.0089768669907</v>
      </c>
      <c r="AD23" t="n">
        <v>166450.2695344015</v>
      </c>
      <c r="AE23" t="n">
        <v>227744.6020444952</v>
      </c>
      <c r="AF23" t="n">
        <v>3.833883687646636e-06</v>
      </c>
      <c r="AG23" t="n">
        <v>8</v>
      </c>
      <c r="AH23" t="n">
        <v>206008.9768669907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5.1894</v>
      </c>
      <c r="E24" t="n">
        <v>19.27</v>
      </c>
      <c r="F24" t="n">
        <v>16</v>
      </c>
      <c r="G24" t="n">
        <v>39.99</v>
      </c>
      <c r="H24" t="n">
        <v>0.62</v>
      </c>
      <c r="I24" t="n">
        <v>24</v>
      </c>
      <c r="J24" t="n">
        <v>184.95</v>
      </c>
      <c r="K24" t="n">
        <v>52.44</v>
      </c>
      <c r="L24" t="n">
        <v>6.5</v>
      </c>
      <c r="M24" t="n">
        <v>22</v>
      </c>
      <c r="N24" t="n">
        <v>36.01</v>
      </c>
      <c r="O24" t="n">
        <v>23044.38</v>
      </c>
      <c r="P24" t="n">
        <v>201.02</v>
      </c>
      <c r="Q24" t="n">
        <v>467.1</v>
      </c>
      <c r="R24" t="n">
        <v>71.61</v>
      </c>
      <c r="S24" t="n">
        <v>39.61</v>
      </c>
      <c r="T24" t="n">
        <v>10977.38</v>
      </c>
      <c r="U24" t="n">
        <v>0.55</v>
      </c>
      <c r="V24" t="n">
        <v>0.73</v>
      </c>
      <c r="W24" t="n">
        <v>2.65</v>
      </c>
      <c r="X24" t="n">
        <v>0.66</v>
      </c>
      <c r="Y24" t="n">
        <v>1</v>
      </c>
      <c r="Z24" t="n">
        <v>10</v>
      </c>
      <c r="AA24" t="n">
        <v>165.7263627603309</v>
      </c>
      <c r="AB24" t="n">
        <v>226.7541208596993</v>
      </c>
      <c r="AC24" t="n">
        <v>205.1130258163223</v>
      </c>
      <c r="AD24" t="n">
        <v>165726.3627603309</v>
      </c>
      <c r="AE24" t="n">
        <v>226754.1208596993</v>
      </c>
      <c r="AF24" t="n">
        <v>3.845963930462092e-06</v>
      </c>
      <c r="AG24" t="n">
        <v>8</v>
      </c>
      <c r="AH24" t="n">
        <v>205113.0258163223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5.208</v>
      </c>
      <c r="E25" t="n">
        <v>19.2</v>
      </c>
      <c r="F25" t="n">
        <v>15.96</v>
      </c>
      <c r="G25" t="n">
        <v>41.64</v>
      </c>
      <c r="H25" t="n">
        <v>0.65</v>
      </c>
      <c r="I25" t="n">
        <v>23</v>
      </c>
      <c r="J25" t="n">
        <v>185.33</v>
      </c>
      <c r="K25" t="n">
        <v>52.44</v>
      </c>
      <c r="L25" t="n">
        <v>6.75</v>
      </c>
      <c r="M25" t="n">
        <v>21</v>
      </c>
      <c r="N25" t="n">
        <v>36.13</v>
      </c>
      <c r="O25" t="n">
        <v>23090.91</v>
      </c>
      <c r="P25" t="n">
        <v>200.17</v>
      </c>
      <c r="Q25" t="n">
        <v>467.07</v>
      </c>
      <c r="R25" t="n">
        <v>70.53</v>
      </c>
      <c r="S25" t="n">
        <v>39.61</v>
      </c>
      <c r="T25" t="n">
        <v>10441.81</v>
      </c>
      <c r="U25" t="n">
        <v>0.5600000000000001</v>
      </c>
      <c r="V25" t="n">
        <v>0.73</v>
      </c>
      <c r="W25" t="n">
        <v>2.64</v>
      </c>
      <c r="X25" t="n">
        <v>0.63</v>
      </c>
      <c r="Y25" t="n">
        <v>1</v>
      </c>
      <c r="Z25" t="n">
        <v>10</v>
      </c>
      <c r="AA25" t="n">
        <v>164.9410781813452</v>
      </c>
      <c r="AB25" t="n">
        <v>225.6796598544211</v>
      </c>
      <c r="AC25" t="n">
        <v>204.141109861372</v>
      </c>
      <c r="AD25" t="n">
        <v>164941.0781813452</v>
      </c>
      <c r="AE25" t="n">
        <v>225679.6598544211</v>
      </c>
      <c r="AF25" t="n">
        <v>3.859748747417154e-06</v>
      </c>
      <c r="AG25" t="n">
        <v>8</v>
      </c>
      <c r="AH25" t="n">
        <v>204141.109861372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5.2237</v>
      </c>
      <c r="E26" t="n">
        <v>19.14</v>
      </c>
      <c r="F26" t="n">
        <v>15.94</v>
      </c>
      <c r="G26" t="n">
        <v>43.48</v>
      </c>
      <c r="H26" t="n">
        <v>0.67</v>
      </c>
      <c r="I26" t="n">
        <v>22</v>
      </c>
      <c r="J26" t="n">
        <v>185.7</v>
      </c>
      <c r="K26" t="n">
        <v>52.44</v>
      </c>
      <c r="L26" t="n">
        <v>7</v>
      </c>
      <c r="M26" t="n">
        <v>20</v>
      </c>
      <c r="N26" t="n">
        <v>36.26</v>
      </c>
      <c r="O26" t="n">
        <v>23137.49</v>
      </c>
      <c r="P26" t="n">
        <v>199.54</v>
      </c>
      <c r="Q26" t="n">
        <v>467.07</v>
      </c>
      <c r="R26" t="n">
        <v>69.68000000000001</v>
      </c>
      <c r="S26" t="n">
        <v>39.61</v>
      </c>
      <c r="T26" t="n">
        <v>10018.94</v>
      </c>
      <c r="U26" t="n">
        <v>0.57</v>
      </c>
      <c r="V26" t="n">
        <v>0.73</v>
      </c>
      <c r="W26" t="n">
        <v>2.65</v>
      </c>
      <c r="X26" t="n">
        <v>0.61</v>
      </c>
      <c r="Y26" t="n">
        <v>1</v>
      </c>
      <c r="Z26" t="n">
        <v>10</v>
      </c>
      <c r="AA26" t="n">
        <v>164.3309676829223</v>
      </c>
      <c r="AB26" t="n">
        <v>224.8448797543038</v>
      </c>
      <c r="AC26" t="n">
        <v>203.3860000023884</v>
      </c>
      <c r="AD26" t="n">
        <v>164330.9676829223</v>
      </c>
      <c r="AE26" t="n">
        <v>224844.8797543038</v>
      </c>
      <c r="AF26" t="n">
        <v>3.871384318717932e-06</v>
      </c>
      <c r="AG26" t="n">
        <v>8</v>
      </c>
      <c r="AH26" t="n">
        <v>203386.0000023884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5.2419</v>
      </c>
      <c r="E27" t="n">
        <v>19.08</v>
      </c>
      <c r="F27" t="n">
        <v>15.91</v>
      </c>
      <c r="G27" t="n">
        <v>45.46</v>
      </c>
      <c r="H27" t="n">
        <v>0.6899999999999999</v>
      </c>
      <c r="I27" t="n">
        <v>21</v>
      </c>
      <c r="J27" t="n">
        <v>186.08</v>
      </c>
      <c r="K27" t="n">
        <v>52.44</v>
      </c>
      <c r="L27" t="n">
        <v>7.25</v>
      </c>
      <c r="M27" t="n">
        <v>19</v>
      </c>
      <c r="N27" t="n">
        <v>36.39</v>
      </c>
      <c r="O27" t="n">
        <v>23184.11</v>
      </c>
      <c r="P27" t="n">
        <v>198.8</v>
      </c>
      <c r="Q27" t="n">
        <v>467.09</v>
      </c>
      <c r="R27" t="n">
        <v>68.54000000000001</v>
      </c>
      <c r="S27" t="n">
        <v>39.61</v>
      </c>
      <c r="T27" t="n">
        <v>9454.139999999999</v>
      </c>
      <c r="U27" t="n">
        <v>0.58</v>
      </c>
      <c r="V27" t="n">
        <v>0.73</v>
      </c>
      <c r="W27" t="n">
        <v>2.65</v>
      </c>
      <c r="X27" t="n">
        <v>0.58</v>
      </c>
      <c r="Y27" t="n">
        <v>1</v>
      </c>
      <c r="Z27" t="n">
        <v>10</v>
      </c>
      <c r="AA27" t="n">
        <v>163.6199225037692</v>
      </c>
      <c r="AB27" t="n">
        <v>223.8719963710876</v>
      </c>
      <c r="AC27" t="n">
        <v>202.5059672438157</v>
      </c>
      <c r="AD27" t="n">
        <v>163619.9225037692</v>
      </c>
      <c r="AE27" t="n">
        <v>223871.9963710876</v>
      </c>
      <c r="AF27" t="n">
        <v>3.88487268799654e-06</v>
      </c>
      <c r="AG27" t="n">
        <v>8</v>
      </c>
      <c r="AH27" t="n">
        <v>202505.9672438157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5.2579</v>
      </c>
      <c r="E28" t="n">
        <v>19.02</v>
      </c>
      <c r="F28" t="n">
        <v>15.89</v>
      </c>
      <c r="G28" t="n">
        <v>47.66</v>
      </c>
      <c r="H28" t="n">
        <v>0.71</v>
      </c>
      <c r="I28" t="n">
        <v>20</v>
      </c>
      <c r="J28" t="n">
        <v>186.46</v>
      </c>
      <c r="K28" t="n">
        <v>52.44</v>
      </c>
      <c r="L28" t="n">
        <v>7.5</v>
      </c>
      <c r="M28" t="n">
        <v>18</v>
      </c>
      <c r="N28" t="n">
        <v>36.52</v>
      </c>
      <c r="O28" t="n">
        <v>23230.78</v>
      </c>
      <c r="P28" t="n">
        <v>197.75</v>
      </c>
      <c r="Q28" t="n">
        <v>467.07</v>
      </c>
      <c r="R28" t="n">
        <v>67.90000000000001</v>
      </c>
      <c r="S28" t="n">
        <v>39.61</v>
      </c>
      <c r="T28" t="n">
        <v>9139.01</v>
      </c>
      <c r="U28" t="n">
        <v>0.58</v>
      </c>
      <c r="V28" t="n">
        <v>0.73</v>
      </c>
      <c r="W28" t="n">
        <v>2.64</v>
      </c>
      <c r="X28" t="n">
        <v>0.55</v>
      </c>
      <c r="Y28" t="n">
        <v>1</v>
      </c>
      <c r="Z28" t="n">
        <v>10</v>
      </c>
      <c r="AA28" t="n">
        <v>162.8187724149025</v>
      </c>
      <c r="AB28" t="n">
        <v>222.7758274752532</v>
      </c>
      <c r="AC28" t="n">
        <v>201.5144151689166</v>
      </c>
      <c r="AD28" t="n">
        <v>162818.7724149025</v>
      </c>
      <c r="AE28" t="n">
        <v>222775.8274752532</v>
      </c>
      <c r="AF28" t="n">
        <v>3.896730595054657e-06</v>
      </c>
      <c r="AG28" t="n">
        <v>8</v>
      </c>
      <c r="AH28" t="n">
        <v>201514.4151689166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5.2602</v>
      </c>
      <c r="E29" t="n">
        <v>19.01</v>
      </c>
      <c r="F29" t="n">
        <v>15.88</v>
      </c>
      <c r="G29" t="n">
        <v>47.64</v>
      </c>
      <c r="H29" t="n">
        <v>0.74</v>
      </c>
      <c r="I29" t="n">
        <v>20</v>
      </c>
      <c r="J29" t="n">
        <v>186.84</v>
      </c>
      <c r="K29" t="n">
        <v>52.44</v>
      </c>
      <c r="L29" t="n">
        <v>7.75</v>
      </c>
      <c r="M29" t="n">
        <v>18</v>
      </c>
      <c r="N29" t="n">
        <v>36.65</v>
      </c>
      <c r="O29" t="n">
        <v>23277.49</v>
      </c>
      <c r="P29" t="n">
        <v>197.69</v>
      </c>
      <c r="Q29" t="n">
        <v>467.11</v>
      </c>
      <c r="R29" t="n">
        <v>67.54000000000001</v>
      </c>
      <c r="S29" t="n">
        <v>39.61</v>
      </c>
      <c r="T29" t="n">
        <v>8963.09</v>
      </c>
      <c r="U29" t="n">
        <v>0.59</v>
      </c>
      <c r="V29" t="n">
        <v>0.73</v>
      </c>
      <c r="W29" t="n">
        <v>2.64</v>
      </c>
      <c r="X29" t="n">
        <v>0.55</v>
      </c>
      <c r="Y29" t="n">
        <v>1</v>
      </c>
      <c r="Z29" t="n">
        <v>10</v>
      </c>
      <c r="AA29" t="n">
        <v>162.7417681632072</v>
      </c>
      <c r="AB29" t="n">
        <v>222.670466860896</v>
      </c>
      <c r="AC29" t="n">
        <v>201.4191100237192</v>
      </c>
      <c r="AD29" t="n">
        <v>162741.7681632072</v>
      </c>
      <c r="AE29" t="n">
        <v>222670.466860896</v>
      </c>
      <c r="AF29" t="n">
        <v>3.898435169194262e-06</v>
      </c>
      <c r="AG29" t="n">
        <v>8</v>
      </c>
      <c r="AH29" t="n">
        <v>201419.1100237191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5.2744</v>
      </c>
      <c r="E30" t="n">
        <v>18.96</v>
      </c>
      <c r="F30" t="n">
        <v>15.86</v>
      </c>
      <c r="G30" t="n">
        <v>50.09</v>
      </c>
      <c r="H30" t="n">
        <v>0.76</v>
      </c>
      <c r="I30" t="n">
        <v>19</v>
      </c>
      <c r="J30" t="n">
        <v>187.22</v>
      </c>
      <c r="K30" t="n">
        <v>52.44</v>
      </c>
      <c r="L30" t="n">
        <v>8</v>
      </c>
      <c r="M30" t="n">
        <v>17</v>
      </c>
      <c r="N30" t="n">
        <v>36.78</v>
      </c>
      <c r="O30" t="n">
        <v>23324.24</v>
      </c>
      <c r="P30" t="n">
        <v>197.34</v>
      </c>
      <c r="Q30" t="n">
        <v>467.08</v>
      </c>
      <c r="R30" t="n">
        <v>67.38</v>
      </c>
      <c r="S30" t="n">
        <v>39.61</v>
      </c>
      <c r="T30" t="n">
        <v>8885.799999999999</v>
      </c>
      <c r="U30" t="n">
        <v>0.59</v>
      </c>
      <c r="V30" t="n">
        <v>0.74</v>
      </c>
      <c r="W30" t="n">
        <v>2.64</v>
      </c>
      <c r="X30" t="n">
        <v>0.53</v>
      </c>
      <c r="Y30" t="n">
        <v>1</v>
      </c>
      <c r="Z30" t="n">
        <v>10</v>
      </c>
      <c r="AA30" t="n">
        <v>162.3008863255479</v>
      </c>
      <c r="AB30" t="n">
        <v>222.0672328802769</v>
      </c>
      <c r="AC30" t="n">
        <v>200.8734478475658</v>
      </c>
      <c r="AD30" t="n">
        <v>162300.8863255478</v>
      </c>
      <c r="AE30" t="n">
        <v>222067.2328802769</v>
      </c>
      <c r="AF30" t="n">
        <v>3.90895906170834e-06</v>
      </c>
      <c r="AG30" t="n">
        <v>8</v>
      </c>
      <c r="AH30" t="n">
        <v>200873.4478475658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5.276</v>
      </c>
      <c r="E31" t="n">
        <v>18.95</v>
      </c>
      <c r="F31" t="n">
        <v>15.86</v>
      </c>
      <c r="G31" t="n">
        <v>50.08</v>
      </c>
      <c r="H31" t="n">
        <v>0.78</v>
      </c>
      <c r="I31" t="n">
        <v>19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196.76</v>
      </c>
      <c r="Q31" t="n">
        <v>467.07</v>
      </c>
      <c r="R31" t="n">
        <v>67.06</v>
      </c>
      <c r="S31" t="n">
        <v>39.61</v>
      </c>
      <c r="T31" t="n">
        <v>8728.049999999999</v>
      </c>
      <c r="U31" t="n">
        <v>0.59</v>
      </c>
      <c r="V31" t="n">
        <v>0.74</v>
      </c>
      <c r="W31" t="n">
        <v>2.64</v>
      </c>
      <c r="X31" t="n">
        <v>0.52</v>
      </c>
      <c r="Y31" t="n">
        <v>1</v>
      </c>
      <c r="Z31" t="n">
        <v>10</v>
      </c>
      <c r="AA31" t="n">
        <v>162.0048286995726</v>
      </c>
      <c r="AB31" t="n">
        <v>221.6621537752771</v>
      </c>
      <c r="AC31" t="n">
        <v>200.5070289238151</v>
      </c>
      <c r="AD31" t="n">
        <v>162004.8286995726</v>
      </c>
      <c r="AE31" t="n">
        <v>221662.1537752771</v>
      </c>
      <c r="AF31" t="n">
        <v>3.910144852414152e-06</v>
      </c>
      <c r="AG31" t="n">
        <v>8</v>
      </c>
      <c r="AH31" t="n">
        <v>200507.0289238151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5.3019</v>
      </c>
      <c r="E32" t="n">
        <v>18.86</v>
      </c>
      <c r="F32" t="n">
        <v>15.8</v>
      </c>
      <c r="G32" t="n">
        <v>52.67</v>
      </c>
      <c r="H32" t="n">
        <v>0.8</v>
      </c>
      <c r="I32" t="n">
        <v>18</v>
      </c>
      <c r="J32" t="n">
        <v>187.98</v>
      </c>
      <c r="K32" t="n">
        <v>52.44</v>
      </c>
      <c r="L32" t="n">
        <v>8.5</v>
      </c>
      <c r="M32" t="n">
        <v>16</v>
      </c>
      <c r="N32" t="n">
        <v>37.03</v>
      </c>
      <c r="O32" t="n">
        <v>23417.88</v>
      </c>
      <c r="P32" t="n">
        <v>195.41</v>
      </c>
      <c r="Q32" t="n">
        <v>467.14</v>
      </c>
      <c r="R32" t="n">
        <v>65.22</v>
      </c>
      <c r="S32" t="n">
        <v>39.61</v>
      </c>
      <c r="T32" t="n">
        <v>7812.43</v>
      </c>
      <c r="U32" t="n">
        <v>0.61</v>
      </c>
      <c r="V32" t="n">
        <v>0.74</v>
      </c>
      <c r="W32" t="n">
        <v>2.63</v>
      </c>
      <c r="X32" t="n">
        <v>0.47</v>
      </c>
      <c r="Y32" t="n">
        <v>1</v>
      </c>
      <c r="Z32" t="n">
        <v>10</v>
      </c>
      <c r="AA32" t="n">
        <v>160.8705517414497</v>
      </c>
      <c r="AB32" t="n">
        <v>220.1101860004064</v>
      </c>
      <c r="AC32" t="n">
        <v>199.1031787751771</v>
      </c>
      <c r="AD32" t="n">
        <v>160870.5517414497</v>
      </c>
      <c r="AE32" t="n">
        <v>220110.1860004064</v>
      </c>
      <c r="AF32" t="n">
        <v>3.929339839464479e-06</v>
      </c>
      <c r="AG32" t="n">
        <v>8</v>
      </c>
      <c r="AH32" t="n">
        <v>199103.1787751771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5.3166</v>
      </c>
      <c r="E33" t="n">
        <v>18.81</v>
      </c>
      <c r="F33" t="n">
        <v>15.78</v>
      </c>
      <c r="G33" t="n">
        <v>55.71</v>
      </c>
      <c r="H33" t="n">
        <v>0.82</v>
      </c>
      <c r="I33" t="n">
        <v>17</v>
      </c>
      <c r="J33" t="n">
        <v>188.36</v>
      </c>
      <c r="K33" t="n">
        <v>52.44</v>
      </c>
      <c r="L33" t="n">
        <v>8.75</v>
      </c>
      <c r="M33" t="n">
        <v>15</v>
      </c>
      <c r="N33" t="n">
        <v>37.16</v>
      </c>
      <c r="O33" t="n">
        <v>23464.76</v>
      </c>
      <c r="P33" t="n">
        <v>194.28</v>
      </c>
      <c r="Q33" t="n">
        <v>467.07</v>
      </c>
      <c r="R33" t="n">
        <v>64.7</v>
      </c>
      <c r="S33" t="n">
        <v>39.61</v>
      </c>
      <c r="T33" t="n">
        <v>7558.19</v>
      </c>
      <c r="U33" t="n">
        <v>0.61</v>
      </c>
      <c r="V33" t="n">
        <v>0.74</v>
      </c>
      <c r="W33" t="n">
        <v>2.63</v>
      </c>
      <c r="X33" t="n">
        <v>0.45</v>
      </c>
      <c r="Y33" t="n">
        <v>1</v>
      </c>
      <c r="Z33" t="n">
        <v>10</v>
      </c>
      <c r="AA33" t="n">
        <v>160.0741045052894</v>
      </c>
      <c r="AB33" t="n">
        <v>219.0204517551202</v>
      </c>
      <c r="AC33" t="n">
        <v>198.117447236809</v>
      </c>
      <c r="AD33" t="n">
        <v>160074.1045052894</v>
      </c>
      <c r="AE33" t="n">
        <v>219020.4517551202</v>
      </c>
      <c r="AF33" t="n">
        <v>3.940234291574124e-06</v>
      </c>
      <c r="AG33" t="n">
        <v>8</v>
      </c>
      <c r="AH33" t="n">
        <v>198117.447236809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5.3153</v>
      </c>
      <c r="E34" t="n">
        <v>18.81</v>
      </c>
      <c r="F34" t="n">
        <v>15.79</v>
      </c>
      <c r="G34" t="n">
        <v>55.72</v>
      </c>
      <c r="H34" t="n">
        <v>0.85</v>
      </c>
      <c r="I34" t="n">
        <v>17</v>
      </c>
      <c r="J34" t="n">
        <v>188.74</v>
      </c>
      <c r="K34" t="n">
        <v>52.44</v>
      </c>
      <c r="L34" t="n">
        <v>9</v>
      </c>
      <c r="M34" t="n">
        <v>15</v>
      </c>
      <c r="N34" t="n">
        <v>37.3</v>
      </c>
      <c r="O34" t="n">
        <v>23511.69</v>
      </c>
      <c r="P34" t="n">
        <v>194.49</v>
      </c>
      <c r="Q34" t="n">
        <v>467.07</v>
      </c>
      <c r="R34" t="n">
        <v>64.86</v>
      </c>
      <c r="S34" t="n">
        <v>39.61</v>
      </c>
      <c r="T34" t="n">
        <v>7638.28</v>
      </c>
      <c r="U34" t="n">
        <v>0.61</v>
      </c>
      <c r="V34" t="n">
        <v>0.74</v>
      </c>
      <c r="W34" t="n">
        <v>2.63</v>
      </c>
      <c r="X34" t="n">
        <v>0.46</v>
      </c>
      <c r="Y34" t="n">
        <v>1</v>
      </c>
      <c r="Z34" t="n">
        <v>10</v>
      </c>
      <c r="AA34" t="n">
        <v>160.1990793924798</v>
      </c>
      <c r="AB34" t="n">
        <v>219.1914479092769</v>
      </c>
      <c r="AC34" t="n">
        <v>198.2721237580076</v>
      </c>
      <c r="AD34" t="n">
        <v>160199.0793924798</v>
      </c>
      <c r="AE34" t="n">
        <v>219191.4479092769</v>
      </c>
      <c r="AF34" t="n">
        <v>3.939270836625652e-06</v>
      </c>
      <c r="AG34" t="n">
        <v>8</v>
      </c>
      <c r="AH34" t="n">
        <v>198272.1237580076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5.3289</v>
      </c>
      <c r="E35" t="n">
        <v>18.77</v>
      </c>
      <c r="F35" t="n">
        <v>15.78</v>
      </c>
      <c r="G35" t="n">
        <v>59.16</v>
      </c>
      <c r="H35" t="n">
        <v>0.87</v>
      </c>
      <c r="I35" t="n">
        <v>16</v>
      </c>
      <c r="J35" t="n">
        <v>189.12</v>
      </c>
      <c r="K35" t="n">
        <v>52.44</v>
      </c>
      <c r="L35" t="n">
        <v>9.25</v>
      </c>
      <c r="M35" t="n">
        <v>14</v>
      </c>
      <c r="N35" t="n">
        <v>37.43</v>
      </c>
      <c r="O35" t="n">
        <v>23558.67</v>
      </c>
      <c r="P35" t="n">
        <v>193.71</v>
      </c>
      <c r="Q35" t="n">
        <v>467.08</v>
      </c>
      <c r="R35" t="n">
        <v>64.26000000000001</v>
      </c>
      <c r="S35" t="n">
        <v>39.61</v>
      </c>
      <c r="T35" t="n">
        <v>7342.11</v>
      </c>
      <c r="U35" t="n">
        <v>0.62</v>
      </c>
      <c r="V35" t="n">
        <v>0.74</v>
      </c>
      <c r="W35" t="n">
        <v>2.64</v>
      </c>
      <c r="X35" t="n">
        <v>0.44</v>
      </c>
      <c r="Y35" t="n">
        <v>1</v>
      </c>
      <c r="Z35" t="n">
        <v>10</v>
      </c>
      <c r="AA35" t="n">
        <v>159.5908964398249</v>
      </c>
      <c r="AB35" t="n">
        <v>218.3593051623168</v>
      </c>
      <c r="AC35" t="n">
        <v>197.5193995468974</v>
      </c>
      <c r="AD35" t="n">
        <v>159590.896439825</v>
      </c>
      <c r="AE35" t="n">
        <v>218359.3051623168</v>
      </c>
      <c r="AF35" t="n">
        <v>3.949350057625052e-06</v>
      </c>
      <c r="AG35" t="n">
        <v>8</v>
      </c>
      <c r="AH35" t="n">
        <v>197519.3995468974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5.3345</v>
      </c>
      <c r="E36" t="n">
        <v>18.75</v>
      </c>
      <c r="F36" t="n">
        <v>15.76</v>
      </c>
      <c r="G36" t="n">
        <v>59.09</v>
      </c>
      <c r="H36" t="n">
        <v>0.89</v>
      </c>
      <c r="I36" t="n">
        <v>16</v>
      </c>
      <c r="J36" t="n">
        <v>189.5</v>
      </c>
      <c r="K36" t="n">
        <v>52.44</v>
      </c>
      <c r="L36" t="n">
        <v>9.5</v>
      </c>
      <c r="M36" t="n">
        <v>14</v>
      </c>
      <c r="N36" t="n">
        <v>37.56</v>
      </c>
      <c r="O36" t="n">
        <v>23605.68</v>
      </c>
      <c r="P36" t="n">
        <v>193.46</v>
      </c>
      <c r="Q36" t="n">
        <v>467.08</v>
      </c>
      <c r="R36" t="n">
        <v>63.65</v>
      </c>
      <c r="S36" t="n">
        <v>39.61</v>
      </c>
      <c r="T36" t="n">
        <v>7035.35</v>
      </c>
      <c r="U36" t="n">
        <v>0.62</v>
      </c>
      <c r="V36" t="n">
        <v>0.74</v>
      </c>
      <c r="W36" t="n">
        <v>2.64</v>
      </c>
      <c r="X36" t="n">
        <v>0.42</v>
      </c>
      <c r="Y36" t="n">
        <v>1</v>
      </c>
      <c r="Z36" t="n">
        <v>10</v>
      </c>
      <c r="AA36" t="n">
        <v>159.364732485709</v>
      </c>
      <c r="AB36" t="n">
        <v>218.049857662646</v>
      </c>
      <c r="AC36" t="n">
        <v>197.2394852822829</v>
      </c>
      <c r="AD36" t="n">
        <v>159364.732485709</v>
      </c>
      <c r="AE36" t="n">
        <v>218049.857662646</v>
      </c>
      <c r="AF36" t="n">
        <v>3.953500325095393e-06</v>
      </c>
      <c r="AG36" t="n">
        <v>8</v>
      </c>
      <c r="AH36" t="n">
        <v>197239.4852822829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5.3278</v>
      </c>
      <c r="E37" t="n">
        <v>18.77</v>
      </c>
      <c r="F37" t="n">
        <v>15.78</v>
      </c>
      <c r="G37" t="n">
        <v>59.17</v>
      </c>
      <c r="H37" t="n">
        <v>0.91</v>
      </c>
      <c r="I37" t="n">
        <v>16</v>
      </c>
      <c r="J37" t="n">
        <v>189.88</v>
      </c>
      <c r="K37" t="n">
        <v>52.44</v>
      </c>
      <c r="L37" t="n">
        <v>9.75</v>
      </c>
      <c r="M37" t="n">
        <v>14</v>
      </c>
      <c r="N37" t="n">
        <v>37.69</v>
      </c>
      <c r="O37" t="n">
        <v>23652.75</v>
      </c>
      <c r="P37" t="n">
        <v>193.05</v>
      </c>
      <c r="Q37" t="n">
        <v>467.07</v>
      </c>
      <c r="R37" t="n">
        <v>64.45999999999999</v>
      </c>
      <c r="S37" t="n">
        <v>39.61</v>
      </c>
      <c r="T37" t="n">
        <v>7440.12</v>
      </c>
      <c r="U37" t="n">
        <v>0.61</v>
      </c>
      <c r="V37" t="n">
        <v>0.74</v>
      </c>
      <c r="W37" t="n">
        <v>2.64</v>
      </c>
      <c r="X37" t="n">
        <v>0.45</v>
      </c>
      <c r="Y37" t="n">
        <v>1</v>
      </c>
      <c r="Z37" t="n">
        <v>10</v>
      </c>
      <c r="AA37" t="n">
        <v>159.3112594786325</v>
      </c>
      <c r="AB37" t="n">
        <v>217.9766935353014</v>
      </c>
      <c r="AC37" t="n">
        <v>197.1733038365656</v>
      </c>
      <c r="AD37" t="n">
        <v>159311.2594786325</v>
      </c>
      <c r="AE37" t="n">
        <v>217976.6935353014</v>
      </c>
      <c r="AF37" t="n">
        <v>3.948534826514807e-06</v>
      </c>
      <c r="AG37" t="n">
        <v>8</v>
      </c>
      <c r="AH37" t="n">
        <v>197173.3038365656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5.3522</v>
      </c>
      <c r="E38" t="n">
        <v>18.68</v>
      </c>
      <c r="F38" t="n">
        <v>15.73</v>
      </c>
      <c r="G38" t="n">
        <v>62.92</v>
      </c>
      <c r="H38" t="n">
        <v>0.93</v>
      </c>
      <c r="I38" t="n">
        <v>15</v>
      </c>
      <c r="J38" t="n">
        <v>190.26</v>
      </c>
      <c r="K38" t="n">
        <v>52.44</v>
      </c>
      <c r="L38" t="n">
        <v>10</v>
      </c>
      <c r="M38" t="n">
        <v>13</v>
      </c>
      <c r="N38" t="n">
        <v>37.82</v>
      </c>
      <c r="O38" t="n">
        <v>23699.85</v>
      </c>
      <c r="P38" t="n">
        <v>191.84</v>
      </c>
      <c r="Q38" t="n">
        <v>467.07</v>
      </c>
      <c r="R38" t="n">
        <v>62.88</v>
      </c>
      <c r="S38" t="n">
        <v>39.61</v>
      </c>
      <c r="T38" t="n">
        <v>6657.85</v>
      </c>
      <c r="U38" t="n">
        <v>0.63</v>
      </c>
      <c r="V38" t="n">
        <v>0.74</v>
      </c>
      <c r="W38" t="n">
        <v>2.63</v>
      </c>
      <c r="X38" t="n">
        <v>0.4</v>
      </c>
      <c r="Y38" t="n">
        <v>1</v>
      </c>
      <c r="Z38" t="n">
        <v>10</v>
      </c>
      <c r="AA38" t="n">
        <v>158.2965781253484</v>
      </c>
      <c r="AB38" t="n">
        <v>216.5883617431568</v>
      </c>
      <c r="AC38" t="n">
        <v>195.9174724821268</v>
      </c>
      <c r="AD38" t="n">
        <v>158296.5781253484</v>
      </c>
      <c r="AE38" t="n">
        <v>216588.3617431567</v>
      </c>
      <c r="AF38" t="n">
        <v>3.966618134778435e-06</v>
      </c>
      <c r="AG38" t="n">
        <v>8</v>
      </c>
      <c r="AH38" t="n">
        <v>195917.4724821268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5.352</v>
      </c>
      <c r="E39" t="n">
        <v>18.68</v>
      </c>
      <c r="F39" t="n">
        <v>15.73</v>
      </c>
      <c r="G39" t="n">
        <v>62.92</v>
      </c>
      <c r="H39" t="n">
        <v>0.95</v>
      </c>
      <c r="I39" t="n">
        <v>15</v>
      </c>
      <c r="J39" t="n">
        <v>190.65</v>
      </c>
      <c r="K39" t="n">
        <v>52.44</v>
      </c>
      <c r="L39" t="n">
        <v>10.25</v>
      </c>
      <c r="M39" t="n">
        <v>13</v>
      </c>
      <c r="N39" t="n">
        <v>37.95</v>
      </c>
      <c r="O39" t="n">
        <v>23747</v>
      </c>
      <c r="P39" t="n">
        <v>191.46</v>
      </c>
      <c r="Q39" t="n">
        <v>467.07</v>
      </c>
      <c r="R39" t="n">
        <v>62.89</v>
      </c>
      <c r="S39" t="n">
        <v>39.61</v>
      </c>
      <c r="T39" t="n">
        <v>6659.85</v>
      </c>
      <c r="U39" t="n">
        <v>0.63</v>
      </c>
      <c r="V39" t="n">
        <v>0.74</v>
      </c>
      <c r="W39" t="n">
        <v>2.63</v>
      </c>
      <c r="X39" t="n">
        <v>0.4</v>
      </c>
      <c r="Y39" t="n">
        <v>1</v>
      </c>
      <c r="Z39" t="n">
        <v>10</v>
      </c>
      <c r="AA39" t="n">
        <v>158.1284187099278</v>
      </c>
      <c r="AB39" t="n">
        <v>216.3582786123086</v>
      </c>
      <c r="AC39" t="n">
        <v>195.7093481623631</v>
      </c>
      <c r="AD39" t="n">
        <v>158128.4187099278</v>
      </c>
      <c r="AE39" t="n">
        <v>216358.2786123086</v>
      </c>
      <c r="AF39" t="n">
        <v>3.966469910940209e-06</v>
      </c>
      <c r="AG39" t="n">
        <v>8</v>
      </c>
      <c r="AH39" t="n">
        <v>195709.3481623631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5.3686</v>
      </c>
      <c r="E40" t="n">
        <v>18.63</v>
      </c>
      <c r="F40" t="n">
        <v>15.71</v>
      </c>
      <c r="G40" t="n">
        <v>67.31999999999999</v>
      </c>
      <c r="H40" t="n">
        <v>0.98</v>
      </c>
      <c r="I40" t="n">
        <v>14</v>
      </c>
      <c r="J40" t="n">
        <v>191.03</v>
      </c>
      <c r="K40" t="n">
        <v>52.44</v>
      </c>
      <c r="L40" t="n">
        <v>10.5</v>
      </c>
      <c r="M40" t="n">
        <v>12</v>
      </c>
      <c r="N40" t="n">
        <v>38.09</v>
      </c>
      <c r="O40" t="n">
        <v>23794.2</v>
      </c>
      <c r="P40" t="n">
        <v>190.75</v>
      </c>
      <c r="Q40" t="n">
        <v>467.07</v>
      </c>
      <c r="R40" t="n">
        <v>62.04</v>
      </c>
      <c r="S40" t="n">
        <v>39.61</v>
      </c>
      <c r="T40" t="n">
        <v>6243.25</v>
      </c>
      <c r="U40" t="n">
        <v>0.64</v>
      </c>
      <c r="V40" t="n">
        <v>0.74</v>
      </c>
      <c r="W40" t="n">
        <v>2.63</v>
      </c>
      <c r="X40" t="n">
        <v>0.37</v>
      </c>
      <c r="Y40" t="n">
        <v>1</v>
      </c>
      <c r="Z40" t="n">
        <v>10</v>
      </c>
      <c r="AA40" t="n">
        <v>157.502677711624</v>
      </c>
      <c r="AB40" t="n">
        <v>215.5021121726853</v>
      </c>
      <c r="AC40" t="n">
        <v>194.9348930460999</v>
      </c>
      <c r="AD40" t="n">
        <v>157502.677711624</v>
      </c>
      <c r="AE40" t="n">
        <v>215502.1121726853</v>
      </c>
      <c r="AF40" t="n">
        <v>3.978772489513005e-06</v>
      </c>
      <c r="AG40" t="n">
        <v>8</v>
      </c>
      <c r="AH40" t="n">
        <v>194934.8930460999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5.3705</v>
      </c>
      <c r="E41" t="n">
        <v>18.62</v>
      </c>
      <c r="F41" t="n">
        <v>15.7</v>
      </c>
      <c r="G41" t="n">
        <v>67.29000000000001</v>
      </c>
      <c r="H41" t="n">
        <v>1</v>
      </c>
      <c r="I41" t="n">
        <v>14</v>
      </c>
      <c r="J41" t="n">
        <v>191.41</v>
      </c>
      <c r="K41" t="n">
        <v>52.44</v>
      </c>
      <c r="L41" t="n">
        <v>10.75</v>
      </c>
      <c r="M41" t="n">
        <v>12</v>
      </c>
      <c r="N41" t="n">
        <v>38.22</v>
      </c>
      <c r="O41" t="n">
        <v>23841.44</v>
      </c>
      <c r="P41" t="n">
        <v>190.52</v>
      </c>
      <c r="Q41" t="n">
        <v>467.1</v>
      </c>
      <c r="R41" t="n">
        <v>61.96</v>
      </c>
      <c r="S41" t="n">
        <v>39.61</v>
      </c>
      <c r="T41" t="n">
        <v>6203.32</v>
      </c>
      <c r="U41" t="n">
        <v>0.64</v>
      </c>
      <c r="V41" t="n">
        <v>0.74</v>
      </c>
      <c r="W41" t="n">
        <v>2.63</v>
      </c>
      <c r="X41" t="n">
        <v>0.37</v>
      </c>
      <c r="Y41" t="n">
        <v>1</v>
      </c>
      <c r="Z41" t="n">
        <v>10</v>
      </c>
      <c r="AA41" t="n">
        <v>157.3600235414148</v>
      </c>
      <c r="AB41" t="n">
        <v>215.3069264435474</v>
      </c>
      <c r="AC41" t="n">
        <v>194.758335569006</v>
      </c>
      <c r="AD41" t="n">
        <v>157360.0235414148</v>
      </c>
      <c r="AE41" t="n">
        <v>215306.9264435474</v>
      </c>
      <c r="AF41" t="n">
        <v>3.980180615976156e-06</v>
      </c>
      <c r="AG41" t="n">
        <v>8</v>
      </c>
      <c r="AH41" t="n">
        <v>194758.335569006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5.3715</v>
      </c>
      <c r="E42" t="n">
        <v>18.62</v>
      </c>
      <c r="F42" t="n">
        <v>15.7</v>
      </c>
      <c r="G42" t="n">
        <v>67.28</v>
      </c>
      <c r="H42" t="n">
        <v>1.02</v>
      </c>
      <c r="I42" t="n">
        <v>14</v>
      </c>
      <c r="J42" t="n">
        <v>191.79</v>
      </c>
      <c r="K42" t="n">
        <v>52.44</v>
      </c>
      <c r="L42" t="n">
        <v>11</v>
      </c>
      <c r="M42" t="n">
        <v>12</v>
      </c>
      <c r="N42" t="n">
        <v>38.35</v>
      </c>
      <c r="O42" t="n">
        <v>23888.73</v>
      </c>
      <c r="P42" t="n">
        <v>189.83</v>
      </c>
      <c r="Q42" t="n">
        <v>467.19</v>
      </c>
      <c r="R42" t="n">
        <v>61.91</v>
      </c>
      <c r="S42" t="n">
        <v>39.61</v>
      </c>
      <c r="T42" t="n">
        <v>6175.71</v>
      </c>
      <c r="U42" t="n">
        <v>0.64</v>
      </c>
      <c r="V42" t="n">
        <v>0.74</v>
      </c>
      <c r="W42" t="n">
        <v>2.63</v>
      </c>
      <c r="X42" t="n">
        <v>0.36</v>
      </c>
      <c r="Y42" t="n">
        <v>1</v>
      </c>
      <c r="Z42" t="n">
        <v>10</v>
      </c>
      <c r="AA42" t="n">
        <v>157.0317322891774</v>
      </c>
      <c r="AB42" t="n">
        <v>214.8577438690485</v>
      </c>
      <c r="AC42" t="n">
        <v>194.3520223489855</v>
      </c>
      <c r="AD42" t="n">
        <v>157031.7322891774</v>
      </c>
      <c r="AE42" t="n">
        <v>214857.7438690485</v>
      </c>
      <c r="AF42" t="n">
        <v>3.980921735167289e-06</v>
      </c>
      <c r="AG42" t="n">
        <v>8</v>
      </c>
      <c r="AH42" t="n">
        <v>194352.0223489855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5.3866</v>
      </c>
      <c r="E43" t="n">
        <v>18.56</v>
      </c>
      <c r="F43" t="n">
        <v>15.68</v>
      </c>
      <c r="G43" t="n">
        <v>72.38</v>
      </c>
      <c r="H43" t="n">
        <v>1.04</v>
      </c>
      <c r="I43" t="n">
        <v>13</v>
      </c>
      <c r="J43" t="n">
        <v>192.18</v>
      </c>
      <c r="K43" t="n">
        <v>52.44</v>
      </c>
      <c r="L43" t="n">
        <v>11.25</v>
      </c>
      <c r="M43" t="n">
        <v>11</v>
      </c>
      <c r="N43" t="n">
        <v>38.49</v>
      </c>
      <c r="O43" t="n">
        <v>23936.06</v>
      </c>
      <c r="P43" t="n">
        <v>188.61</v>
      </c>
      <c r="Q43" t="n">
        <v>467.07</v>
      </c>
      <c r="R43" t="n">
        <v>61.35</v>
      </c>
      <c r="S43" t="n">
        <v>39.61</v>
      </c>
      <c r="T43" t="n">
        <v>5900.1</v>
      </c>
      <c r="U43" t="n">
        <v>0.65</v>
      </c>
      <c r="V43" t="n">
        <v>0.74</v>
      </c>
      <c r="W43" t="n">
        <v>2.63</v>
      </c>
      <c r="X43" t="n">
        <v>0.35</v>
      </c>
      <c r="Y43" t="n">
        <v>1</v>
      </c>
      <c r="Z43" t="n">
        <v>10</v>
      </c>
      <c r="AA43" t="n">
        <v>156.2087033984097</v>
      </c>
      <c r="AB43" t="n">
        <v>213.7316394312286</v>
      </c>
      <c r="AC43" t="n">
        <v>193.3333917382132</v>
      </c>
      <c r="AD43" t="n">
        <v>156208.7033984097</v>
      </c>
      <c r="AE43" t="n">
        <v>213731.6394312286</v>
      </c>
      <c r="AF43" t="n">
        <v>3.992112634953387e-06</v>
      </c>
      <c r="AG43" t="n">
        <v>8</v>
      </c>
      <c r="AH43" t="n">
        <v>193333.3917382132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5.3857</v>
      </c>
      <c r="E44" t="n">
        <v>18.57</v>
      </c>
      <c r="F44" t="n">
        <v>15.69</v>
      </c>
      <c r="G44" t="n">
        <v>72.39</v>
      </c>
      <c r="H44" t="n">
        <v>1.06</v>
      </c>
      <c r="I44" t="n">
        <v>13</v>
      </c>
      <c r="J44" t="n">
        <v>192.56</v>
      </c>
      <c r="K44" t="n">
        <v>52.44</v>
      </c>
      <c r="L44" t="n">
        <v>11.5</v>
      </c>
      <c r="M44" t="n">
        <v>11</v>
      </c>
      <c r="N44" t="n">
        <v>38.62</v>
      </c>
      <c r="O44" t="n">
        <v>23983.44</v>
      </c>
      <c r="P44" t="n">
        <v>189.27</v>
      </c>
      <c r="Q44" t="n">
        <v>467.07</v>
      </c>
      <c r="R44" t="n">
        <v>61.52</v>
      </c>
      <c r="S44" t="n">
        <v>39.61</v>
      </c>
      <c r="T44" t="n">
        <v>5984.8</v>
      </c>
      <c r="U44" t="n">
        <v>0.64</v>
      </c>
      <c r="V44" t="n">
        <v>0.74</v>
      </c>
      <c r="W44" t="n">
        <v>2.63</v>
      </c>
      <c r="X44" t="n">
        <v>0.35</v>
      </c>
      <c r="Y44" t="n">
        <v>1</v>
      </c>
      <c r="Z44" t="n">
        <v>10</v>
      </c>
      <c r="AA44" t="n">
        <v>156.5262640814931</v>
      </c>
      <c r="AB44" t="n">
        <v>214.1661399676117</v>
      </c>
      <c r="AC44" t="n">
        <v>193.7264241532294</v>
      </c>
      <c r="AD44" t="n">
        <v>156526.2640814931</v>
      </c>
      <c r="AE44" t="n">
        <v>214166.1399676117</v>
      </c>
      <c r="AF44" t="n">
        <v>3.991445627681368e-06</v>
      </c>
      <c r="AG44" t="n">
        <v>8</v>
      </c>
      <c r="AH44" t="n">
        <v>193726.4241532294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5.3855</v>
      </c>
      <c r="E45" t="n">
        <v>18.57</v>
      </c>
      <c r="F45" t="n">
        <v>15.69</v>
      </c>
      <c r="G45" t="n">
        <v>72.39</v>
      </c>
      <c r="H45" t="n">
        <v>1.08</v>
      </c>
      <c r="I45" t="n">
        <v>13</v>
      </c>
      <c r="J45" t="n">
        <v>192.95</v>
      </c>
      <c r="K45" t="n">
        <v>52.44</v>
      </c>
      <c r="L45" t="n">
        <v>11.75</v>
      </c>
      <c r="M45" t="n">
        <v>11</v>
      </c>
      <c r="N45" t="n">
        <v>38.75</v>
      </c>
      <c r="O45" t="n">
        <v>24030.86</v>
      </c>
      <c r="P45" t="n">
        <v>189.22</v>
      </c>
      <c r="Q45" t="n">
        <v>467.12</v>
      </c>
      <c r="R45" t="n">
        <v>61.49</v>
      </c>
      <c r="S45" t="n">
        <v>39.61</v>
      </c>
      <c r="T45" t="n">
        <v>5968.46</v>
      </c>
      <c r="U45" t="n">
        <v>0.64</v>
      </c>
      <c r="V45" t="n">
        <v>0.74</v>
      </c>
      <c r="W45" t="n">
        <v>2.63</v>
      </c>
      <c r="X45" t="n">
        <v>0.35</v>
      </c>
      <c r="Y45" t="n">
        <v>1</v>
      </c>
      <c r="Z45" t="n">
        <v>10</v>
      </c>
      <c r="AA45" t="n">
        <v>156.5072891801867</v>
      </c>
      <c r="AB45" t="n">
        <v>214.1401776705306</v>
      </c>
      <c r="AC45" t="n">
        <v>193.7029396613434</v>
      </c>
      <c r="AD45" t="n">
        <v>156507.2891801867</v>
      </c>
      <c r="AE45" t="n">
        <v>214140.1776705306</v>
      </c>
      <c r="AF45" t="n">
        <v>3.991297403843142e-06</v>
      </c>
      <c r="AG45" t="n">
        <v>8</v>
      </c>
      <c r="AH45" t="n">
        <v>193702.9396613434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5.3833</v>
      </c>
      <c r="E46" t="n">
        <v>18.58</v>
      </c>
      <c r="F46" t="n">
        <v>15.69</v>
      </c>
      <c r="G46" t="n">
        <v>72.43000000000001</v>
      </c>
      <c r="H46" t="n">
        <v>1.1</v>
      </c>
      <c r="I46" t="n">
        <v>13</v>
      </c>
      <c r="J46" t="n">
        <v>193.33</v>
      </c>
      <c r="K46" t="n">
        <v>52.44</v>
      </c>
      <c r="L46" t="n">
        <v>12</v>
      </c>
      <c r="M46" t="n">
        <v>11</v>
      </c>
      <c r="N46" t="n">
        <v>38.89</v>
      </c>
      <c r="O46" t="n">
        <v>24078.33</v>
      </c>
      <c r="P46" t="n">
        <v>188.65</v>
      </c>
      <c r="Q46" t="n">
        <v>467.07</v>
      </c>
      <c r="R46" t="n">
        <v>61.65</v>
      </c>
      <c r="S46" t="n">
        <v>39.61</v>
      </c>
      <c r="T46" t="n">
        <v>6052.64</v>
      </c>
      <c r="U46" t="n">
        <v>0.64</v>
      </c>
      <c r="V46" t="n">
        <v>0.74</v>
      </c>
      <c r="W46" t="n">
        <v>2.63</v>
      </c>
      <c r="X46" t="n">
        <v>0.36</v>
      </c>
      <c r="Y46" t="n">
        <v>1</v>
      </c>
      <c r="Z46" t="n">
        <v>10</v>
      </c>
      <c r="AA46" t="n">
        <v>156.289486466114</v>
      </c>
      <c r="AB46" t="n">
        <v>213.842170388359</v>
      </c>
      <c r="AC46" t="n">
        <v>193.4333737759263</v>
      </c>
      <c r="AD46" t="n">
        <v>156289.486466114</v>
      </c>
      <c r="AE46" t="n">
        <v>213842.170388359</v>
      </c>
      <c r="AF46" t="n">
        <v>3.989666941622651e-06</v>
      </c>
      <c r="AG46" t="n">
        <v>8</v>
      </c>
      <c r="AH46" t="n">
        <v>193433.3737759263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5.4101</v>
      </c>
      <c r="E47" t="n">
        <v>18.48</v>
      </c>
      <c r="F47" t="n">
        <v>15.64</v>
      </c>
      <c r="G47" t="n">
        <v>78.18000000000001</v>
      </c>
      <c r="H47" t="n">
        <v>1.12</v>
      </c>
      <c r="I47" t="n">
        <v>12</v>
      </c>
      <c r="J47" t="n">
        <v>193.72</v>
      </c>
      <c r="K47" t="n">
        <v>52.44</v>
      </c>
      <c r="L47" t="n">
        <v>12.25</v>
      </c>
      <c r="M47" t="n">
        <v>10</v>
      </c>
      <c r="N47" t="n">
        <v>39.02</v>
      </c>
      <c r="O47" t="n">
        <v>24125.85</v>
      </c>
      <c r="P47" t="n">
        <v>186.68</v>
      </c>
      <c r="Q47" t="n">
        <v>467.08</v>
      </c>
      <c r="R47" t="n">
        <v>59.8</v>
      </c>
      <c r="S47" t="n">
        <v>39.61</v>
      </c>
      <c r="T47" t="n">
        <v>5132.67</v>
      </c>
      <c r="U47" t="n">
        <v>0.66</v>
      </c>
      <c r="V47" t="n">
        <v>0.75</v>
      </c>
      <c r="W47" t="n">
        <v>2.63</v>
      </c>
      <c r="X47" t="n">
        <v>0.3</v>
      </c>
      <c r="Y47" t="n">
        <v>1</v>
      </c>
      <c r="Z47" t="n">
        <v>10</v>
      </c>
      <c r="AA47" t="n">
        <v>154.9180575346472</v>
      </c>
      <c r="AB47" t="n">
        <v>211.9657208211526</v>
      </c>
      <c r="AC47" t="n">
        <v>191.7360099218</v>
      </c>
      <c r="AD47" t="n">
        <v>154918.0575346472</v>
      </c>
      <c r="AE47" t="n">
        <v>211965.7208211526</v>
      </c>
      <c r="AF47" t="n">
        <v>4.009528935944996e-06</v>
      </c>
      <c r="AG47" t="n">
        <v>8</v>
      </c>
      <c r="AH47" t="n">
        <v>191736.0099218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5.4072</v>
      </c>
      <c r="E48" t="n">
        <v>18.49</v>
      </c>
      <c r="F48" t="n">
        <v>15.65</v>
      </c>
      <c r="G48" t="n">
        <v>78.23</v>
      </c>
      <c r="H48" t="n">
        <v>1.14</v>
      </c>
      <c r="I48" t="n">
        <v>12</v>
      </c>
      <c r="J48" t="n">
        <v>194.1</v>
      </c>
      <c r="K48" t="n">
        <v>52.44</v>
      </c>
      <c r="L48" t="n">
        <v>12.5</v>
      </c>
      <c r="M48" t="n">
        <v>10</v>
      </c>
      <c r="N48" t="n">
        <v>39.16</v>
      </c>
      <c r="O48" t="n">
        <v>24173.41</v>
      </c>
      <c r="P48" t="n">
        <v>186.89</v>
      </c>
      <c r="Q48" t="n">
        <v>467.08</v>
      </c>
      <c r="R48" t="n">
        <v>60.22</v>
      </c>
      <c r="S48" t="n">
        <v>39.61</v>
      </c>
      <c r="T48" t="n">
        <v>5341.13</v>
      </c>
      <c r="U48" t="n">
        <v>0.66</v>
      </c>
      <c r="V48" t="n">
        <v>0.75</v>
      </c>
      <c r="W48" t="n">
        <v>2.63</v>
      </c>
      <c r="X48" t="n">
        <v>0.31</v>
      </c>
      <c r="Y48" t="n">
        <v>1</v>
      </c>
      <c r="Z48" t="n">
        <v>10</v>
      </c>
      <c r="AA48" t="n">
        <v>155.0669234318308</v>
      </c>
      <c r="AB48" t="n">
        <v>212.1694057091791</v>
      </c>
      <c r="AC48" t="n">
        <v>191.9202554099868</v>
      </c>
      <c r="AD48" t="n">
        <v>155066.9234318308</v>
      </c>
      <c r="AE48" t="n">
        <v>212169.4057091791</v>
      </c>
      <c r="AF48" t="n">
        <v>4.007379690290713e-06</v>
      </c>
      <c r="AG48" t="n">
        <v>8</v>
      </c>
      <c r="AH48" t="n">
        <v>191920.2554099868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5.4099</v>
      </c>
      <c r="E49" t="n">
        <v>18.48</v>
      </c>
      <c r="F49" t="n">
        <v>15.64</v>
      </c>
      <c r="G49" t="n">
        <v>78.19</v>
      </c>
      <c r="H49" t="n">
        <v>1.16</v>
      </c>
      <c r="I49" t="n">
        <v>12</v>
      </c>
      <c r="J49" t="n">
        <v>194.49</v>
      </c>
      <c r="K49" t="n">
        <v>52.44</v>
      </c>
      <c r="L49" t="n">
        <v>12.75</v>
      </c>
      <c r="M49" t="n">
        <v>10</v>
      </c>
      <c r="N49" t="n">
        <v>39.3</v>
      </c>
      <c r="O49" t="n">
        <v>24221.02</v>
      </c>
      <c r="P49" t="n">
        <v>186.27</v>
      </c>
      <c r="Q49" t="n">
        <v>467.07</v>
      </c>
      <c r="R49" t="n">
        <v>59.86</v>
      </c>
      <c r="S49" t="n">
        <v>39.61</v>
      </c>
      <c r="T49" t="n">
        <v>5161.04</v>
      </c>
      <c r="U49" t="n">
        <v>0.66</v>
      </c>
      <c r="V49" t="n">
        <v>0.75</v>
      </c>
      <c r="W49" t="n">
        <v>2.63</v>
      </c>
      <c r="X49" t="n">
        <v>0.3</v>
      </c>
      <c r="Y49" t="n">
        <v>1</v>
      </c>
      <c r="Z49" t="n">
        <v>10</v>
      </c>
      <c r="AA49" t="n">
        <v>154.7381606154788</v>
      </c>
      <c r="AB49" t="n">
        <v>211.7195779198547</v>
      </c>
      <c r="AC49" t="n">
        <v>191.5133585535381</v>
      </c>
      <c r="AD49" t="n">
        <v>154738.1606154788</v>
      </c>
      <c r="AE49" t="n">
        <v>211719.5779198547</v>
      </c>
      <c r="AF49" t="n">
        <v>4.009380712106771e-06</v>
      </c>
      <c r="AG49" t="n">
        <v>8</v>
      </c>
      <c r="AH49" t="n">
        <v>191513.3585535381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5.4064</v>
      </c>
      <c r="E50" t="n">
        <v>18.5</v>
      </c>
      <c r="F50" t="n">
        <v>15.65</v>
      </c>
      <c r="G50" t="n">
        <v>78.25</v>
      </c>
      <c r="H50" t="n">
        <v>1.18</v>
      </c>
      <c r="I50" t="n">
        <v>12</v>
      </c>
      <c r="J50" t="n">
        <v>194.88</v>
      </c>
      <c r="K50" t="n">
        <v>52.44</v>
      </c>
      <c r="L50" t="n">
        <v>13</v>
      </c>
      <c r="M50" t="n">
        <v>10</v>
      </c>
      <c r="N50" t="n">
        <v>39.43</v>
      </c>
      <c r="O50" t="n">
        <v>24268.67</v>
      </c>
      <c r="P50" t="n">
        <v>186.07</v>
      </c>
      <c r="Q50" t="n">
        <v>467.08</v>
      </c>
      <c r="R50" t="n">
        <v>60.28</v>
      </c>
      <c r="S50" t="n">
        <v>39.61</v>
      </c>
      <c r="T50" t="n">
        <v>5371.82</v>
      </c>
      <c r="U50" t="n">
        <v>0.66</v>
      </c>
      <c r="V50" t="n">
        <v>0.75</v>
      </c>
      <c r="W50" t="n">
        <v>2.63</v>
      </c>
      <c r="X50" t="n">
        <v>0.32</v>
      </c>
      <c r="Y50" t="n">
        <v>1</v>
      </c>
      <c r="Z50" t="n">
        <v>10</v>
      </c>
      <c r="AA50" t="n">
        <v>154.7137333769529</v>
      </c>
      <c r="AB50" t="n">
        <v>211.6861554944499</v>
      </c>
      <c r="AC50" t="n">
        <v>191.4831259175052</v>
      </c>
      <c r="AD50" t="n">
        <v>154713.7333769529</v>
      </c>
      <c r="AE50" t="n">
        <v>211686.1554944499</v>
      </c>
      <c r="AF50" t="n">
        <v>4.006786794937807e-06</v>
      </c>
      <c r="AG50" t="n">
        <v>8</v>
      </c>
      <c r="AH50" t="n">
        <v>191483.1259175052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5.4254</v>
      </c>
      <c r="E51" t="n">
        <v>18.43</v>
      </c>
      <c r="F51" t="n">
        <v>15.62</v>
      </c>
      <c r="G51" t="n">
        <v>85.2</v>
      </c>
      <c r="H51" t="n">
        <v>1.2</v>
      </c>
      <c r="I51" t="n">
        <v>11</v>
      </c>
      <c r="J51" t="n">
        <v>195.26</v>
      </c>
      <c r="K51" t="n">
        <v>52.44</v>
      </c>
      <c r="L51" t="n">
        <v>13.25</v>
      </c>
      <c r="M51" t="n">
        <v>9</v>
      </c>
      <c r="N51" t="n">
        <v>39.57</v>
      </c>
      <c r="O51" t="n">
        <v>24316.37</v>
      </c>
      <c r="P51" t="n">
        <v>184.72</v>
      </c>
      <c r="Q51" t="n">
        <v>467.07</v>
      </c>
      <c r="R51" t="n">
        <v>59.39</v>
      </c>
      <c r="S51" t="n">
        <v>39.61</v>
      </c>
      <c r="T51" t="n">
        <v>4933.37</v>
      </c>
      <c r="U51" t="n">
        <v>0.67</v>
      </c>
      <c r="V51" t="n">
        <v>0.75</v>
      </c>
      <c r="W51" t="n">
        <v>2.62</v>
      </c>
      <c r="X51" t="n">
        <v>0.29</v>
      </c>
      <c r="Y51" t="n">
        <v>1</v>
      </c>
      <c r="Z51" t="n">
        <v>10</v>
      </c>
      <c r="AA51" t="n">
        <v>153.7735092836451</v>
      </c>
      <c r="AB51" t="n">
        <v>210.3996994102272</v>
      </c>
      <c r="AC51" t="n">
        <v>190.319447396408</v>
      </c>
      <c r="AD51" t="n">
        <v>153773.5092836451</v>
      </c>
      <c r="AE51" t="n">
        <v>210399.6994102272</v>
      </c>
      <c r="AF51" t="n">
        <v>4.020868059569322e-06</v>
      </c>
      <c r="AG51" t="n">
        <v>8</v>
      </c>
      <c r="AH51" t="n">
        <v>190319.447396408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5.4293</v>
      </c>
      <c r="E52" t="n">
        <v>18.42</v>
      </c>
      <c r="F52" t="n">
        <v>15.61</v>
      </c>
      <c r="G52" t="n">
        <v>85.13</v>
      </c>
      <c r="H52" t="n">
        <v>1.22</v>
      </c>
      <c r="I52" t="n">
        <v>11</v>
      </c>
      <c r="J52" t="n">
        <v>195.65</v>
      </c>
      <c r="K52" t="n">
        <v>52.44</v>
      </c>
      <c r="L52" t="n">
        <v>13.5</v>
      </c>
      <c r="M52" t="n">
        <v>9</v>
      </c>
      <c r="N52" t="n">
        <v>39.71</v>
      </c>
      <c r="O52" t="n">
        <v>24364.12</v>
      </c>
      <c r="P52" t="n">
        <v>184.43</v>
      </c>
      <c r="Q52" t="n">
        <v>467.07</v>
      </c>
      <c r="R52" t="n">
        <v>58.85</v>
      </c>
      <c r="S52" t="n">
        <v>39.61</v>
      </c>
      <c r="T52" t="n">
        <v>4663.02</v>
      </c>
      <c r="U52" t="n">
        <v>0.67</v>
      </c>
      <c r="V52" t="n">
        <v>0.75</v>
      </c>
      <c r="W52" t="n">
        <v>2.63</v>
      </c>
      <c r="X52" t="n">
        <v>0.27</v>
      </c>
      <c r="Y52" t="n">
        <v>1</v>
      </c>
      <c r="Z52" t="n">
        <v>10</v>
      </c>
      <c r="AA52" t="n">
        <v>153.5734682097037</v>
      </c>
      <c r="AB52" t="n">
        <v>210.1259943876715</v>
      </c>
      <c r="AC52" t="n">
        <v>190.0718643970574</v>
      </c>
      <c r="AD52" t="n">
        <v>153573.4682097037</v>
      </c>
      <c r="AE52" t="n">
        <v>210125.9943876715</v>
      </c>
      <c r="AF52" t="n">
        <v>4.023758424414737e-06</v>
      </c>
      <c r="AG52" t="n">
        <v>8</v>
      </c>
      <c r="AH52" t="n">
        <v>190071.8643970574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5.4255</v>
      </c>
      <c r="E53" t="n">
        <v>18.43</v>
      </c>
      <c r="F53" t="n">
        <v>15.62</v>
      </c>
      <c r="G53" t="n">
        <v>85.2</v>
      </c>
      <c r="H53" t="n">
        <v>1.25</v>
      </c>
      <c r="I53" t="n">
        <v>11</v>
      </c>
      <c r="J53" t="n">
        <v>196.04</v>
      </c>
      <c r="K53" t="n">
        <v>52.44</v>
      </c>
      <c r="L53" t="n">
        <v>13.75</v>
      </c>
      <c r="M53" t="n">
        <v>9</v>
      </c>
      <c r="N53" t="n">
        <v>39.84</v>
      </c>
      <c r="O53" t="n">
        <v>24411.91</v>
      </c>
      <c r="P53" t="n">
        <v>184.23</v>
      </c>
      <c r="Q53" t="n">
        <v>467.16</v>
      </c>
      <c r="R53" t="n">
        <v>59.3</v>
      </c>
      <c r="S53" t="n">
        <v>39.61</v>
      </c>
      <c r="T53" t="n">
        <v>4885.9</v>
      </c>
      <c r="U53" t="n">
        <v>0.67</v>
      </c>
      <c r="V53" t="n">
        <v>0.75</v>
      </c>
      <c r="W53" t="n">
        <v>2.62</v>
      </c>
      <c r="X53" t="n">
        <v>0.29</v>
      </c>
      <c r="Y53" t="n">
        <v>1</v>
      </c>
      <c r="Z53" t="n">
        <v>10</v>
      </c>
      <c r="AA53" t="n">
        <v>153.5533942880138</v>
      </c>
      <c r="AB53" t="n">
        <v>210.0985283624163</v>
      </c>
      <c r="AC53" t="n">
        <v>190.0470196907038</v>
      </c>
      <c r="AD53" t="n">
        <v>153553.3942880138</v>
      </c>
      <c r="AE53" t="n">
        <v>210098.5283624163</v>
      </c>
      <c r="AF53" t="n">
        <v>4.020942171488435e-06</v>
      </c>
      <c r="AG53" t="n">
        <v>8</v>
      </c>
      <c r="AH53" t="n">
        <v>190047.0196907039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5.4272</v>
      </c>
      <c r="E54" t="n">
        <v>18.43</v>
      </c>
      <c r="F54" t="n">
        <v>15.61</v>
      </c>
      <c r="G54" t="n">
        <v>85.17</v>
      </c>
      <c r="H54" t="n">
        <v>1.27</v>
      </c>
      <c r="I54" t="n">
        <v>11</v>
      </c>
      <c r="J54" t="n">
        <v>196.42</v>
      </c>
      <c r="K54" t="n">
        <v>52.44</v>
      </c>
      <c r="L54" t="n">
        <v>14</v>
      </c>
      <c r="M54" t="n">
        <v>9</v>
      </c>
      <c r="N54" t="n">
        <v>39.98</v>
      </c>
      <c r="O54" t="n">
        <v>24459.75</v>
      </c>
      <c r="P54" t="n">
        <v>184.2</v>
      </c>
      <c r="Q54" t="n">
        <v>467.07</v>
      </c>
      <c r="R54" t="n">
        <v>59.28</v>
      </c>
      <c r="S54" t="n">
        <v>39.61</v>
      </c>
      <c r="T54" t="n">
        <v>4874.46</v>
      </c>
      <c r="U54" t="n">
        <v>0.67</v>
      </c>
      <c r="V54" t="n">
        <v>0.75</v>
      </c>
      <c r="W54" t="n">
        <v>2.62</v>
      </c>
      <c r="X54" t="n">
        <v>0.28</v>
      </c>
      <c r="Y54" t="n">
        <v>1</v>
      </c>
      <c r="Z54" t="n">
        <v>10</v>
      </c>
      <c r="AA54" t="n">
        <v>153.5060876797162</v>
      </c>
      <c r="AB54" t="n">
        <v>210.0338013739234</v>
      </c>
      <c r="AC54" t="n">
        <v>189.9884701551478</v>
      </c>
      <c r="AD54" t="n">
        <v>153506.0876797162</v>
      </c>
      <c r="AE54" t="n">
        <v>210033.8013739234</v>
      </c>
      <c r="AF54" t="n">
        <v>4.02220207411336e-06</v>
      </c>
      <c r="AG54" t="n">
        <v>8</v>
      </c>
      <c r="AH54" t="n">
        <v>189988.4701551477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5.4294</v>
      </c>
      <c r="E55" t="n">
        <v>18.42</v>
      </c>
      <c r="F55" t="n">
        <v>15.61</v>
      </c>
      <c r="G55" t="n">
        <v>85.13</v>
      </c>
      <c r="H55" t="n">
        <v>1.29</v>
      </c>
      <c r="I55" t="n">
        <v>11</v>
      </c>
      <c r="J55" t="n">
        <v>196.81</v>
      </c>
      <c r="K55" t="n">
        <v>52.44</v>
      </c>
      <c r="L55" t="n">
        <v>14.25</v>
      </c>
      <c r="M55" t="n">
        <v>9</v>
      </c>
      <c r="N55" t="n">
        <v>40.12</v>
      </c>
      <c r="O55" t="n">
        <v>24507.64</v>
      </c>
      <c r="P55" t="n">
        <v>182.91</v>
      </c>
      <c r="Q55" t="n">
        <v>467.07</v>
      </c>
      <c r="R55" t="n">
        <v>58.87</v>
      </c>
      <c r="S55" t="n">
        <v>39.61</v>
      </c>
      <c r="T55" t="n">
        <v>4669.29</v>
      </c>
      <c r="U55" t="n">
        <v>0.67</v>
      </c>
      <c r="V55" t="n">
        <v>0.75</v>
      </c>
      <c r="W55" t="n">
        <v>2.63</v>
      </c>
      <c r="X55" t="n">
        <v>0.27</v>
      </c>
      <c r="Y55" t="n">
        <v>1</v>
      </c>
      <c r="Z55" t="n">
        <v>10</v>
      </c>
      <c r="AA55" t="n">
        <v>152.894678361059</v>
      </c>
      <c r="AB55" t="n">
        <v>209.1972441706615</v>
      </c>
      <c r="AC55" t="n">
        <v>189.2317527972495</v>
      </c>
      <c r="AD55" t="n">
        <v>152894.678361059</v>
      </c>
      <c r="AE55" t="n">
        <v>209197.2441706616</v>
      </c>
      <c r="AF55" t="n">
        <v>4.023832536333851e-06</v>
      </c>
      <c r="AG55" t="n">
        <v>8</v>
      </c>
      <c r="AH55" t="n">
        <v>189231.7527972495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5.4447</v>
      </c>
      <c r="E56" t="n">
        <v>18.37</v>
      </c>
      <c r="F56" t="n">
        <v>15.59</v>
      </c>
      <c r="G56" t="n">
        <v>93.54000000000001</v>
      </c>
      <c r="H56" t="n">
        <v>1.31</v>
      </c>
      <c r="I56" t="n">
        <v>10</v>
      </c>
      <c r="J56" t="n">
        <v>197.2</v>
      </c>
      <c r="K56" t="n">
        <v>52.44</v>
      </c>
      <c r="L56" t="n">
        <v>14.5</v>
      </c>
      <c r="M56" t="n">
        <v>8</v>
      </c>
      <c r="N56" t="n">
        <v>40.26</v>
      </c>
      <c r="O56" t="n">
        <v>24555.57</v>
      </c>
      <c r="P56" t="n">
        <v>182.02</v>
      </c>
      <c r="Q56" t="n">
        <v>467.07</v>
      </c>
      <c r="R56" t="n">
        <v>58.3</v>
      </c>
      <c r="S56" t="n">
        <v>39.61</v>
      </c>
      <c r="T56" t="n">
        <v>4390.7</v>
      </c>
      <c r="U56" t="n">
        <v>0.68</v>
      </c>
      <c r="V56" t="n">
        <v>0.75</v>
      </c>
      <c r="W56" t="n">
        <v>2.62</v>
      </c>
      <c r="X56" t="n">
        <v>0.26</v>
      </c>
      <c r="Y56" t="n">
        <v>1</v>
      </c>
      <c r="Z56" t="n">
        <v>10</v>
      </c>
      <c r="AA56" t="n">
        <v>152.2351891789168</v>
      </c>
      <c r="AB56" t="n">
        <v>208.2949019770456</v>
      </c>
      <c r="AC56" t="n">
        <v>188.4155288761468</v>
      </c>
      <c r="AD56" t="n">
        <v>152235.1891789167</v>
      </c>
      <c r="AE56" t="n">
        <v>208294.9019770456</v>
      </c>
      <c r="AF56" t="n">
        <v>4.035171659958175e-06</v>
      </c>
      <c r="AG56" t="n">
        <v>8</v>
      </c>
      <c r="AH56" t="n">
        <v>188415.5288761468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5.4451</v>
      </c>
      <c r="E57" t="n">
        <v>18.36</v>
      </c>
      <c r="F57" t="n">
        <v>15.59</v>
      </c>
      <c r="G57" t="n">
        <v>93.53</v>
      </c>
      <c r="H57" t="n">
        <v>1.33</v>
      </c>
      <c r="I57" t="n">
        <v>10</v>
      </c>
      <c r="J57" t="n">
        <v>197.59</v>
      </c>
      <c r="K57" t="n">
        <v>52.44</v>
      </c>
      <c r="L57" t="n">
        <v>14.75</v>
      </c>
      <c r="M57" t="n">
        <v>8</v>
      </c>
      <c r="N57" t="n">
        <v>40.4</v>
      </c>
      <c r="O57" t="n">
        <v>24603.55</v>
      </c>
      <c r="P57" t="n">
        <v>181.99</v>
      </c>
      <c r="Q57" t="n">
        <v>467.08</v>
      </c>
      <c r="R57" t="n">
        <v>58.3</v>
      </c>
      <c r="S57" t="n">
        <v>39.61</v>
      </c>
      <c r="T57" t="n">
        <v>4388.57</v>
      </c>
      <c r="U57" t="n">
        <v>0.68</v>
      </c>
      <c r="V57" t="n">
        <v>0.75</v>
      </c>
      <c r="W57" t="n">
        <v>2.62</v>
      </c>
      <c r="X57" t="n">
        <v>0.26</v>
      </c>
      <c r="Y57" t="n">
        <v>1</v>
      </c>
      <c r="Z57" t="n">
        <v>10</v>
      </c>
      <c r="AA57" t="n">
        <v>152.2152943779352</v>
      </c>
      <c r="AB57" t="n">
        <v>208.267681032646</v>
      </c>
      <c r="AC57" t="n">
        <v>188.3909058604758</v>
      </c>
      <c r="AD57" t="n">
        <v>152215.2943779352</v>
      </c>
      <c r="AE57" t="n">
        <v>208267.681032646</v>
      </c>
      <c r="AF57" t="n">
        <v>4.035468107634628e-06</v>
      </c>
      <c r="AG57" t="n">
        <v>8</v>
      </c>
      <c r="AH57" t="n">
        <v>188390.9058604758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5.4434</v>
      </c>
      <c r="E58" t="n">
        <v>18.37</v>
      </c>
      <c r="F58" t="n">
        <v>15.59</v>
      </c>
      <c r="G58" t="n">
        <v>93.56999999999999</v>
      </c>
      <c r="H58" t="n">
        <v>1.35</v>
      </c>
      <c r="I58" t="n">
        <v>10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181.77</v>
      </c>
      <c r="Q58" t="n">
        <v>467.07</v>
      </c>
      <c r="R58" t="n">
        <v>58.52</v>
      </c>
      <c r="S58" t="n">
        <v>39.61</v>
      </c>
      <c r="T58" t="n">
        <v>4498.71</v>
      </c>
      <c r="U58" t="n">
        <v>0.68</v>
      </c>
      <c r="V58" t="n">
        <v>0.75</v>
      </c>
      <c r="W58" t="n">
        <v>2.62</v>
      </c>
      <c r="X58" t="n">
        <v>0.26</v>
      </c>
      <c r="Y58" t="n">
        <v>1</v>
      </c>
      <c r="Z58" t="n">
        <v>10</v>
      </c>
      <c r="AA58" t="n">
        <v>152.1454639281758</v>
      </c>
      <c r="AB58" t="n">
        <v>208.1721359305834</v>
      </c>
      <c r="AC58" t="n">
        <v>188.3044794488556</v>
      </c>
      <c r="AD58" t="n">
        <v>152145.4639281759</v>
      </c>
      <c r="AE58" t="n">
        <v>208172.1359305833</v>
      </c>
      <c r="AF58" t="n">
        <v>4.034208205009703e-06</v>
      </c>
      <c r="AG58" t="n">
        <v>8</v>
      </c>
      <c r="AH58" t="n">
        <v>188304.4794488556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5.4442</v>
      </c>
      <c r="E59" t="n">
        <v>18.37</v>
      </c>
      <c r="F59" t="n">
        <v>15.59</v>
      </c>
      <c r="G59" t="n">
        <v>93.55</v>
      </c>
      <c r="H59" t="n">
        <v>1.36</v>
      </c>
      <c r="I59" t="n">
        <v>10</v>
      </c>
      <c r="J59" t="n">
        <v>198.37</v>
      </c>
      <c r="K59" t="n">
        <v>52.44</v>
      </c>
      <c r="L59" t="n">
        <v>15.25</v>
      </c>
      <c r="M59" t="n">
        <v>8</v>
      </c>
      <c r="N59" t="n">
        <v>40.68</v>
      </c>
      <c r="O59" t="n">
        <v>24699.65</v>
      </c>
      <c r="P59" t="n">
        <v>181.34</v>
      </c>
      <c r="Q59" t="n">
        <v>467.07</v>
      </c>
      <c r="R59" t="n">
        <v>58.37</v>
      </c>
      <c r="S59" t="n">
        <v>39.61</v>
      </c>
      <c r="T59" t="n">
        <v>4426.17</v>
      </c>
      <c r="U59" t="n">
        <v>0.68</v>
      </c>
      <c r="V59" t="n">
        <v>0.75</v>
      </c>
      <c r="W59" t="n">
        <v>2.63</v>
      </c>
      <c r="X59" t="n">
        <v>0.26</v>
      </c>
      <c r="Y59" t="n">
        <v>1</v>
      </c>
      <c r="Z59" t="n">
        <v>10</v>
      </c>
      <c r="AA59" t="n">
        <v>151.9413041921848</v>
      </c>
      <c r="AB59" t="n">
        <v>207.8927955729087</v>
      </c>
      <c r="AC59" t="n">
        <v>188.0517989428607</v>
      </c>
      <c r="AD59" t="n">
        <v>151941.3041921848</v>
      </c>
      <c r="AE59" t="n">
        <v>207892.7955729087</v>
      </c>
      <c r="AF59" t="n">
        <v>4.03480110036261e-06</v>
      </c>
      <c r="AG59" t="n">
        <v>8</v>
      </c>
      <c r="AH59" t="n">
        <v>188051.7989428607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5.4444</v>
      </c>
      <c r="E60" t="n">
        <v>18.37</v>
      </c>
      <c r="F60" t="n">
        <v>15.59</v>
      </c>
      <c r="G60" t="n">
        <v>93.55</v>
      </c>
      <c r="H60" t="n">
        <v>1.38</v>
      </c>
      <c r="I60" t="n">
        <v>10</v>
      </c>
      <c r="J60" t="n">
        <v>198.76</v>
      </c>
      <c r="K60" t="n">
        <v>52.44</v>
      </c>
      <c r="L60" t="n">
        <v>15.5</v>
      </c>
      <c r="M60" t="n">
        <v>8</v>
      </c>
      <c r="N60" t="n">
        <v>40.82</v>
      </c>
      <c r="O60" t="n">
        <v>24747.78</v>
      </c>
      <c r="P60" t="n">
        <v>180.5</v>
      </c>
      <c r="Q60" t="n">
        <v>467.07</v>
      </c>
      <c r="R60" t="n">
        <v>58.28</v>
      </c>
      <c r="S60" t="n">
        <v>39.61</v>
      </c>
      <c r="T60" t="n">
        <v>4379.73</v>
      </c>
      <c r="U60" t="n">
        <v>0.68</v>
      </c>
      <c r="V60" t="n">
        <v>0.75</v>
      </c>
      <c r="W60" t="n">
        <v>2.63</v>
      </c>
      <c r="X60" t="n">
        <v>0.26</v>
      </c>
      <c r="Y60" t="n">
        <v>1</v>
      </c>
      <c r="Z60" t="n">
        <v>10</v>
      </c>
      <c r="AA60" t="n">
        <v>151.5648640663125</v>
      </c>
      <c r="AB60" t="n">
        <v>207.377733585324</v>
      </c>
      <c r="AC60" t="n">
        <v>187.5858937484769</v>
      </c>
      <c r="AD60" t="n">
        <v>151564.8640663124</v>
      </c>
      <c r="AE60" t="n">
        <v>207377.733585324</v>
      </c>
      <c r="AF60" t="n">
        <v>4.034949324200836e-06</v>
      </c>
      <c r="AG60" t="n">
        <v>8</v>
      </c>
      <c r="AH60" t="n">
        <v>187585.8937484769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5.4476</v>
      </c>
      <c r="E61" t="n">
        <v>18.36</v>
      </c>
      <c r="F61" t="n">
        <v>15.58</v>
      </c>
      <c r="G61" t="n">
        <v>93.48</v>
      </c>
      <c r="H61" t="n">
        <v>1.4</v>
      </c>
      <c r="I61" t="n">
        <v>10</v>
      </c>
      <c r="J61" t="n">
        <v>199.15</v>
      </c>
      <c r="K61" t="n">
        <v>52.44</v>
      </c>
      <c r="L61" t="n">
        <v>15.75</v>
      </c>
      <c r="M61" t="n">
        <v>8</v>
      </c>
      <c r="N61" t="n">
        <v>40.96</v>
      </c>
      <c r="O61" t="n">
        <v>24795.95</v>
      </c>
      <c r="P61" t="n">
        <v>178.89</v>
      </c>
      <c r="Q61" t="n">
        <v>467.07</v>
      </c>
      <c r="R61" t="n">
        <v>58.05</v>
      </c>
      <c r="S61" t="n">
        <v>39.61</v>
      </c>
      <c r="T61" t="n">
        <v>4265.06</v>
      </c>
      <c r="U61" t="n">
        <v>0.68</v>
      </c>
      <c r="V61" t="n">
        <v>0.75</v>
      </c>
      <c r="W61" t="n">
        <v>2.62</v>
      </c>
      <c r="X61" t="n">
        <v>0.25</v>
      </c>
      <c r="Y61" t="n">
        <v>1</v>
      </c>
      <c r="Z61" t="n">
        <v>10</v>
      </c>
      <c r="AA61" t="n">
        <v>150.7924216745467</v>
      </c>
      <c r="AB61" t="n">
        <v>206.3208438271575</v>
      </c>
      <c r="AC61" t="n">
        <v>186.6298720654754</v>
      </c>
      <c r="AD61" t="n">
        <v>150792.4216745467</v>
      </c>
      <c r="AE61" t="n">
        <v>206320.8438271575</v>
      </c>
      <c r="AF61" t="n">
        <v>4.037320905612459e-06</v>
      </c>
      <c r="AG61" t="n">
        <v>8</v>
      </c>
      <c r="AH61" t="n">
        <v>186629.8720654754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5.466</v>
      </c>
      <c r="E62" t="n">
        <v>18.3</v>
      </c>
      <c r="F62" t="n">
        <v>15.55</v>
      </c>
      <c r="G62" t="n">
        <v>103.7</v>
      </c>
      <c r="H62" t="n">
        <v>1.42</v>
      </c>
      <c r="I62" t="n">
        <v>9</v>
      </c>
      <c r="J62" t="n">
        <v>199.54</v>
      </c>
      <c r="K62" t="n">
        <v>52.44</v>
      </c>
      <c r="L62" t="n">
        <v>16</v>
      </c>
      <c r="M62" t="n">
        <v>7</v>
      </c>
      <c r="N62" t="n">
        <v>41.1</v>
      </c>
      <c r="O62" t="n">
        <v>24844.17</v>
      </c>
      <c r="P62" t="n">
        <v>177.99</v>
      </c>
      <c r="Q62" t="n">
        <v>467.14</v>
      </c>
      <c r="R62" t="n">
        <v>57.2</v>
      </c>
      <c r="S62" t="n">
        <v>39.61</v>
      </c>
      <c r="T62" t="n">
        <v>3846.93</v>
      </c>
      <c r="U62" t="n">
        <v>0.6899999999999999</v>
      </c>
      <c r="V62" t="n">
        <v>0.75</v>
      </c>
      <c r="W62" t="n">
        <v>2.62</v>
      </c>
      <c r="X62" t="n">
        <v>0.22</v>
      </c>
      <c r="Y62" t="n">
        <v>1</v>
      </c>
      <c r="Z62" t="n">
        <v>10</v>
      </c>
      <c r="AA62" t="n">
        <v>150.0815899473789</v>
      </c>
      <c r="AB62" t="n">
        <v>205.3482524983645</v>
      </c>
      <c r="AC62" t="n">
        <v>185.7501034880615</v>
      </c>
      <c r="AD62" t="n">
        <v>150081.5899473789</v>
      </c>
      <c r="AE62" t="n">
        <v>205348.2524983645</v>
      </c>
      <c r="AF62" t="n">
        <v>4.050957498729294e-06</v>
      </c>
      <c r="AG62" t="n">
        <v>8</v>
      </c>
      <c r="AH62" t="n">
        <v>185750.1034880615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5.4643</v>
      </c>
      <c r="E63" t="n">
        <v>18.3</v>
      </c>
      <c r="F63" t="n">
        <v>15.56</v>
      </c>
      <c r="G63" t="n">
        <v>103.73</v>
      </c>
      <c r="H63" t="n">
        <v>1.44</v>
      </c>
      <c r="I63" t="n">
        <v>9</v>
      </c>
      <c r="J63" t="n">
        <v>199.93</v>
      </c>
      <c r="K63" t="n">
        <v>52.44</v>
      </c>
      <c r="L63" t="n">
        <v>16.25</v>
      </c>
      <c r="M63" t="n">
        <v>7</v>
      </c>
      <c r="N63" t="n">
        <v>41.24</v>
      </c>
      <c r="O63" t="n">
        <v>24892.44</v>
      </c>
      <c r="P63" t="n">
        <v>178.15</v>
      </c>
      <c r="Q63" t="n">
        <v>467.08</v>
      </c>
      <c r="R63" t="n">
        <v>57.39</v>
      </c>
      <c r="S63" t="n">
        <v>39.61</v>
      </c>
      <c r="T63" t="n">
        <v>3940.82</v>
      </c>
      <c r="U63" t="n">
        <v>0.6899999999999999</v>
      </c>
      <c r="V63" t="n">
        <v>0.75</v>
      </c>
      <c r="W63" t="n">
        <v>2.62</v>
      </c>
      <c r="X63" t="n">
        <v>0.23</v>
      </c>
      <c r="Y63" t="n">
        <v>1</v>
      </c>
      <c r="Z63" t="n">
        <v>10</v>
      </c>
      <c r="AA63" t="n">
        <v>150.1850367987471</v>
      </c>
      <c r="AB63" t="n">
        <v>205.4897930441594</v>
      </c>
      <c r="AC63" t="n">
        <v>185.8781356028192</v>
      </c>
      <c r="AD63" t="n">
        <v>150185.0367987471</v>
      </c>
      <c r="AE63" t="n">
        <v>205489.7930441594</v>
      </c>
      <c r="AF63" t="n">
        <v>4.049697596104369e-06</v>
      </c>
      <c r="AG63" t="n">
        <v>8</v>
      </c>
      <c r="AH63" t="n">
        <v>185878.1356028192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5.4648</v>
      </c>
      <c r="E64" t="n">
        <v>18.3</v>
      </c>
      <c r="F64" t="n">
        <v>15.56</v>
      </c>
      <c r="G64" t="n">
        <v>103.72</v>
      </c>
      <c r="H64" t="n">
        <v>1.46</v>
      </c>
      <c r="I64" t="n">
        <v>9</v>
      </c>
      <c r="J64" t="n">
        <v>200.32</v>
      </c>
      <c r="K64" t="n">
        <v>52.44</v>
      </c>
      <c r="L64" t="n">
        <v>16.5</v>
      </c>
      <c r="M64" t="n">
        <v>7</v>
      </c>
      <c r="N64" t="n">
        <v>41.38</v>
      </c>
      <c r="O64" t="n">
        <v>24940.75</v>
      </c>
      <c r="P64" t="n">
        <v>178.5</v>
      </c>
      <c r="Q64" t="n">
        <v>467.07</v>
      </c>
      <c r="R64" t="n">
        <v>57.37</v>
      </c>
      <c r="S64" t="n">
        <v>39.61</v>
      </c>
      <c r="T64" t="n">
        <v>3929.83</v>
      </c>
      <c r="U64" t="n">
        <v>0.6899999999999999</v>
      </c>
      <c r="V64" t="n">
        <v>0.75</v>
      </c>
      <c r="W64" t="n">
        <v>2.62</v>
      </c>
      <c r="X64" t="n">
        <v>0.23</v>
      </c>
      <c r="Y64" t="n">
        <v>1</v>
      </c>
      <c r="Z64" t="n">
        <v>10</v>
      </c>
      <c r="AA64" t="n">
        <v>150.3319479021364</v>
      </c>
      <c r="AB64" t="n">
        <v>205.690803297077</v>
      </c>
      <c r="AC64" t="n">
        <v>186.0599617193181</v>
      </c>
      <c r="AD64" t="n">
        <v>150331.9479021364</v>
      </c>
      <c r="AE64" t="n">
        <v>205690.803297077</v>
      </c>
      <c r="AF64" t="n">
        <v>4.050068155699935e-06</v>
      </c>
      <c r="AG64" t="n">
        <v>8</v>
      </c>
      <c r="AH64" t="n">
        <v>186059.9617193181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5.4651</v>
      </c>
      <c r="E65" t="n">
        <v>18.3</v>
      </c>
      <c r="F65" t="n">
        <v>15.56</v>
      </c>
      <c r="G65" t="n">
        <v>103.72</v>
      </c>
      <c r="H65" t="n">
        <v>1.48</v>
      </c>
      <c r="I65" t="n">
        <v>9</v>
      </c>
      <c r="J65" t="n">
        <v>200.72</v>
      </c>
      <c r="K65" t="n">
        <v>52.44</v>
      </c>
      <c r="L65" t="n">
        <v>16.75</v>
      </c>
      <c r="M65" t="n">
        <v>7</v>
      </c>
      <c r="N65" t="n">
        <v>41.52</v>
      </c>
      <c r="O65" t="n">
        <v>24989.11</v>
      </c>
      <c r="P65" t="n">
        <v>178.58</v>
      </c>
      <c r="Q65" t="n">
        <v>467.07</v>
      </c>
      <c r="R65" t="n">
        <v>57.26</v>
      </c>
      <c r="S65" t="n">
        <v>39.61</v>
      </c>
      <c r="T65" t="n">
        <v>3875.11</v>
      </c>
      <c r="U65" t="n">
        <v>0.6899999999999999</v>
      </c>
      <c r="V65" t="n">
        <v>0.75</v>
      </c>
      <c r="W65" t="n">
        <v>2.62</v>
      </c>
      <c r="X65" t="n">
        <v>0.22</v>
      </c>
      <c r="Y65" t="n">
        <v>1</v>
      </c>
      <c r="Z65" t="n">
        <v>10</v>
      </c>
      <c r="AA65" t="n">
        <v>150.3625485375489</v>
      </c>
      <c r="AB65" t="n">
        <v>205.732672436453</v>
      </c>
      <c r="AC65" t="n">
        <v>186.0978349267958</v>
      </c>
      <c r="AD65" t="n">
        <v>150362.5485375489</v>
      </c>
      <c r="AE65" t="n">
        <v>205732.672436453</v>
      </c>
      <c r="AF65" t="n">
        <v>4.050290491457274e-06</v>
      </c>
      <c r="AG65" t="n">
        <v>8</v>
      </c>
      <c r="AH65" t="n">
        <v>186097.8349267958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5.4617</v>
      </c>
      <c r="E66" t="n">
        <v>18.31</v>
      </c>
      <c r="F66" t="n">
        <v>15.57</v>
      </c>
      <c r="G66" t="n">
        <v>103.79</v>
      </c>
      <c r="H66" t="n">
        <v>1.5</v>
      </c>
      <c r="I66" t="n">
        <v>9</v>
      </c>
      <c r="J66" t="n">
        <v>201.11</v>
      </c>
      <c r="K66" t="n">
        <v>52.44</v>
      </c>
      <c r="L66" t="n">
        <v>17</v>
      </c>
      <c r="M66" t="n">
        <v>7</v>
      </c>
      <c r="N66" t="n">
        <v>41.67</v>
      </c>
      <c r="O66" t="n">
        <v>25037.53</v>
      </c>
      <c r="P66" t="n">
        <v>178.19</v>
      </c>
      <c r="Q66" t="n">
        <v>467.07</v>
      </c>
      <c r="R66" t="n">
        <v>57.61</v>
      </c>
      <c r="S66" t="n">
        <v>39.61</v>
      </c>
      <c r="T66" t="n">
        <v>4051.93</v>
      </c>
      <c r="U66" t="n">
        <v>0.6899999999999999</v>
      </c>
      <c r="V66" t="n">
        <v>0.75</v>
      </c>
      <c r="W66" t="n">
        <v>2.62</v>
      </c>
      <c r="X66" t="n">
        <v>0.24</v>
      </c>
      <c r="Y66" t="n">
        <v>1</v>
      </c>
      <c r="Z66" t="n">
        <v>10</v>
      </c>
      <c r="AA66" t="n">
        <v>150.2498223896887</v>
      </c>
      <c r="AB66" t="n">
        <v>205.5784355478242</v>
      </c>
      <c r="AC66" t="n">
        <v>185.9583181903448</v>
      </c>
      <c r="AD66" t="n">
        <v>150249.8223896887</v>
      </c>
      <c r="AE66" t="n">
        <v>205578.4355478242</v>
      </c>
      <c r="AF66" t="n">
        <v>4.047770686207425e-06</v>
      </c>
      <c r="AG66" t="n">
        <v>8</v>
      </c>
      <c r="AH66" t="n">
        <v>185958.3181903448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5.4641</v>
      </c>
      <c r="E67" t="n">
        <v>18.3</v>
      </c>
      <c r="F67" t="n">
        <v>15.56</v>
      </c>
      <c r="G67" t="n">
        <v>103.74</v>
      </c>
      <c r="H67" t="n">
        <v>1.52</v>
      </c>
      <c r="I67" t="n">
        <v>9</v>
      </c>
      <c r="J67" t="n">
        <v>201.5</v>
      </c>
      <c r="K67" t="n">
        <v>52.44</v>
      </c>
      <c r="L67" t="n">
        <v>17.25</v>
      </c>
      <c r="M67" t="n">
        <v>7</v>
      </c>
      <c r="N67" t="n">
        <v>41.81</v>
      </c>
      <c r="O67" t="n">
        <v>25085.99</v>
      </c>
      <c r="P67" t="n">
        <v>177.34</v>
      </c>
      <c r="Q67" t="n">
        <v>467.07</v>
      </c>
      <c r="R67" t="n">
        <v>57.45</v>
      </c>
      <c r="S67" t="n">
        <v>39.61</v>
      </c>
      <c r="T67" t="n">
        <v>3973.24</v>
      </c>
      <c r="U67" t="n">
        <v>0.6899999999999999</v>
      </c>
      <c r="V67" t="n">
        <v>0.75</v>
      </c>
      <c r="W67" t="n">
        <v>2.62</v>
      </c>
      <c r="X67" t="n">
        <v>0.23</v>
      </c>
      <c r="Y67" t="n">
        <v>1</v>
      </c>
      <c r="Z67" t="n">
        <v>10</v>
      </c>
      <c r="AA67" t="n">
        <v>149.8296936959583</v>
      </c>
      <c r="AB67" t="n">
        <v>205.0035969342926</v>
      </c>
      <c r="AC67" t="n">
        <v>185.4383413672975</v>
      </c>
      <c r="AD67" t="n">
        <v>149829.6936959583</v>
      </c>
      <c r="AE67" t="n">
        <v>205003.5969342926</v>
      </c>
      <c r="AF67" t="n">
        <v>4.049549372266143e-06</v>
      </c>
      <c r="AG67" t="n">
        <v>8</v>
      </c>
      <c r="AH67" t="n">
        <v>185438.3413672975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5.4598</v>
      </c>
      <c r="E68" t="n">
        <v>18.32</v>
      </c>
      <c r="F68" t="n">
        <v>15.58</v>
      </c>
      <c r="G68" t="n">
        <v>103.84</v>
      </c>
      <c r="H68" t="n">
        <v>1.54</v>
      </c>
      <c r="I68" t="n">
        <v>9</v>
      </c>
      <c r="J68" t="n">
        <v>201.9</v>
      </c>
      <c r="K68" t="n">
        <v>52.44</v>
      </c>
      <c r="L68" t="n">
        <v>17.5</v>
      </c>
      <c r="M68" t="n">
        <v>7</v>
      </c>
      <c r="N68" t="n">
        <v>41.95</v>
      </c>
      <c r="O68" t="n">
        <v>25134.5</v>
      </c>
      <c r="P68" t="n">
        <v>176.27</v>
      </c>
      <c r="Q68" t="n">
        <v>467.07</v>
      </c>
      <c r="R68" t="n">
        <v>57.9</v>
      </c>
      <c r="S68" t="n">
        <v>39.61</v>
      </c>
      <c r="T68" t="n">
        <v>4198.3</v>
      </c>
      <c r="U68" t="n">
        <v>0.68</v>
      </c>
      <c r="V68" t="n">
        <v>0.75</v>
      </c>
      <c r="W68" t="n">
        <v>2.62</v>
      </c>
      <c r="X68" t="n">
        <v>0.24</v>
      </c>
      <c r="Y68" t="n">
        <v>1</v>
      </c>
      <c r="Z68" t="n">
        <v>10</v>
      </c>
      <c r="AA68" t="n">
        <v>149.4351863323672</v>
      </c>
      <c r="AB68" t="n">
        <v>204.4638145549911</v>
      </c>
      <c r="AC68" t="n">
        <v>184.950075060687</v>
      </c>
      <c r="AD68" t="n">
        <v>149435.1863323672</v>
      </c>
      <c r="AE68" t="n">
        <v>204463.8145549911</v>
      </c>
      <c r="AF68" t="n">
        <v>4.046362559744274e-06</v>
      </c>
      <c r="AG68" t="n">
        <v>8</v>
      </c>
      <c r="AH68" t="n">
        <v>184950.075060687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5.4645</v>
      </c>
      <c r="E69" t="n">
        <v>18.3</v>
      </c>
      <c r="F69" t="n">
        <v>15.56</v>
      </c>
      <c r="G69" t="n">
        <v>103.73</v>
      </c>
      <c r="H69" t="n">
        <v>1.56</v>
      </c>
      <c r="I69" t="n">
        <v>9</v>
      </c>
      <c r="J69" t="n">
        <v>202.29</v>
      </c>
      <c r="K69" t="n">
        <v>52.44</v>
      </c>
      <c r="L69" t="n">
        <v>17.75</v>
      </c>
      <c r="M69" t="n">
        <v>7</v>
      </c>
      <c r="N69" t="n">
        <v>42.1</v>
      </c>
      <c r="O69" t="n">
        <v>25183.06</v>
      </c>
      <c r="P69" t="n">
        <v>175.61</v>
      </c>
      <c r="Q69" t="n">
        <v>467.07</v>
      </c>
      <c r="R69" t="n">
        <v>57.36</v>
      </c>
      <c r="S69" t="n">
        <v>39.61</v>
      </c>
      <c r="T69" t="n">
        <v>3925.15</v>
      </c>
      <c r="U69" t="n">
        <v>0.6899999999999999</v>
      </c>
      <c r="V69" t="n">
        <v>0.75</v>
      </c>
      <c r="W69" t="n">
        <v>2.62</v>
      </c>
      <c r="X69" t="n">
        <v>0.23</v>
      </c>
      <c r="Y69" t="n">
        <v>1</v>
      </c>
      <c r="Z69" t="n">
        <v>10</v>
      </c>
      <c r="AA69" t="n">
        <v>149.0576067692495</v>
      </c>
      <c r="AB69" t="n">
        <v>203.9471935390989</v>
      </c>
      <c r="AC69" t="n">
        <v>184.4827596294693</v>
      </c>
      <c r="AD69" t="n">
        <v>149057.6067692495</v>
      </c>
      <c r="AE69" t="n">
        <v>203947.193539099</v>
      </c>
      <c r="AF69" t="n">
        <v>4.049845819942595e-06</v>
      </c>
      <c r="AG69" t="n">
        <v>8</v>
      </c>
      <c r="AH69" t="n">
        <v>184482.7596294692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5.4865</v>
      </c>
      <c r="E70" t="n">
        <v>18.23</v>
      </c>
      <c r="F70" t="n">
        <v>15.52</v>
      </c>
      <c r="G70" t="n">
        <v>116.41</v>
      </c>
      <c r="H70" t="n">
        <v>1.58</v>
      </c>
      <c r="I70" t="n">
        <v>8</v>
      </c>
      <c r="J70" t="n">
        <v>202.68</v>
      </c>
      <c r="K70" t="n">
        <v>52.44</v>
      </c>
      <c r="L70" t="n">
        <v>18</v>
      </c>
      <c r="M70" t="n">
        <v>6</v>
      </c>
      <c r="N70" t="n">
        <v>42.24</v>
      </c>
      <c r="O70" t="n">
        <v>25231.66</v>
      </c>
      <c r="P70" t="n">
        <v>174.31</v>
      </c>
      <c r="Q70" t="n">
        <v>467.07</v>
      </c>
      <c r="R70" t="n">
        <v>56.09</v>
      </c>
      <c r="S70" t="n">
        <v>39.61</v>
      </c>
      <c r="T70" t="n">
        <v>3294.4</v>
      </c>
      <c r="U70" t="n">
        <v>0.71</v>
      </c>
      <c r="V70" t="n">
        <v>0.75</v>
      </c>
      <c r="W70" t="n">
        <v>2.62</v>
      </c>
      <c r="X70" t="n">
        <v>0.19</v>
      </c>
      <c r="Y70" t="n">
        <v>1</v>
      </c>
      <c r="Z70" t="n">
        <v>10</v>
      </c>
      <c r="AA70" t="n">
        <v>148.1168697070281</v>
      </c>
      <c r="AB70" t="n">
        <v>202.6600355881781</v>
      </c>
      <c r="AC70" t="n">
        <v>183.3184462268464</v>
      </c>
      <c r="AD70" t="n">
        <v>148116.8697070281</v>
      </c>
      <c r="AE70" t="n">
        <v>202660.0355881781</v>
      </c>
      <c r="AF70" t="n">
        <v>4.066150442147507e-06</v>
      </c>
      <c r="AG70" t="n">
        <v>8</v>
      </c>
      <c r="AH70" t="n">
        <v>183318.4462268464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5.4858</v>
      </c>
      <c r="E71" t="n">
        <v>18.23</v>
      </c>
      <c r="F71" t="n">
        <v>15.52</v>
      </c>
      <c r="G71" t="n">
        <v>116.43</v>
      </c>
      <c r="H71" t="n">
        <v>1.6</v>
      </c>
      <c r="I71" t="n">
        <v>8</v>
      </c>
      <c r="J71" t="n">
        <v>203.08</v>
      </c>
      <c r="K71" t="n">
        <v>52.44</v>
      </c>
      <c r="L71" t="n">
        <v>18.25</v>
      </c>
      <c r="M71" t="n">
        <v>6</v>
      </c>
      <c r="N71" t="n">
        <v>42.39</v>
      </c>
      <c r="O71" t="n">
        <v>25280.45</v>
      </c>
      <c r="P71" t="n">
        <v>174.05</v>
      </c>
      <c r="Q71" t="n">
        <v>467.07</v>
      </c>
      <c r="R71" t="n">
        <v>56.18</v>
      </c>
      <c r="S71" t="n">
        <v>39.61</v>
      </c>
      <c r="T71" t="n">
        <v>3342.3</v>
      </c>
      <c r="U71" t="n">
        <v>0.7</v>
      </c>
      <c r="V71" t="n">
        <v>0.75</v>
      </c>
      <c r="W71" t="n">
        <v>2.62</v>
      </c>
      <c r="X71" t="n">
        <v>0.19</v>
      </c>
      <c r="Y71" t="n">
        <v>1</v>
      </c>
      <c r="Z71" t="n">
        <v>10</v>
      </c>
      <c r="AA71" t="n">
        <v>148.0131228814181</v>
      </c>
      <c r="AB71" t="n">
        <v>202.5180846043918</v>
      </c>
      <c r="AC71" t="n">
        <v>183.1900428457231</v>
      </c>
      <c r="AD71" t="n">
        <v>148013.1228814181</v>
      </c>
      <c r="AE71" t="n">
        <v>202518.0846043918</v>
      </c>
      <c r="AF71" t="n">
        <v>4.065631658713714e-06</v>
      </c>
      <c r="AG71" t="n">
        <v>8</v>
      </c>
      <c r="AH71" t="n">
        <v>183190.0428457231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5.483</v>
      </c>
      <c r="E72" t="n">
        <v>18.24</v>
      </c>
      <c r="F72" t="n">
        <v>15.53</v>
      </c>
      <c r="G72" t="n">
        <v>116.5</v>
      </c>
      <c r="H72" t="n">
        <v>1.61</v>
      </c>
      <c r="I72" t="n">
        <v>8</v>
      </c>
      <c r="J72" t="n">
        <v>203.47</v>
      </c>
      <c r="K72" t="n">
        <v>52.44</v>
      </c>
      <c r="L72" t="n">
        <v>18.5</v>
      </c>
      <c r="M72" t="n">
        <v>6</v>
      </c>
      <c r="N72" t="n">
        <v>42.53</v>
      </c>
      <c r="O72" t="n">
        <v>25329.15</v>
      </c>
      <c r="P72" t="n">
        <v>174.08</v>
      </c>
      <c r="Q72" t="n">
        <v>467.11</v>
      </c>
      <c r="R72" t="n">
        <v>56.46</v>
      </c>
      <c r="S72" t="n">
        <v>39.61</v>
      </c>
      <c r="T72" t="n">
        <v>3479.27</v>
      </c>
      <c r="U72" t="n">
        <v>0.7</v>
      </c>
      <c r="V72" t="n">
        <v>0.75</v>
      </c>
      <c r="W72" t="n">
        <v>2.62</v>
      </c>
      <c r="X72" t="n">
        <v>0.2</v>
      </c>
      <c r="Y72" t="n">
        <v>1</v>
      </c>
      <c r="Z72" t="n">
        <v>10</v>
      </c>
      <c r="AA72" t="n">
        <v>148.075323584813</v>
      </c>
      <c r="AB72" t="n">
        <v>202.6031903508779</v>
      </c>
      <c r="AC72" t="n">
        <v>183.2670262192113</v>
      </c>
      <c r="AD72" t="n">
        <v>148075.323584813</v>
      </c>
      <c r="AE72" t="n">
        <v>202603.1903508779</v>
      </c>
      <c r="AF72" t="n">
        <v>4.063556524978543e-06</v>
      </c>
      <c r="AG72" t="n">
        <v>8</v>
      </c>
      <c r="AH72" t="n">
        <v>183267.0262192113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5.4855</v>
      </c>
      <c r="E73" t="n">
        <v>18.23</v>
      </c>
      <c r="F73" t="n">
        <v>15.52</v>
      </c>
      <c r="G73" t="n">
        <v>116.44</v>
      </c>
      <c r="H73" t="n">
        <v>1.63</v>
      </c>
      <c r="I73" t="n">
        <v>8</v>
      </c>
      <c r="J73" t="n">
        <v>203.87</v>
      </c>
      <c r="K73" t="n">
        <v>52.44</v>
      </c>
      <c r="L73" t="n">
        <v>18.75</v>
      </c>
      <c r="M73" t="n">
        <v>6</v>
      </c>
      <c r="N73" t="n">
        <v>42.68</v>
      </c>
      <c r="O73" t="n">
        <v>25377.91</v>
      </c>
      <c r="P73" t="n">
        <v>173.97</v>
      </c>
      <c r="Q73" t="n">
        <v>467.1</v>
      </c>
      <c r="R73" t="n">
        <v>56.03</v>
      </c>
      <c r="S73" t="n">
        <v>39.61</v>
      </c>
      <c r="T73" t="n">
        <v>3263.48</v>
      </c>
      <c r="U73" t="n">
        <v>0.71</v>
      </c>
      <c r="V73" t="n">
        <v>0.75</v>
      </c>
      <c r="W73" t="n">
        <v>2.62</v>
      </c>
      <c r="X73" t="n">
        <v>0.19</v>
      </c>
      <c r="Y73" t="n">
        <v>1</v>
      </c>
      <c r="Z73" t="n">
        <v>10</v>
      </c>
      <c r="AA73" t="n">
        <v>147.9825092308669</v>
      </c>
      <c r="AB73" t="n">
        <v>202.4761976571287</v>
      </c>
      <c r="AC73" t="n">
        <v>183.1521535299181</v>
      </c>
      <c r="AD73" t="n">
        <v>147982.5092308669</v>
      </c>
      <c r="AE73" t="n">
        <v>202476.1976571287</v>
      </c>
      <c r="AF73" t="n">
        <v>4.065409322956375e-06</v>
      </c>
      <c r="AG73" t="n">
        <v>8</v>
      </c>
      <c r="AH73" t="n">
        <v>183152.1535299181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5.4845</v>
      </c>
      <c r="E74" t="n">
        <v>18.23</v>
      </c>
      <c r="F74" t="n">
        <v>15.53</v>
      </c>
      <c r="G74" t="n">
        <v>116.46</v>
      </c>
      <c r="H74" t="n">
        <v>1.65</v>
      </c>
      <c r="I74" t="n">
        <v>8</v>
      </c>
      <c r="J74" t="n">
        <v>204.26</v>
      </c>
      <c r="K74" t="n">
        <v>52.44</v>
      </c>
      <c r="L74" t="n">
        <v>19</v>
      </c>
      <c r="M74" t="n">
        <v>6</v>
      </c>
      <c r="N74" t="n">
        <v>42.82</v>
      </c>
      <c r="O74" t="n">
        <v>25426.72</v>
      </c>
      <c r="P74" t="n">
        <v>173.93</v>
      </c>
      <c r="Q74" t="n">
        <v>467.07</v>
      </c>
      <c r="R74" t="n">
        <v>56.34</v>
      </c>
      <c r="S74" t="n">
        <v>39.61</v>
      </c>
      <c r="T74" t="n">
        <v>3419.32</v>
      </c>
      <c r="U74" t="n">
        <v>0.7</v>
      </c>
      <c r="V74" t="n">
        <v>0.75</v>
      </c>
      <c r="W74" t="n">
        <v>2.62</v>
      </c>
      <c r="X74" t="n">
        <v>0.2</v>
      </c>
      <c r="Y74" t="n">
        <v>1</v>
      </c>
      <c r="Z74" t="n">
        <v>10</v>
      </c>
      <c r="AA74" t="n">
        <v>147.9858543644372</v>
      </c>
      <c r="AB74" t="n">
        <v>202.4807746164564</v>
      </c>
      <c r="AC74" t="n">
        <v>183.1562936706713</v>
      </c>
      <c r="AD74" t="n">
        <v>147985.8543644372</v>
      </c>
      <c r="AE74" t="n">
        <v>202480.7746164564</v>
      </c>
      <c r="AF74" t="n">
        <v>4.064668203765242e-06</v>
      </c>
      <c r="AG74" t="n">
        <v>8</v>
      </c>
      <c r="AH74" t="n">
        <v>183156.2936706714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5.4848</v>
      </c>
      <c r="E75" t="n">
        <v>18.23</v>
      </c>
      <c r="F75" t="n">
        <v>15.53</v>
      </c>
      <c r="G75" t="n">
        <v>116.45</v>
      </c>
      <c r="H75" t="n">
        <v>1.67</v>
      </c>
      <c r="I75" t="n">
        <v>8</v>
      </c>
      <c r="J75" t="n">
        <v>204.66</v>
      </c>
      <c r="K75" t="n">
        <v>52.44</v>
      </c>
      <c r="L75" t="n">
        <v>19.25</v>
      </c>
      <c r="M75" t="n">
        <v>6</v>
      </c>
      <c r="N75" t="n">
        <v>42.97</v>
      </c>
      <c r="O75" t="n">
        <v>25475.58</v>
      </c>
      <c r="P75" t="n">
        <v>172.68</v>
      </c>
      <c r="Q75" t="n">
        <v>467.07</v>
      </c>
      <c r="R75" t="n">
        <v>56.32</v>
      </c>
      <c r="S75" t="n">
        <v>39.61</v>
      </c>
      <c r="T75" t="n">
        <v>3410.68</v>
      </c>
      <c r="U75" t="n">
        <v>0.7</v>
      </c>
      <c r="V75" t="n">
        <v>0.75</v>
      </c>
      <c r="W75" t="n">
        <v>2.62</v>
      </c>
      <c r="X75" t="n">
        <v>0.19</v>
      </c>
      <c r="Y75" t="n">
        <v>1</v>
      </c>
      <c r="Z75" t="n">
        <v>10</v>
      </c>
      <c r="AA75" t="n">
        <v>147.4299794347257</v>
      </c>
      <c r="AB75" t="n">
        <v>201.7202020141544</v>
      </c>
      <c r="AC75" t="n">
        <v>182.4683090500624</v>
      </c>
      <c r="AD75" t="n">
        <v>147429.9794347257</v>
      </c>
      <c r="AE75" t="n">
        <v>201720.2020141543</v>
      </c>
      <c r="AF75" t="n">
        <v>4.064890539522582e-06</v>
      </c>
      <c r="AG75" t="n">
        <v>8</v>
      </c>
      <c r="AH75" t="n">
        <v>182468.3090500624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5.4821</v>
      </c>
      <c r="E76" t="n">
        <v>18.24</v>
      </c>
      <c r="F76" t="n">
        <v>15.54</v>
      </c>
      <c r="G76" t="n">
        <v>116.52</v>
      </c>
      <c r="H76" t="n">
        <v>1.69</v>
      </c>
      <c r="I76" t="n">
        <v>8</v>
      </c>
      <c r="J76" t="n">
        <v>205.06</v>
      </c>
      <c r="K76" t="n">
        <v>52.44</v>
      </c>
      <c r="L76" t="n">
        <v>19.5</v>
      </c>
      <c r="M76" t="n">
        <v>6</v>
      </c>
      <c r="N76" t="n">
        <v>43.11</v>
      </c>
      <c r="O76" t="n">
        <v>25524.49</v>
      </c>
      <c r="P76" t="n">
        <v>171.85</v>
      </c>
      <c r="Q76" t="n">
        <v>467.07</v>
      </c>
      <c r="R76" t="n">
        <v>56.66</v>
      </c>
      <c r="S76" t="n">
        <v>39.61</v>
      </c>
      <c r="T76" t="n">
        <v>3581.39</v>
      </c>
      <c r="U76" t="n">
        <v>0.7</v>
      </c>
      <c r="V76" t="n">
        <v>0.75</v>
      </c>
      <c r="W76" t="n">
        <v>2.62</v>
      </c>
      <c r="X76" t="n">
        <v>0.2</v>
      </c>
      <c r="Y76" t="n">
        <v>1</v>
      </c>
      <c r="Z76" t="n">
        <v>10</v>
      </c>
      <c r="AA76" t="n">
        <v>147.1109254674535</v>
      </c>
      <c r="AB76" t="n">
        <v>201.2836583004651</v>
      </c>
      <c r="AC76" t="n">
        <v>182.0734284557147</v>
      </c>
      <c r="AD76" t="n">
        <v>147110.9254674535</v>
      </c>
      <c r="AE76" t="n">
        <v>201283.6583004651</v>
      </c>
      <c r="AF76" t="n">
        <v>4.062889517706524e-06</v>
      </c>
      <c r="AG76" t="n">
        <v>8</v>
      </c>
      <c r="AH76" t="n">
        <v>182073.4284557147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5.4825</v>
      </c>
      <c r="E77" t="n">
        <v>18.24</v>
      </c>
      <c r="F77" t="n">
        <v>15.54</v>
      </c>
      <c r="G77" t="n">
        <v>116.51</v>
      </c>
      <c r="H77" t="n">
        <v>1.71</v>
      </c>
      <c r="I77" t="n">
        <v>8</v>
      </c>
      <c r="J77" t="n">
        <v>205.45</v>
      </c>
      <c r="K77" t="n">
        <v>52.44</v>
      </c>
      <c r="L77" t="n">
        <v>19.75</v>
      </c>
      <c r="M77" t="n">
        <v>6</v>
      </c>
      <c r="N77" t="n">
        <v>43.26</v>
      </c>
      <c r="O77" t="n">
        <v>25573.44</v>
      </c>
      <c r="P77" t="n">
        <v>171.67</v>
      </c>
      <c r="Q77" t="n">
        <v>467.14</v>
      </c>
      <c r="R77" t="n">
        <v>56.47</v>
      </c>
      <c r="S77" t="n">
        <v>39.61</v>
      </c>
      <c r="T77" t="n">
        <v>3486.45</v>
      </c>
      <c r="U77" t="n">
        <v>0.7</v>
      </c>
      <c r="V77" t="n">
        <v>0.75</v>
      </c>
      <c r="W77" t="n">
        <v>2.62</v>
      </c>
      <c r="X77" t="n">
        <v>0.2</v>
      </c>
      <c r="Y77" t="n">
        <v>1</v>
      </c>
      <c r="Z77" t="n">
        <v>10</v>
      </c>
      <c r="AA77" t="n">
        <v>147.0253665594485</v>
      </c>
      <c r="AB77" t="n">
        <v>201.1665928279401</v>
      </c>
      <c r="AC77" t="n">
        <v>181.9675355475849</v>
      </c>
      <c r="AD77" t="n">
        <v>147025.3665594484</v>
      </c>
      <c r="AE77" t="n">
        <v>201166.5928279401</v>
      </c>
      <c r="AF77" t="n">
        <v>4.063185965382978e-06</v>
      </c>
      <c r="AG77" t="n">
        <v>8</v>
      </c>
      <c r="AH77" t="n">
        <v>181967.5355475849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5.4788</v>
      </c>
      <c r="E78" t="n">
        <v>18.25</v>
      </c>
      <c r="F78" t="n">
        <v>15.55</v>
      </c>
      <c r="G78" t="n">
        <v>116.6</v>
      </c>
      <c r="H78" t="n">
        <v>1.73</v>
      </c>
      <c r="I78" t="n">
        <v>8</v>
      </c>
      <c r="J78" t="n">
        <v>205.85</v>
      </c>
      <c r="K78" t="n">
        <v>52.44</v>
      </c>
      <c r="L78" t="n">
        <v>20</v>
      </c>
      <c r="M78" t="n">
        <v>6</v>
      </c>
      <c r="N78" t="n">
        <v>43.41</v>
      </c>
      <c r="O78" t="n">
        <v>25622.45</v>
      </c>
      <c r="P78" t="n">
        <v>169.78</v>
      </c>
      <c r="Q78" t="n">
        <v>467.11</v>
      </c>
      <c r="R78" t="n">
        <v>57</v>
      </c>
      <c r="S78" t="n">
        <v>39.61</v>
      </c>
      <c r="T78" t="n">
        <v>3751.44</v>
      </c>
      <c r="U78" t="n">
        <v>0.6899999999999999</v>
      </c>
      <c r="V78" t="n">
        <v>0.75</v>
      </c>
      <c r="W78" t="n">
        <v>2.62</v>
      </c>
      <c r="X78" t="n">
        <v>0.21</v>
      </c>
      <c r="Y78" t="n">
        <v>1</v>
      </c>
      <c r="Z78" t="n">
        <v>10</v>
      </c>
      <c r="AA78" t="n">
        <v>146.2533488100686</v>
      </c>
      <c r="AB78" t="n">
        <v>200.1102840842197</v>
      </c>
      <c r="AC78" t="n">
        <v>181.0120394278262</v>
      </c>
      <c r="AD78" t="n">
        <v>146253.3488100686</v>
      </c>
      <c r="AE78" t="n">
        <v>200110.2840842197</v>
      </c>
      <c r="AF78" t="n">
        <v>4.060443824375788e-06</v>
      </c>
      <c r="AG78" t="n">
        <v>8</v>
      </c>
      <c r="AH78" t="n">
        <v>181012.0394278262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5.4988</v>
      </c>
      <c r="E79" t="n">
        <v>18.19</v>
      </c>
      <c r="F79" t="n">
        <v>15.52</v>
      </c>
      <c r="G79" t="n">
        <v>133</v>
      </c>
      <c r="H79" t="n">
        <v>1.74</v>
      </c>
      <c r="I79" t="n">
        <v>7</v>
      </c>
      <c r="J79" t="n">
        <v>206.25</v>
      </c>
      <c r="K79" t="n">
        <v>52.44</v>
      </c>
      <c r="L79" t="n">
        <v>20.25</v>
      </c>
      <c r="M79" t="n">
        <v>5</v>
      </c>
      <c r="N79" t="n">
        <v>43.56</v>
      </c>
      <c r="O79" t="n">
        <v>25671.51</v>
      </c>
      <c r="P79" t="n">
        <v>168.97</v>
      </c>
      <c r="Q79" t="n">
        <v>467.07</v>
      </c>
      <c r="R79" t="n">
        <v>55.88</v>
      </c>
      <c r="S79" t="n">
        <v>39.61</v>
      </c>
      <c r="T79" t="n">
        <v>3197.78</v>
      </c>
      <c r="U79" t="n">
        <v>0.71</v>
      </c>
      <c r="V79" t="n">
        <v>0.75</v>
      </c>
      <c r="W79" t="n">
        <v>2.62</v>
      </c>
      <c r="X79" t="n">
        <v>0.18</v>
      </c>
      <c r="Y79" t="n">
        <v>1</v>
      </c>
      <c r="Z79" t="n">
        <v>10</v>
      </c>
      <c r="AA79" t="n">
        <v>145.5772527662434</v>
      </c>
      <c r="AB79" t="n">
        <v>199.1852196498063</v>
      </c>
      <c r="AC79" t="n">
        <v>180.1752618446969</v>
      </c>
      <c r="AD79" t="n">
        <v>145577.2527662434</v>
      </c>
      <c r="AE79" t="n">
        <v>199185.2196498063</v>
      </c>
      <c r="AF79" t="n">
        <v>4.075266208198434e-06</v>
      </c>
      <c r="AG79" t="n">
        <v>8</v>
      </c>
      <c r="AH79" t="n">
        <v>180175.2618446969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5.499</v>
      </c>
      <c r="E80" t="n">
        <v>18.19</v>
      </c>
      <c r="F80" t="n">
        <v>15.52</v>
      </c>
      <c r="G80" t="n">
        <v>132.99</v>
      </c>
      <c r="H80" t="n">
        <v>1.76</v>
      </c>
      <c r="I80" t="n">
        <v>7</v>
      </c>
      <c r="J80" t="n">
        <v>206.65</v>
      </c>
      <c r="K80" t="n">
        <v>52.44</v>
      </c>
      <c r="L80" t="n">
        <v>20.5</v>
      </c>
      <c r="M80" t="n">
        <v>5</v>
      </c>
      <c r="N80" t="n">
        <v>43.71</v>
      </c>
      <c r="O80" t="n">
        <v>25720.62</v>
      </c>
      <c r="P80" t="n">
        <v>169.5</v>
      </c>
      <c r="Q80" t="n">
        <v>467.07</v>
      </c>
      <c r="R80" t="n">
        <v>56.03</v>
      </c>
      <c r="S80" t="n">
        <v>39.61</v>
      </c>
      <c r="T80" t="n">
        <v>3270.05</v>
      </c>
      <c r="U80" t="n">
        <v>0.71</v>
      </c>
      <c r="V80" t="n">
        <v>0.75</v>
      </c>
      <c r="W80" t="n">
        <v>2.62</v>
      </c>
      <c r="X80" t="n">
        <v>0.18</v>
      </c>
      <c r="Y80" t="n">
        <v>1</v>
      </c>
      <c r="Z80" t="n">
        <v>10</v>
      </c>
      <c r="AA80" t="n">
        <v>145.8073546564417</v>
      </c>
      <c r="AB80" t="n">
        <v>199.5000552073543</v>
      </c>
      <c r="AC80" t="n">
        <v>180.4600499385071</v>
      </c>
      <c r="AD80" t="n">
        <v>145807.3546564417</v>
      </c>
      <c r="AE80" t="n">
        <v>199500.0552073543</v>
      </c>
      <c r="AF80" t="n">
        <v>4.07541443203666e-06</v>
      </c>
      <c r="AG80" t="n">
        <v>8</v>
      </c>
      <c r="AH80" t="n">
        <v>180460.0499385071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5.499</v>
      </c>
      <c r="E81" t="n">
        <v>18.18</v>
      </c>
      <c r="F81" t="n">
        <v>15.52</v>
      </c>
      <c r="G81" t="n">
        <v>132.99</v>
      </c>
      <c r="H81" t="n">
        <v>1.78</v>
      </c>
      <c r="I81" t="n">
        <v>7</v>
      </c>
      <c r="J81" t="n">
        <v>207.05</v>
      </c>
      <c r="K81" t="n">
        <v>52.44</v>
      </c>
      <c r="L81" t="n">
        <v>20.75</v>
      </c>
      <c r="M81" t="n">
        <v>4</v>
      </c>
      <c r="N81" t="n">
        <v>43.85</v>
      </c>
      <c r="O81" t="n">
        <v>25769.78</v>
      </c>
      <c r="P81" t="n">
        <v>170.12</v>
      </c>
      <c r="Q81" t="n">
        <v>467.07</v>
      </c>
      <c r="R81" t="n">
        <v>55.93</v>
      </c>
      <c r="S81" t="n">
        <v>39.61</v>
      </c>
      <c r="T81" t="n">
        <v>3219.12</v>
      </c>
      <c r="U81" t="n">
        <v>0.71</v>
      </c>
      <c r="V81" t="n">
        <v>0.75</v>
      </c>
      <c r="W81" t="n">
        <v>2.62</v>
      </c>
      <c r="X81" t="n">
        <v>0.18</v>
      </c>
      <c r="Y81" t="n">
        <v>1</v>
      </c>
      <c r="Z81" t="n">
        <v>10</v>
      </c>
      <c r="AA81" t="n">
        <v>146.0800518588836</v>
      </c>
      <c r="AB81" t="n">
        <v>199.8731715502868</v>
      </c>
      <c r="AC81" t="n">
        <v>180.7975565813422</v>
      </c>
      <c r="AD81" t="n">
        <v>146080.0518588836</v>
      </c>
      <c r="AE81" t="n">
        <v>199873.1715502868</v>
      </c>
      <c r="AF81" t="n">
        <v>4.07541443203666e-06</v>
      </c>
      <c r="AG81" t="n">
        <v>8</v>
      </c>
      <c r="AH81" t="n">
        <v>180797.5565813422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5.5007</v>
      </c>
      <c r="E82" t="n">
        <v>18.18</v>
      </c>
      <c r="F82" t="n">
        <v>15.51</v>
      </c>
      <c r="G82" t="n">
        <v>132.94</v>
      </c>
      <c r="H82" t="n">
        <v>1.8</v>
      </c>
      <c r="I82" t="n">
        <v>7</v>
      </c>
      <c r="J82" t="n">
        <v>207.45</v>
      </c>
      <c r="K82" t="n">
        <v>52.44</v>
      </c>
      <c r="L82" t="n">
        <v>21</v>
      </c>
      <c r="M82" t="n">
        <v>4</v>
      </c>
      <c r="N82" t="n">
        <v>44</v>
      </c>
      <c r="O82" t="n">
        <v>25818.99</v>
      </c>
      <c r="P82" t="n">
        <v>169.81</v>
      </c>
      <c r="Q82" t="n">
        <v>467.11</v>
      </c>
      <c r="R82" t="n">
        <v>55.7</v>
      </c>
      <c r="S82" t="n">
        <v>39.61</v>
      </c>
      <c r="T82" t="n">
        <v>3104.74</v>
      </c>
      <c r="U82" t="n">
        <v>0.71</v>
      </c>
      <c r="V82" t="n">
        <v>0.75</v>
      </c>
      <c r="W82" t="n">
        <v>2.62</v>
      </c>
      <c r="X82" t="n">
        <v>0.18</v>
      </c>
      <c r="Y82" t="n">
        <v>1</v>
      </c>
      <c r="Z82" t="n">
        <v>10</v>
      </c>
      <c r="AA82" t="n">
        <v>145.9125714922071</v>
      </c>
      <c r="AB82" t="n">
        <v>199.6440175238876</v>
      </c>
      <c r="AC82" t="n">
        <v>180.5902726936029</v>
      </c>
      <c r="AD82" t="n">
        <v>145912.5714922071</v>
      </c>
      <c r="AE82" t="n">
        <v>199644.0175238876</v>
      </c>
      <c r="AF82" t="n">
        <v>4.076674334661586e-06</v>
      </c>
      <c r="AG82" t="n">
        <v>8</v>
      </c>
      <c r="AH82" t="n">
        <v>180590.2726936029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5.498</v>
      </c>
      <c r="E83" t="n">
        <v>18.19</v>
      </c>
      <c r="F83" t="n">
        <v>15.52</v>
      </c>
      <c r="G83" t="n">
        <v>133.02</v>
      </c>
      <c r="H83" t="n">
        <v>1.82</v>
      </c>
      <c r="I83" t="n">
        <v>7</v>
      </c>
      <c r="J83" t="n">
        <v>207.84</v>
      </c>
      <c r="K83" t="n">
        <v>52.44</v>
      </c>
      <c r="L83" t="n">
        <v>21.25</v>
      </c>
      <c r="M83" t="n">
        <v>4</v>
      </c>
      <c r="N83" t="n">
        <v>44.15</v>
      </c>
      <c r="O83" t="n">
        <v>25868.26</v>
      </c>
      <c r="P83" t="n">
        <v>170.45</v>
      </c>
      <c r="Q83" t="n">
        <v>467.08</v>
      </c>
      <c r="R83" t="n">
        <v>56.06</v>
      </c>
      <c r="S83" t="n">
        <v>39.61</v>
      </c>
      <c r="T83" t="n">
        <v>3284.61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146.2403689048999</v>
      </c>
      <c r="AB83" t="n">
        <v>200.092524405335</v>
      </c>
      <c r="AC83" t="n">
        <v>180.9959747077684</v>
      </c>
      <c r="AD83" t="n">
        <v>146240.3689048999</v>
      </c>
      <c r="AE83" t="n">
        <v>200092.524405335</v>
      </c>
      <c r="AF83" t="n">
        <v>4.074673312845529e-06</v>
      </c>
      <c r="AG83" t="n">
        <v>8</v>
      </c>
      <c r="AH83" t="n">
        <v>180995.9747077684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5.502</v>
      </c>
      <c r="E84" t="n">
        <v>18.18</v>
      </c>
      <c r="F84" t="n">
        <v>15.51</v>
      </c>
      <c r="G84" t="n">
        <v>132.91</v>
      </c>
      <c r="H84" t="n">
        <v>1.83</v>
      </c>
      <c r="I84" t="n">
        <v>7</v>
      </c>
      <c r="J84" t="n">
        <v>208.24</v>
      </c>
      <c r="K84" t="n">
        <v>52.44</v>
      </c>
      <c r="L84" t="n">
        <v>21.5</v>
      </c>
      <c r="M84" t="n">
        <v>4</v>
      </c>
      <c r="N84" t="n">
        <v>44.3</v>
      </c>
      <c r="O84" t="n">
        <v>25917.57</v>
      </c>
      <c r="P84" t="n">
        <v>170.17</v>
      </c>
      <c r="Q84" t="n">
        <v>467.07</v>
      </c>
      <c r="R84" t="n">
        <v>55.58</v>
      </c>
      <c r="S84" t="n">
        <v>39.61</v>
      </c>
      <c r="T84" t="n">
        <v>3043.63</v>
      </c>
      <c r="U84" t="n">
        <v>0.71</v>
      </c>
      <c r="V84" t="n">
        <v>0.75</v>
      </c>
      <c r="W84" t="n">
        <v>2.62</v>
      </c>
      <c r="X84" t="n">
        <v>0.17</v>
      </c>
      <c r="Y84" t="n">
        <v>1</v>
      </c>
      <c r="Z84" t="n">
        <v>10</v>
      </c>
      <c r="AA84" t="n">
        <v>146.0511903836272</v>
      </c>
      <c r="AB84" t="n">
        <v>199.8336820065625</v>
      </c>
      <c r="AC84" t="n">
        <v>180.761835864247</v>
      </c>
      <c r="AD84" t="n">
        <v>146051.1903836272</v>
      </c>
      <c r="AE84" t="n">
        <v>199833.6820065625</v>
      </c>
      <c r="AF84" t="n">
        <v>4.077637789610057e-06</v>
      </c>
      <c r="AG84" t="n">
        <v>8</v>
      </c>
      <c r="AH84" t="n">
        <v>180761.8358642471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5.4998</v>
      </c>
      <c r="E85" t="n">
        <v>18.18</v>
      </c>
      <c r="F85" t="n">
        <v>15.51</v>
      </c>
      <c r="G85" t="n">
        <v>132.97</v>
      </c>
      <c r="H85" t="n">
        <v>1.85</v>
      </c>
      <c r="I85" t="n">
        <v>7</v>
      </c>
      <c r="J85" t="n">
        <v>208.64</v>
      </c>
      <c r="K85" t="n">
        <v>52.44</v>
      </c>
      <c r="L85" t="n">
        <v>21.75</v>
      </c>
      <c r="M85" t="n">
        <v>4</v>
      </c>
      <c r="N85" t="n">
        <v>44.45</v>
      </c>
      <c r="O85" t="n">
        <v>25966.93</v>
      </c>
      <c r="P85" t="n">
        <v>170.52</v>
      </c>
      <c r="Q85" t="n">
        <v>467.08</v>
      </c>
      <c r="R85" t="n">
        <v>55.77</v>
      </c>
      <c r="S85" t="n">
        <v>39.61</v>
      </c>
      <c r="T85" t="n">
        <v>3140.29</v>
      </c>
      <c r="U85" t="n">
        <v>0.71</v>
      </c>
      <c r="V85" t="n">
        <v>0.75</v>
      </c>
      <c r="W85" t="n">
        <v>2.62</v>
      </c>
      <c r="X85" t="n">
        <v>0.18</v>
      </c>
      <c r="Y85" t="n">
        <v>1</v>
      </c>
      <c r="Z85" t="n">
        <v>10</v>
      </c>
      <c r="AA85" t="n">
        <v>146.238407304934</v>
      </c>
      <c r="AB85" t="n">
        <v>200.089840457722</v>
      </c>
      <c r="AC85" t="n">
        <v>180.9935469123486</v>
      </c>
      <c r="AD85" t="n">
        <v>146238.4073049341</v>
      </c>
      <c r="AE85" t="n">
        <v>200089.840457722</v>
      </c>
      <c r="AF85" t="n">
        <v>4.076007327389566e-06</v>
      </c>
      <c r="AG85" t="n">
        <v>8</v>
      </c>
      <c r="AH85" t="n">
        <v>180993.5469123487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5.4988</v>
      </c>
      <c r="E86" t="n">
        <v>18.19</v>
      </c>
      <c r="F86" t="n">
        <v>15.52</v>
      </c>
      <c r="G86" t="n">
        <v>133</v>
      </c>
      <c r="H86" t="n">
        <v>1.87</v>
      </c>
      <c r="I86" t="n">
        <v>7</v>
      </c>
      <c r="J86" t="n">
        <v>209.05</v>
      </c>
      <c r="K86" t="n">
        <v>52.44</v>
      </c>
      <c r="L86" t="n">
        <v>22</v>
      </c>
      <c r="M86" t="n">
        <v>3</v>
      </c>
      <c r="N86" t="n">
        <v>44.6</v>
      </c>
      <c r="O86" t="n">
        <v>26016.35</v>
      </c>
      <c r="P86" t="n">
        <v>170.05</v>
      </c>
      <c r="Q86" t="n">
        <v>467.07</v>
      </c>
      <c r="R86" t="n">
        <v>55.86</v>
      </c>
      <c r="S86" t="n">
        <v>39.61</v>
      </c>
      <c r="T86" t="n">
        <v>3186.04</v>
      </c>
      <c r="U86" t="n">
        <v>0.71</v>
      </c>
      <c r="V86" t="n">
        <v>0.75</v>
      </c>
      <c r="W86" t="n">
        <v>2.62</v>
      </c>
      <c r="X86" t="n">
        <v>0.18</v>
      </c>
      <c r="Y86" t="n">
        <v>1</v>
      </c>
      <c r="Z86" t="n">
        <v>10</v>
      </c>
      <c r="AA86" t="n">
        <v>146.0522909767876</v>
      </c>
      <c r="AB86" t="n">
        <v>199.8351878866792</v>
      </c>
      <c r="AC86" t="n">
        <v>180.763198025279</v>
      </c>
      <c r="AD86" t="n">
        <v>146052.2909767876</v>
      </c>
      <c r="AE86" t="n">
        <v>199835.1878866792</v>
      </c>
      <c r="AF86" t="n">
        <v>4.075266208198434e-06</v>
      </c>
      <c r="AG86" t="n">
        <v>8</v>
      </c>
      <c r="AH86" t="n">
        <v>180763.198025279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5.4992</v>
      </c>
      <c r="E87" t="n">
        <v>18.18</v>
      </c>
      <c r="F87" t="n">
        <v>15.52</v>
      </c>
      <c r="G87" t="n">
        <v>132.99</v>
      </c>
      <c r="H87" t="n">
        <v>1.89</v>
      </c>
      <c r="I87" t="n">
        <v>7</v>
      </c>
      <c r="J87" t="n">
        <v>209.45</v>
      </c>
      <c r="K87" t="n">
        <v>52.44</v>
      </c>
      <c r="L87" t="n">
        <v>22.25</v>
      </c>
      <c r="M87" t="n">
        <v>2</v>
      </c>
      <c r="N87" t="n">
        <v>44.75</v>
      </c>
      <c r="O87" t="n">
        <v>26065.82</v>
      </c>
      <c r="P87" t="n">
        <v>169.87</v>
      </c>
      <c r="Q87" t="n">
        <v>467.07</v>
      </c>
      <c r="R87" t="n">
        <v>55.83</v>
      </c>
      <c r="S87" t="n">
        <v>39.61</v>
      </c>
      <c r="T87" t="n">
        <v>3170.1</v>
      </c>
      <c r="U87" t="n">
        <v>0.71</v>
      </c>
      <c r="V87" t="n">
        <v>0.75</v>
      </c>
      <c r="W87" t="n">
        <v>2.62</v>
      </c>
      <c r="X87" t="n">
        <v>0.18</v>
      </c>
      <c r="Y87" t="n">
        <v>1</v>
      </c>
      <c r="Z87" t="n">
        <v>10</v>
      </c>
      <c r="AA87" t="n">
        <v>145.9670688973321</v>
      </c>
      <c r="AB87" t="n">
        <v>199.7185832778356</v>
      </c>
      <c r="AC87" t="n">
        <v>180.6577219966478</v>
      </c>
      <c r="AD87" t="n">
        <v>145967.0688973321</v>
      </c>
      <c r="AE87" t="n">
        <v>199718.5832778356</v>
      </c>
      <c r="AF87" t="n">
        <v>4.075562655874887e-06</v>
      </c>
      <c r="AG87" t="n">
        <v>8</v>
      </c>
      <c r="AH87" t="n">
        <v>180657.7219966478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5.4998</v>
      </c>
      <c r="E88" t="n">
        <v>18.18</v>
      </c>
      <c r="F88" t="n">
        <v>15.51</v>
      </c>
      <c r="G88" t="n">
        <v>132.97</v>
      </c>
      <c r="H88" t="n">
        <v>1.9</v>
      </c>
      <c r="I88" t="n">
        <v>7</v>
      </c>
      <c r="J88" t="n">
        <v>209.85</v>
      </c>
      <c r="K88" t="n">
        <v>52.44</v>
      </c>
      <c r="L88" t="n">
        <v>22.5</v>
      </c>
      <c r="M88" t="n">
        <v>2</v>
      </c>
      <c r="N88" t="n">
        <v>44.91</v>
      </c>
      <c r="O88" t="n">
        <v>26115.34</v>
      </c>
      <c r="P88" t="n">
        <v>169.2</v>
      </c>
      <c r="Q88" t="n">
        <v>467.07</v>
      </c>
      <c r="R88" t="n">
        <v>55.58</v>
      </c>
      <c r="S88" t="n">
        <v>39.61</v>
      </c>
      <c r="T88" t="n">
        <v>3043.89</v>
      </c>
      <c r="U88" t="n">
        <v>0.71</v>
      </c>
      <c r="V88" t="n">
        <v>0.75</v>
      </c>
      <c r="W88" t="n">
        <v>2.63</v>
      </c>
      <c r="X88" t="n">
        <v>0.18</v>
      </c>
      <c r="Y88" t="n">
        <v>1</v>
      </c>
      <c r="Z88" t="n">
        <v>10</v>
      </c>
      <c r="AA88" t="n">
        <v>145.657910615488</v>
      </c>
      <c r="AB88" t="n">
        <v>199.2955792775158</v>
      </c>
      <c r="AC88" t="n">
        <v>180.2750889044285</v>
      </c>
      <c r="AD88" t="n">
        <v>145657.910615488</v>
      </c>
      <c r="AE88" t="n">
        <v>199295.5792775158</v>
      </c>
      <c r="AF88" t="n">
        <v>4.076007327389566e-06</v>
      </c>
      <c r="AG88" t="n">
        <v>8</v>
      </c>
      <c r="AH88" t="n">
        <v>180275.0889044285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5.5008</v>
      </c>
      <c r="E89" t="n">
        <v>18.18</v>
      </c>
      <c r="F89" t="n">
        <v>15.51</v>
      </c>
      <c r="G89" t="n">
        <v>132.94</v>
      </c>
      <c r="H89" t="n">
        <v>1.92</v>
      </c>
      <c r="I89" t="n">
        <v>7</v>
      </c>
      <c r="J89" t="n">
        <v>210.25</v>
      </c>
      <c r="K89" t="n">
        <v>52.44</v>
      </c>
      <c r="L89" t="n">
        <v>22.75</v>
      </c>
      <c r="M89" t="n">
        <v>2</v>
      </c>
      <c r="N89" t="n">
        <v>45.06</v>
      </c>
      <c r="O89" t="n">
        <v>26164.91</v>
      </c>
      <c r="P89" t="n">
        <v>168.94</v>
      </c>
      <c r="Q89" t="n">
        <v>467.07</v>
      </c>
      <c r="R89" t="n">
        <v>55.56</v>
      </c>
      <c r="S89" t="n">
        <v>39.61</v>
      </c>
      <c r="T89" t="n">
        <v>3036.29</v>
      </c>
      <c r="U89" t="n">
        <v>0.71</v>
      </c>
      <c r="V89" t="n">
        <v>0.75</v>
      </c>
      <c r="W89" t="n">
        <v>2.62</v>
      </c>
      <c r="X89" t="n">
        <v>0.18</v>
      </c>
      <c r="Y89" t="n">
        <v>1</v>
      </c>
      <c r="Z89" t="n">
        <v>10</v>
      </c>
      <c r="AA89" t="n">
        <v>145.5285302344315</v>
      </c>
      <c r="AB89" t="n">
        <v>199.1185553322949</v>
      </c>
      <c r="AC89" t="n">
        <v>180.1149598760848</v>
      </c>
      <c r="AD89" t="n">
        <v>145528.5302344315</v>
      </c>
      <c r="AE89" t="n">
        <v>199118.5553322949</v>
      </c>
      <c r="AF89" t="n">
        <v>4.076748446580699e-06</v>
      </c>
      <c r="AG89" t="n">
        <v>8</v>
      </c>
      <c r="AH89" t="n">
        <v>180114.9598760848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5.4985</v>
      </c>
      <c r="E90" t="n">
        <v>18.19</v>
      </c>
      <c r="F90" t="n">
        <v>15.52</v>
      </c>
      <c r="G90" t="n">
        <v>133</v>
      </c>
      <c r="H90" t="n">
        <v>1.94</v>
      </c>
      <c r="I90" t="n">
        <v>7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168.82</v>
      </c>
      <c r="Q90" t="n">
        <v>467.07</v>
      </c>
      <c r="R90" t="n">
        <v>55.84</v>
      </c>
      <c r="S90" t="n">
        <v>39.61</v>
      </c>
      <c r="T90" t="n">
        <v>3177.03</v>
      </c>
      <c r="U90" t="n">
        <v>0.71</v>
      </c>
      <c r="V90" t="n">
        <v>0.75</v>
      </c>
      <c r="W90" t="n">
        <v>2.62</v>
      </c>
      <c r="X90" t="n">
        <v>0.18</v>
      </c>
      <c r="Y90" t="n">
        <v>1</v>
      </c>
      <c r="Z90" t="n">
        <v>10</v>
      </c>
      <c r="AA90" t="n">
        <v>145.5157873995485</v>
      </c>
      <c r="AB90" t="n">
        <v>199.1011200234338</v>
      </c>
      <c r="AC90" t="n">
        <v>180.0991885686307</v>
      </c>
      <c r="AD90" t="n">
        <v>145515.7873995485</v>
      </c>
      <c r="AE90" t="n">
        <v>199101.1200234338</v>
      </c>
      <c r="AF90" t="n">
        <v>4.075043872441095e-06</v>
      </c>
      <c r="AG90" t="n">
        <v>8</v>
      </c>
      <c r="AH90" t="n">
        <v>180099.1885686307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5.5011</v>
      </c>
      <c r="E91" t="n">
        <v>18.18</v>
      </c>
      <c r="F91" t="n">
        <v>15.51</v>
      </c>
      <c r="G91" t="n">
        <v>132.93</v>
      </c>
      <c r="H91" t="n">
        <v>1.96</v>
      </c>
      <c r="I91" t="n">
        <v>7</v>
      </c>
      <c r="J91" t="n">
        <v>211.05</v>
      </c>
      <c r="K91" t="n">
        <v>52.44</v>
      </c>
      <c r="L91" t="n">
        <v>23.25</v>
      </c>
      <c r="M91" t="n">
        <v>2</v>
      </c>
      <c r="N91" t="n">
        <v>45.36</v>
      </c>
      <c r="O91" t="n">
        <v>26264.21</v>
      </c>
      <c r="P91" t="n">
        <v>168.61</v>
      </c>
      <c r="Q91" t="n">
        <v>467.1</v>
      </c>
      <c r="R91" t="n">
        <v>55.62</v>
      </c>
      <c r="S91" t="n">
        <v>39.61</v>
      </c>
      <c r="T91" t="n">
        <v>3065.99</v>
      </c>
      <c r="U91" t="n">
        <v>0.71</v>
      </c>
      <c r="V91" t="n">
        <v>0.75</v>
      </c>
      <c r="W91" t="n">
        <v>2.62</v>
      </c>
      <c r="X91" t="n">
        <v>0.18</v>
      </c>
      <c r="Y91" t="n">
        <v>1</v>
      </c>
      <c r="Z91" t="n">
        <v>10</v>
      </c>
      <c r="AA91" t="n">
        <v>145.3789293863431</v>
      </c>
      <c r="AB91" t="n">
        <v>198.9138648520167</v>
      </c>
      <c r="AC91" t="n">
        <v>179.9298047679594</v>
      </c>
      <c r="AD91" t="n">
        <v>145378.9293863431</v>
      </c>
      <c r="AE91" t="n">
        <v>198913.8648520167</v>
      </c>
      <c r="AF91" t="n">
        <v>4.076970782338039e-06</v>
      </c>
      <c r="AG91" t="n">
        <v>8</v>
      </c>
      <c r="AH91" t="n">
        <v>179929.8047679594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5.4996</v>
      </c>
      <c r="E92" t="n">
        <v>18.18</v>
      </c>
      <c r="F92" t="n">
        <v>15.51</v>
      </c>
      <c r="G92" t="n">
        <v>132.97</v>
      </c>
      <c r="H92" t="n">
        <v>1.97</v>
      </c>
      <c r="I92" t="n">
        <v>7</v>
      </c>
      <c r="J92" t="n">
        <v>211.46</v>
      </c>
      <c r="K92" t="n">
        <v>52.44</v>
      </c>
      <c r="L92" t="n">
        <v>23.5</v>
      </c>
      <c r="M92" t="n">
        <v>1</v>
      </c>
      <c r="N92" t="n">
        <v>45.52</v>
      </c>
      <c r="O92" t="n">
        <v>26313.94</v>
      </c>
      <c r="P92" t="n">
        <v>168.73</v>
      </c>
      <c r="Q92" t="n">
        <v>467.07</v>
      </c>
      <c r="R92" t="n">
        <v>55.64</v>
      </c>
      <c r="S92" t="n">
        <v>39.61</v>
      </c>
      <c r="T92" t="n">
        <v>3078.36</v>
      </c>
      <c r="U92" t="n">
        <v>0.71</v>
      </c>
      <c r="V92" t="n">
        <v>0.75</v>
      </c>
      <c r="W92" t="n">
        <v>2.63</v>
      </c>
      <c r="X92" t="n">
        <v>0.18</v>
      </c>
      <c r="Y92" t="n">
        <v>1</v>
      </c>
      <c r="Z92" t="n">
        <v>10</v>
      </c>
      <c r="AA92" t="n">
        <v>145.454223935091</v>
      </c>
      <c r="AB92" t="n">
        <v>199.0168861753746</v>
      </c>
      <c r="AC92" t="n">
        <v>180.0229938808074</v>
      </c>
      <c r="AD92" t="n">
        <v>145454.223935091</v>
      </c>
      <c r="AE92" t="n">
        <v>199016.8861753746</v>
      </c>
      <c r="AF92" t="n">
        <v>4.07585910355134e-06</v>
      </c>
      <c r="AG92" t="n">
        <v>8</v>
      </c>
      <c r="AH92" t="n">
        <v>180022.9938808074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5.5009</v>
      </c>
      <c r="E93" t="n">
        <v>18.18</v>
      </c>
      <c r="F93" t="n">
        <v>15.51</v>
      </c>
      <c r="G93" t="n">
        <v>132.94</v>
      </c>
      <c r="H93" t="n">
        <v>1.99</v>
      </c>
      <c r="I93" t="n">
        <v>7</v>
      </c>
      <c r="J93" t="n">
        <v>211.86</v>
      </c>
      <c r="K93" t="n">
        <v>52.44</v>
      </c>
      <c r="L93" t="n">
        <v>23.75</v>
      </c>
      <c r="M93" t="n">
        <v>1</v>
      </c>
      <c r="N93" t="n">
        <v>45.67</v>
      </c>
      <c r="O93" t="n">
        <v>26363.73</v>
      </c>
      <c r="P93" t="n">
        <v>168.68</v>
      </c>
      <c r="Q93" t="n">
        <v>467.16</v>
      </c>
      <c r="R93" t="n">
        <v>55.61</v>
      </c>
      <c r="S93" t="n">
        <v>39.61</v>
      </c>
      <c r="T93" t="n">
        <v>3060.12</v>
      </c>
      <c r="U93" t="n">
        <v>0.71</v>
      </c>
      <c r="V93" t="n">
        <v>0.75</v>
      </c>
      <c r="W93" t="n">
        <v>2.62</v>
      </c>
      <c r="X93" t="n">
        <v>0.18</v>
      </c>
      <c r="Y93" t="n">
        <v>1</v>
      </c>
      <c r="Z93" t="n">
        <v>10</v>
      </c>
      <c r="AA93" t="n">
        <v>145.4127091300782</v>
      </c>
      <c r="AB93" t="n">
        <v>198.9600837876523</v>
      </c>
      <c r="AC93" t="n">
        <v>179.9716126332466</v>
      </c>
      <c r="AD93" t="n">
        <v>145412.7091300782</v>
      </c>
      <c r="AE93" t="n">
        <v>198960.0837876523</v>
      </c>
      <c r="AF93" t="n">
        <v>4.076822558499812e-06</v>
      </c>
      <c r="AG93" t="n">
        <v>8</v>
      </c>
      <c r="AH93" t="n">
        <v>179971.6126332466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5.4995</v>
      </c>
      <c r="E94" t="n">
        <v>18.18</v>
      </c>
      <c r="F94" t="n">
        <v>15.51</v>
      </c>
      <c r="G94" t="n">
        <v>132.98</v>
      </c>
      <c r="H94" t="n">
        <v>2.01</v>
      </c>
      <c r="I94" t="n">
        <v>7</v>
      </c>
      <c r="J94" t="n">
        <v>212.27</v>
      </c>
      <c r="K94" t="n">
        <v>52.44</v>
      </c>
      <c r="L94" t="n">
        <v>24</v>
      </c>
      <c r="M94" t="n">
        <v>1</v>
      </c>
      <c r="N94" t="n">
        <v>45.82</v>
      </c>
      <c r="O94" t="n">
        <v>26413.56</v>
      </c>
      <c r="P94" t="n">
        <v>168.89</v>
      </c>
      <c r="Q94" t="n">
        <v>467.08</v>
      </c>
      <c r="R94" t="n">
        <v>55.76</v>
      </c>
      <c r="S94" t="n">
        <v>39.61</v>
      </c>
      <c r="T94" t="n">
        <v>3138.31</v>
      </c>
      <c r="U94" t="n">
        <v>0.71</v>
      </c>
      <c r="V94" t="n">
        <v>0.75</v>
      </c>
      <c r="W94" t="n">
        <v>2.62</v>
      </c>
      <c r="X94" t="n">
        <v>0.18</v>
      </c>
      <c r="Y94" t="n">
        <v>1</v>
      </c>
      <c r="Z94" t="n">
        <v>10</v>
      </c>
      <c r="AA94" t="n">
        <v>145.5260937518214</v>
      </c>
      <c r="AB94" t="n">
        <v>199.1152216292977</v>
      </c>
      <c r="AC94" t="n">
        <v>180.1119443370227</v>
      </c>
      <c r="AD94" t="n">
        <v>145526.0937518214</v>
      </c>
      <c r="AE94" t="n">
        <v>199115.2216292977</v>
      </c>
      <c r="AF94" t="n">
        <v>4.075784991632227e-06</v>
      </c>
      <c r="AG94" t="n">
        <v>8</v>
      </c>
      <c r="AH94" t="n">
        <v>180111.9443370227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5.4997</v>
      </c>
      <c r="E95" t="n">
        <v>18.18</v>
      </c>
      <c r="F95" t="n">
        <v>15.51</v>
      </c>
      <c r="G95" t="n">
        <v>132.97</v>
      </c>
      <c r="H95" t="n">
        <v>2.03</v>
      </c>
      <c r="I95" t="n">
        <v>7</v>
      </c>
      <c r="J95" t="n">
        <v>212.67</v>
      </c>
      <c r="K95" t="n">
        <v>52.44</v>
      </c>
      <c r="L95" t="n">
        <v>24.25</v>
      </c>
      <c r="M95" t="n">
        <v>0</v>
      </c>
      <c r="N95" t="n">
        <v>45.98</v>
      </c>
      <c r="O95" t="n">
        <v>26463.45</v>
      </c>
      <c r="P95" t="n">
        <v>169.03</v>
      </c>
      <c r="Q95" t="n">
        <v>467.07</v>
      </c>
      <c r="R95" t="n">
        <v>55.71</v>
      </c>
      <c r="S95" t="n">
        <v>39.61</v>
      </c>
      <c r="T95" t="n">
        <v>3109.79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145.5846547110973</v>
      </c>
      <c r="AB95" t="n">
        <v>199.1953473173062</v>
      </c>
      <c r="AC95" t="n">
        <v>180.1844229418248</v>
      </c>
      <c r="AD95" t="n">
        <v>145584.6547110973</v>
      </c>
      <c r="AE95" t="n">
        <v>199195.3473173062</v>
      </c>
      <c r="AF95" t="n">
        <v>4.075933215470453e-06</v>
      </c>
      <c r="AG95" t="n">
        <v>8</v>
      </c>
      <c r="AH95" t="n">
        <v>180184.4229418248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2.813</v>
      </c>
      <c r="E2" t="n">
        <v>35.55</v>
      </c>
      <c r="F2" t="n">
        <v>22.63</v>
      </c>
      <c r="G2" t="n">
        <v>5.57</v>
      </c>
      <c r="H2" t="n">
        <v>0.08</v>
      </c>
      <c r="I2" t="n">
        <v>244</v>
      </c>
      <c r="J2" t="n">
        <v>213.37</v>
      </c>
      <c r="K2" t="n">
        <v>56.13</v>
      </c>
      <c r="L2" t="n">
        <v>1</v>
      </c>
      <c r="M2" t="n">
        <v>242</v>
      </c>
      <c r="N2" t="n">
        <v>46.25</v>
      </c>
      <c r="O2" t="n">
        <v>26550.29</v>
      </c>
      <c r="P2" t="n">
        <v>335.43</v>
      </c>
      <c r="Q2" t="n">
        <v>467.47</v>
      </c>
      <c r="R2" t="n">
        <v>288.84</v>
      </c>
      <c r="S2" t="n">
        <v>39.61</v>
      </c>
      <c r="T2" t="n">
        <v>118491.39</v>
      </c>
      <c r="U2" t="n">
        <v>0.14</v>
      </c>
      <c r="V2" t="n">
        <v>0.52</v>
      </c>
      <c r="W2" t="n">
        <v>3</v>
      </c>
      <c r="X2" t="n">
        <v>7.29</v>
      </c>
      <c r="Y2" t="n">
        <v>1</v>
      </c>
      <c r="Z2" t="n">
        <v>10</v>
      </c>
      <c r="AA2" t="n">
        <v>424.4290514481927</v>
      </c>
      <c r="AB2" t="n">
        <v>580.72255267966</v>
      </c>
      <c r="AC2" t="n">
        <v>525.2992073011343</v>
      </c>
      <c r="AD2" t="n">
        <v>424429.0514481927</v>
      </c>
      <c r="AE2" t="n">
        <v>580722.55267966</v>
      </c>
      <c r="AF2" t="n">
        <v>2.061242770014708e-06</v>
      </c>
      <c r="AG2" t="n">
        <v>14</v>
      </c>
      <c r="AH2" t="n">
        <v>525299.2073011342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3.2606</v>
      </c>
      <c r="E3" t="n">
        <v>30.67</v>
      </c>
      <c r="F3" t="n">
        <v>20.58</v>
      </c>
      <c r="G3" t="n">
        <v>6.98</v>
      </c>
      <c r="H3" t="n">
        <v>0.1</v>
      </c>
      <c r="I3" t="n">
        <v>177</v>
      </c>
      <c r="J3" t="n">
        <v>213.78</v>
      </c>
      <c r="K3" t="n">
        <v>56.13</v>
      </c>
      <c r="L3" t="n">
        <v>1.25</v>
      </c>
      <c r="M3" t="n">
        <v>175</v>
      </c>
      <c r="N3" t="n">
        <v>46.4</v>
      </c>
      <c r="O3" t="n">
        <v>26600.32</v>
      </c>
      <c r="P3" t="n">
        <v>304.74</v>
      </c>
      <c r="Q3" t="n">
        <v>467.19</v>
      </c>
      <c r="R3" t="n">
        <v>221.14</v>
      </c>
      <c r="S3" t="n">
        <v>39.61</v>
      </c>
      <c r="T3" t="n">
        <v>84974.41</v>
      </c>
      <c r="U3" t="n">
        <v>0.18</v>
      </c>
      <c r="V3" t="n">
        <v>0.57</v>
      </c>
      <c r="W3" t="n">
        <v>2.9</v>
      </c>
      <c r="X3" t="n">
        <v>5.24</v>
      </c>
      <c r="Y3" t="n">
        <v>1</v>
      </c>
      <c r="Z3" t="n">
        <v>10</v>
      </c>
      <c r="AA3" t="n">
        <v>340.9557144279711</v>
      </c>
      <c r="AB3" t="n">
        <v>466.5106503848675</v>
      </c>
      <c r="AC3" t="n">
        <v>421.9875286639449</v>
      </c>
      <c r="AD3" t="n">
        <v>340955.7144279712</v>
      </c>
      <c r="AE3" t="n">
        <v>466510.6503848674</v>
      </c>
      <c r="AF3" t="n">
        <v>2.389224378211857e-06</v>
      </c>
      <c r="AG3" t="n">
        <v>12</v>
      </c>
      <c r="AH3" t="n">
        <v>421987.5286639449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3.5862</v>
      </c>
      <c r="E4" t="n">
        <v>27.88</v>
      </c>
      <c r="F4" t="n">
        <v>19.4</v>
      </c>
      <c r="G4" t="n">
        <v>8.380000000000001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286.89</v>
      </c>
      <c r="Q4" t="n">
        <v>467.26</v>
      </c>
      <c r="R4" t="n">
        <v>182.77</v>
      </c>
      <c r="S4" t="n">
        <v>39.61</v>
      </c>
      <c r="T4" t="n">
        <v>65979.39999999999</v>
      </c>
      <c r="U4" t="n">
        <v>0.22</v>
      </c>
      <c r="V4" t="n">
        <v>0.6</v>
      </c>
      <c r="W4" t="n">
        <v>2.84</v>
      </c>
      <c r="X4" t="n">
        <v>4.07</v>
      </c>
      <c r="Y4" t="n">
        <v>1</v>
      </c>
      <c r="Z4" t="n">
        <v>10</v>
      </c>
      <c r="AA4" t="n">
        <v>297.7195744887206</v>
      </c>
      <c r="AB4" t="n">
        <v>407.3530562761113</v>
      </c>
      <c r="AC4" t="n">
        <v>368.4758523087237</v>
      </c>
      <c r="AD4" t="n">
        <v>297719.5744887206</v>
      </c>
      <c r="AE4" t="n">
        <v>407353.0562761113</v>
      </c>
      <c r="AF4" t="n">
        <v>2.62780974824982e-06</v>
      </c>
      <c r="AG4" t="n">
        <v>11</v>
      </c>
      <c r="AH4" t="n">
        <v>368475.8523087237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3.8206</v>
      </c>
      <c r="E5" t="n">
        <v>26.17</v>
      </c>
      <c r="F5" t="n">
        <v>18.71</v>
      </c>
      <c r="G5" t="n">
        <v>9.76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276.27</v>
      </c>
      <c r="Q5" t="n">
        <v>467.25</v>
      </c>
      <c r="R5" t="n">
        <v>159.2</v>
      </c>
      <c r="S5" t="n">
        <v>39.61</v>
      </c>
      <c r="T5" t="n">
        <v>54315.22</v>
      </c>
      <c r="U5" t="n">
        <v>0.25</v>
      </c>
      <c r="V5" t="n">
        <v>0.62</v>
      </c>
      <c r="W5" t="n">
        <v>2.82</v>
      </c>
      <c r="X5" t="n">
        <v>3.37</v>
      </c>
      <c r="Y5" t="n">
        <v>1</v>
      </c>
      <c r="Z5" t="n">
        <v>10</v>
      </c>
      <c r="AA5" t="n">
        <v>277.4630503068589</v>
      </c>
      <c r="AB5" t="n">
        <v>379.6371862357121</v>
      </c>
      <c r="AC5" t="n">
        <v>343.4051460055123</v>
      </c>
      <c r="AD5" t="n">
        <v>277463.0503068588</v>
      </c>
      <c r="AE5" t="n">
        <v>379637.1862357121</v>
      </c>
      <c r="AF5" t="n">
        <v>2.799567766483538e-06</v>
      </c>
      <c r="AG5" t="n">
        <v>11</v>
      </c>
      <c r="AH5" t="n">
        <v>343405.1460055123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4.0111</v>
      </c>
      <c r="E6" t="n">
        <v>24.93</v>
      </c>
      <c r="F6" t="n">
        <v>18.18</v>
      </c>
      <c r="G6" t="n">
        <v>11.13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268.15</v>
      </c>
      <c r="Q6" t="n">
        <v>467.21</v>
      </c>
      <c r="R6" t="n">
        <v>142.6</v>
      </c>
      <c r="S6" t="n">
        <v>39.61</v>
      </c>
      <c r="T6" t="n">
        <v>46098.97</v>
      </c>
      <c r="U6" t="n">
        <v>0.28</v>
      </c>
      <c r="V6" t="n">
        <v>0.64</v>
      </c>
      <c r="W6" t="n">
        <v>2.77</v>
      </c>
      <c r="X6" t="n">
        <v>2.84</v>
      </c>
      <c r="Y6" t="n">
        <v>1</v>
      </c>
      <c r="Z6" t="n">
        <v>10</v>
      </c>
      <c r="AA6" t="n">
        <v>255.3300796318267</v>
      </c>
      <c r="AB6" t="n">
        <v>349.3538793202154</v>
      </c>
      <c r="AC6" t="n">
        <v>316.0120353992475</v>
      </c>
      <c r="AD6" t="n">
        <v>255330.0796318267</v>
      </c>
      <c r="AE6" t="n">
        <v>349353.8793202154</v>
      </c>
      <c r="AF6" t="n">
        <v>2.939157794100957e-06</v>
      </c>
      <c r="AG6" t="n">
        <v>10</v>
      </c>
      <c r="AH6" t="n">
        <v>316012.0353992474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4.17</v>
      </c>
      <c r="E7" t="n">
        <v>23.98</v>
      </c>
      <c r="F7" t="n">
        <v>17.78</v>
      </c>
      <c r="G7" t="n">
        <v>12.55</v>
      </c>
      <c r="H7" t="n">
        <v>0.19</v>
      </c>
      <c r="I7" t="n">
        <v>85</v>
      </c>
      <c r="J7" t="n">
        <v>215.41</v>
      </c>
      <c r="K7" t="n">
        <v>56.13</v>
      </c>
      <c r="L7" t="n">
        <v>2.25</v>
      </c>
      <c r="M7" t="n">
        <v>83</v>
      </c>
      <c r="N7" t="n">
        <v>47.03</v>
      </c>
      <c r="O7" t="n">
        <v>26801</v>
      </c>
      <c r="P7" t="n">
        <v>261.97</v>
      </c>
      <c r="Q7" t="n">
        <v>467.24</v>
      </c>
      <c r="R7" t="n">
        <v>129.7</v>
      </c>
      <c r="S7" t="n">
        <v>39.61</v>
      </c>
      <c r="T7" t="n">
        <v>39716.13</v>
      </c>
      <c r="U7" t="n">
        <v>0.31</v>
      </c>
      <c r="V7" t="n">
        <v>0.66</v>
      </c>
      <c r="W7" t="n">
        <v>2.74</v>
      </c>
      <c r="X7" t="n">
        <v>2.44</v>
      </c>
      <c r="Y7" t="n">
        <v>1</v>
      </c>
      <c r="Z7" t="n">
        <v>10</v>
      </c>
      <c r="AA7" t="n">
        <v>244.7127314515935</v>
      </c>
      <c r="AB7" t="n">
        <v>334.8267551356843</v>
      </c>
      <c r="AC7" t="n">
        <v>302.8713595579366</v>
      </c>
      <c r="AD7" t="n">
        <v>244712.7314515935</v>
      </c>
      <c r="AE7" t="n">
        <v>334826.7551356843</v>
      </c>
      <c r="AF7" t="n">
        <v>3.055592730523046e-06</v>
      </c>
      <c r="AG7" t="n">
        <v>10</v>
      </c>
      <c r="AH7" t="n">
        <v>302871.3595579366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4.3037</v>
      </c>
      <c r="E8" t="n">
        <v>23.24</v>
      </c>
      <c r="F8" t="n">
        <v>17.46</v>
      </c>
      <c r="G8" t="n">
        <v>13.96</v>
      </c>
      <c r="H8" t="n">
        <v>0.21</v>
      </c>
      <c r="I8" t="n">
        <v>75</v>
      </c>
      <c r="J8" t="n">
        <v>215.82</v>
      </c>
      <c r="K8" t="n">
        <v>56.13</v>
      </c>
      <c r="L8" t="n">
        <v>2.5</v>
      </c>
      <c r="M8" t="n">
        <v>73</v>
      </c>
      <c r="N8" t="n">
        <v>47.19</v>
      </c>
      <c r="O8" t="n">
        <v>26851.31</v>
      </c>
      <c r="P8" t="n">
        <v>256.88</v>
      </c>
      <c r="Q8" t="n">
        <v>467.16</v>
      </c>
      <c r="R8" t="n">
        <v>118.85</v>
      </c>
      <c r="S8" t="n">
        <v>39.61</v>
      </c>
      <c r="T8" t="n">
        <v>34340.08</v>
      </c>
      <c r="U8" t="n">
        <v>0.33</v>
      </c>
      <c r="V8" t="n">
        <v>0.67</v>
      </c>
      <c r="W8" t="n">
        <v>2.73</v>
      </c>
      <c r="X8" t="n">
        <v>2.12</v>
      </c>
      <c r="Y8" t="n">
        <v>1</v>
      </c>
      <c r="Z8" t="n">
        <v>10</v>
      </c>
      <c r="AA8" t="n">
        <v>228.7136556247459</v>
      </c>
      <c r="AB8" t="n">
        <v>312.9361137599918</v>
      </c>
      <c r="AC8" t="n">
        <v>283.0699302714251</v>
      </c>
      <c r="AD8" t="n">
        <v>228713.6556247459</v>
      </c>
      <c r="AE8" t="n">
        <v>312936.1137599918</v>
      </c>
      <c r="AF8" t="n">
        <v>3.15356221447291e-06</v>
      </c>
      <c r="AG8" t="n">
        <v>9</v>
      </c>
      <c r="AH8" t="n">
        <v>283069.9302714251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4.3919</v>
      </c>
      <c r="E9" t="n">
        <v>22.77</v>
      </c>
      <c r="F9" t="n">
        <v>17.29</v>
      </c>
      <c r="G9" t="n">
        <v>15.25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254</v>
      </c>
      <c r="Q9" t="n">
        <v>467.24</v>
      </c>
      <c r="R9" t="n">
        <v>113.53</v>
      </c>
      <c r="S9" t="n">
        <v>39.61</v>
      </c>
      <c r="T9" t="n">
        <v>31716.93</v>
      </c>
      <c r="U9" t="n">
        <v>0.35</v>
      </c>
      <c r="V9" t="n">
        <v>0.67</v>
      </c>
      <c r="W9" t="n">
        <v>2.72</v>
      </c>
      <c r="X9" t="n">
        <v>1.95</v>
      </c>
      <c r="Y9" t="n">
        <v>1</v>
      </c>
      <c r="Z9" t="n">
        <v>10</v>
      </c>
      <c r="AA9" t="n">
        <v>223.8385167211397</v>
      </c>
      <c r="AB9" t="n">
        <v>306.265733636132</v>
      </c>
      <c r="AC9" t="n">
        <v>277.036161864647</v>
      </c>
      <c r="AD9" t="n">
        <v>223838.5167211397</v>
      </c>
      <c r="AE9" t="n">
        <v>306265.733636132</v>
      </c>
      <c r="AF9" t="n">
        <v>3.2181912981257e-06</v>
      </c>
      <c r="AG9" t="n">
        <v>9</v>
      </c>
      <c r="AH9" t="n">
        <v>277036.161864647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4.4933</v>
      </c>
      <c r="E10" t="n">
        <v>22.26</v>
      </c>
      <c r="F10" t="n">
        <v>17.07</v>
      </c>
      <c r="G10" t="n">
        <v>16.79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250.53</v>
      </c>
      <c r="Q10" t="n">
        <v>467.09</v>
      </c>
      <c r="R10" t="n">
        <v>106.19</v>
      </c>
      <c r="S10" t="n">
        <v>39.61</v>
      </c>
      <c r="T10" t="n">
        <v>28080.96</v>
      </c>
      <c r="U10" t="n">
        <v>0.37</v>
      </c>
      <c r="V10" t="n">
        <v>0.68</v>
      </c>
      <c r="W10" t="n">
        <v>2.71</v>
      </c>
      <c r="X10" t="n">
        <v>1.73</v>
      </c>
      <c r="Y10" t="n">
        <v>1</v>
      </c>
      <c r="Z10" t="n">
        <v>10</v>
      </c>
      <c r="AA10" t="n">
        <v>218.3669570619065</v>
      </c>
      <c r="AB10" t="n">
        <v>298.779304322197</v>
      </c>
      <c r="AC10" t="n">
        <v>270.2642268571621</v>
      </c>
      <c r="AD10" t="n">
        <v>218366.9570619065</v>
      </c>
      <c r="AE10" t="n">
        <v>298779.304322197</v>
      </c>
      <c r="AF10" t="n">
        <v>3.292492761644893e-06</v>
      </c>
      <c r="AG10" t="n">
        <v>9</v>
      </c>
      <c r="AH10" t="n">
        <v>270264.2268571621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4.5668</v>
      </c>
      <c r="E11" t="n">
        <v>21.9</v>
      </c>
      <c r="F11" t="n">
        <v>16.92</v>
      </c>
      <c r="G11" t="n">
        <v>18.13</v>
      </c>
      <c r="H11" t="n">
        <v>0.27</v>
      </c>
      <c r="I11" t="n">
        <v>56</v>
      </c>
      <c r="J11" t="n">
        <v>217.04</v>
      </c>
      <c r="K11" t="n">
        <v>56.13</v>
      </c>
      <c r="L11" t="n">
        <v>3.25</v>
      </c>
      <c r="M11" t="n">
        <v>54</v>
      </c>
      <c r="N11" t="n">
        <v>47.66</v>
      </c>
      <c r="O11" t="n">
        <v>27002.55</v>
      </c>
      <c r="P11" t="n">
        <v>248.12</v>
      </c>
      <c r="Q11" t="n">
        <v>467.11</v>
      </c>
      <c r="R11" t="n">
        <v>101.72</v>
      </c>
      <c r="S11" t="n">
        <v>39.61</v>
      </c>
      <c r="T11" t="n">
        <v>25868.78</v>
      </c>
      <c r="U11" t="n">
        <v>0.39</v>
      </c>
      <c r="V11" t="n">
        <v>0.6899999999999999</v>
      </c>
      <c r="W11" t="n">
        <v>2.7</v>
      </c>
      <c r="X11" t="n">
        <v>1.59</v>
      </c>
      <c r="Y11" t="n">
        <v>1</v>
      </c>
      <c r="Z11" t="n">
        <v>10</v>
      </c>
      <c r="AA11" t="n">
        <v>214.6152397749222</v>
      </c>
      <c r="AB11" t="n">
        <v>293.6460392160624</v>
      </c>
      <c r="AC11" t="n">
        <v>265.6208733681726</v>
      </c>
      <c r="AD11" t="n">
        <v>214615.2397749222</v>
      </c>
      <c r="AE11" t="n">
        <v>293646.0392160625</v>
      </c>
      <c r="AF11" t="n">
        <v>3.346350331355551e-06</v>
      </c>
      <c r="AG11" t="n">
        <v>9</v>
      </c>
      <c r="AH11" t="n">
        <v>265620.8733681726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4.6239</v>
      </c>
      <c r="E12" t="n">
        <v>21.63</v>
      </c>
      <c r="F12" t="n">
        <v>16.82</v>
      </c>
      <c r="G12" t="n">
        <v>19.41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246.27</v>
      </c>
      <c r="Q12" t="n">
        <v>467.11</v>
      </c>
      <c r="R12" t="n">
        <v>98.03</v>
      </c>
      <c r="S12" t="n">
        <v>39.61</v>
      </c>
      <c r="T12" t="n">
        <v>24047.51</v>
      </c>
      <c r="U12" t="n">
        <v>0.4</v>
      </c>
      <c r="V12" t="n">
        <v>0.6899999999999999</v>
      </c>
      <c r="W12" t="n">
        <v>2.7</v>
      </c>
      <c r="X12" t="n">
        <v>1.48</v>
      </c>
      <c r="Y12" t="n">
        <v>1</v>
      </c>
      <c r="Z12" t="n">
        <v>10</v>
      </c>
      <c r="AA12" t="n">
        <v>211.8062034658716</v>
      </c>
      <c r="AB12" t="n">
        <v>289.8025918120856</v>
      </c>
      <c r="AC12" t="n">
        <v>262.1442391901176</v>
      </c>
      <c r="AD12" t="n">
        <v>211806.2034658716</v>
      </c>
      <c r="AE12" t="n">
        <v>289802.5918120856</v>
      </c>
      <c r="AF12" t="n">
        <v>3.388190701838253e-06</v>
      </c>
      <c r="AG12" t="n">
        <v>9</v>
      </c>
      <c r="AH12" t="n">
        <v>262144.2391901176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4.6863</v>
      </c>
      <c r="E13" t="n">
        <v>21.34</v>
      </c>
      <c r="F13" t="n">
        <v>16.7</v>
      </c>
      <c r="G13" t="n">
        <v>20.87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244.19</v>
      </c>
      <c r="Q13" t="n">
        <v>467.07</v>
      </c>
      <c r="R13" t="n">
        <v>94.79000000000001</v>
      </c>
      <c r="S13" t="n">
        <v>39.61</v>
      </c>
      <c r="T13" t="n">
        <v>22447.14</v>
      </c>
      <c r="U13" t="n">
        <v>0.42</v>
      </c>
      <c r="V13" t="n">
        <v>0.7</v>
      </c>
      <c r="W13" t="n">
        <v>2.68</v>
      </c>
      <c r="X13" t="n">
        <v>1.36</v>
      </c>
      <c r="Y13" t="n">
        <v>1</v>
      </c>
      <c r="Z13" t="n">
        <v>10</v>
      </c>
      <c r="AA13" t="n">
        <v>208.7772112141137</v>
      </c>
      <c r="AB13" t="n">
        <v>285.6581909835256</v>
      </c>
      <c r="AC13" t="n">
        <v>258.395374159931</v>
      </c>
      <c r="AD13" t="n">
        <v>208777.2112141137</v>
      </c>
      <c r="AE13" t="n">
        <v>285658.1909835256</v>
      </c>
      <c r="AF13" t="n">
        <v>3.433914679388526e-06</v>
      </c>
      <c r="AG13" t="n">
        <v>9</v>
      </c>
      <c r="AH13" t="n">
        <v>258395.374159931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4.7336</v>
      </c>
      <c r="E14" t="n">
        <v>21.13</v>
      </c>
      <c r="F14" t="n">
        <v>16.61</v>
      </c>
      <c r="G14" t="n">
        <v>22.15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242.68</v>
      </c>
      <c r="Q14" t="n">
        <v>467.08</v>
      </c>
      <c r="R14" t="n">
        <v>91.52</v>
      </c>
      <c r="S14" t="n">
        <v>39.61</v>
      </c>
      <c r="T14" t="n">
        <v>20827.19</v>
      </c>
      <c r="U14" t="n">
        <v>0.43</v>
      </c>
      <c r="V14" t="n">
        <v>0.7</v>
      </c>
      <c r="W14" t="n">
        <v>2.69</v>
      </c>
      <c r="X14" t="n">
        <v>1.28</v>
      </c>
      <c r="Y14" t="n">
        <v>1</v>
      </c>
      <c r="Z14" t="n">
        <v>10</v>
      </c>
      <c r="AA14" t="n">
        <v>206.5691284038597</v>
      </c>
      <c r="AB14" t="n">
        <v>282.6369946687991</v>
      </c>
      <c r="AC14" t="n">
        <v>255.6625165812054</v>
      </c>
      <c r="AD14" t="n">
        <v>206569.1284038597</v>
      </c>
      <c r="AE14" t="n">
        <v>282636.9946687991</v>
      </c>
      <c r="AF14" t="n">
        <v>3.468574040576473e-06</v>
      </c>
      <c r="AG14" t="n">
        <v>9</v>
      </c>
      <c r="AH14" t="n">
        <v>255662.5165812054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4.7865</v>
      </c>
      <c r="E15" t="n">
        <v>20.89</v>
      </c>
      <c r="F15" t="n">
        <v>16.51</v>
      </c>
      <c r="G15" t="n">
        <v>23.58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240.74</v>
      </c>
      <c r="Q15" t="n">
        <v>467.11</v>
      </c>
      <c r="R15" t="n">
        <v>88.03</v>
      </c>
      <c r="S15" t="n">
        <v>39.61</v>
      </c>
      <c r="T15" t="n">
        <v>19094.37</v>
      </c>
      <c r="U15" t="n">
        <v>0.45</v>
      </c>
      <c r="V15" t="n">
        <v>0.71</v>
      </c>
      <c r="W15" t="n">
        <v>2.68</v>
      </c>
      <c r="X15" t="n">
        <v>1.17</v>
      </c>
      <c r="Y15" t="n">
        <v>1</v>
      </c>
      <c r="Z15" t="n">
        <v>10</v>
      </c>
      <c r="AA15" t="n">
        <v>204.0248178987156</v>
      </c>
      <c r="AB15" t="n">
        <v>279.1557567886051</v>
      </c>
      <c r="AC15" t="n">
        <v>252.513523158348</v>
      </c>
      <c r="AD15" t="n">
        <v>204024.8178987156</v>
      </c>
      <c r="AE15" t="n">
        <v>279155.7567886051</v>
      </c>
      <c r="AF15" t="n">
        <v>3.507336835647138e-06</v>
      </c>
      <c r="AG15" t="n">
        <v>9</v>
      </c>
      <c r="AH15" t="n">
        <v>252513.523158348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4.8181</v>
      </c>
      <c r="E16" t="n">
        <v>20.76</v>
      </c>
      <c r="F16" t="n">
        <v>16.45</v>
      </c>
      <c r="G16" t="n">
        <v>24.68</v>
      </c>
      <c r="H16" t="n">
        <v>0.36</v>
      </c>
      <c r="I16" t="n">
        <v>40</v>
      </c>
      <c r="J16" t="n">
        <v>219.09</v>
      </c>
      <c r="K16" t="n">
        <v>56.13</v>
      </c>
      <c r="L16" t="n">
        <v>4.5</v>
      </c>
      <c r="M16" t="n">
        <v>38</v>
      </c>
      <c r="N16" t="n">
        <v>48.47</v>
      </c>
      <c r="O16" t="n">
        <v>27255.72</v>
      </c>
      <c r="P16" t="n">
        <v>239.56</v>
      </c>
      <c r="Q16" t="n">
        <v>467.18</v>
      </c>
      <c r="R16" t="n">
        <v>86.40000000000001</v>
      </c>
      <c r="S16" t="n">
        <v>39.61</v>
      </c>
      <c r="T16" t="n">
        <v>18292.6</v>
      </c>
      <c r="U16" t="n">
        <v>0.46</v>
      </c>
      <c r="V16" t="n">
        <v>0.71</v>
      </c>
      <c r="W16" t="n">
        <v>2.67</v>
      </c>
      <c r="X16" t="n">
        <v>1.12</v>
      </c>
      <c r="Y16" t="n">
        <v>1</v>
      </c>
      <c r="Z16" t="n">
        <v>10</v>
      </c>
      <c r="AA16" t="n">
        <v>202.5208329333154</v>
      </c>
      <c r="AB16" t="n">
        <v>277.0979382078118</v>
      </c>
      <c r="AC16" t="n">
        <v>250.6520998947384</v>
      </c>
      <c r="AD16" t="n">
        <v>202520.8329333154</v>
      </c>
      <c r="AE16" t="n">
        <v>277097.9382078118</v>
      </c>
      <c r="AF16" t="n">
        <v>3.530491926842467e-06</v>
      </c>
      <c r="AG16" t="n">
        <v>9</v>
      </c>
      <c r="AH16" t="n">
        <v>250652.0998947384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4.8653</v>
      </c>
      <c r="E17" t="n">
        <v>20.55</v>
      </c>
      <c r="F17" t="n">
        <v>16.38</v>
      </c>
      <c r="G17" t="n">
        <v>26.56</v>
      </c>
      <c r="H17" t="n">
        <v>0.38</v>
      </c>
      <c r="I17" t="n">
        <v>37</v>
      </c>
      <c r="J17" t="n">
        <v>219.51</v>
      </c>
      <c r="K17" t="n">
        <v>56.13</v>
      </c>
      <c r="L17" t="n">
        <v>4.75</v>
      </c>
      <c r="M17" t="n">
        <v>35</v>
      </c>
      <c r="N17" t="n">
        <v>48.63</v>
      </c>
      <c r="O17" t="n">
        <v>27306.53</v>
      </c>
      <c r="P17" t="n">
        <v>238.17</v>
      </c>
      <c r="Q17" t="n">
        <v>467.11</v>
      </c>
      <c r="R17" t="n">
        <v>84.26000000000001</v>
      </c>
      <c r="S17" t="n">
        <v>39.61</v>
      </c>
      <c r="T17" t="n">
        <v>17236.98</v>
      </c>
      <c r="U17" t="n">
        <v>0.47</v>
      </c>
      <c r="V17" t="n">
        <v>0.71</v>
      </c>
      <c r="W17" t="n">
        <v>2.66</v>
      </c>
      <c r="X17" t="n">
        <v>1.04</v>
      </c>
      <c r="Y17" t="n">
        <v>1</v>
      </c>
      <c r="Z17" t="n">
        <v>10</v>
      </c>
      <c r="AA17" t="n">
        <v>192.7618697983028</v>
      </c>
      <c r="AB17" t="n">
        <v>263.7452943114263</v>
      </c>
      <c r="AC17" t="n">
        <v>238.5738135912663</v>
      </c>
      <c r="AD17" t="n">
        <v>192761.8697983028</v>
      </c>
      <c r="AE17" t="n">
        <v>263745.2943114263</v>
      </c>
      <c r="AF17" t="n">
        <v>3.565078012425367e-06</v>
      </c>
      <c r="AG17" t="n">
        <v>8</v>
      </c>
      <c r="AH17" t="n">
        <v>238573.8135912663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4.8791</v>
      </c>
      <c r="E18" t="n">
        <v>20.5</v>
      </c>
      <c r="F18" t="n">
        <v>16.36</v>
      </c>
      <c r="G18" t="n">
        <v>27.27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34</v>
      </c>
      <c r="N18" t="n">
        <v>48.79</v>
      </c>
      <c r="O18" t="n">
        <v>27357.39</v>
      </c>
      <c r="P18" t="n">
        <v>237.84</v>
      </c>
      <c r="Q18" t="n">
        <v>467.09</v>
      </c>
      <c r="R18" t="n">
        <v>83.59999999999999</v>
      </c>
      <c r="S18" t="n">
        <v>39.61</v>
      </c>
      <c r="T18" t="n">
        <v>16912.69</v>
      </c>
      <c r="U18" t="n">
        <v>0.47</v>
      </c>
      <c r="V18" t="n">
        <v>0.71</v>
      </c>
      <c r="W18" t="n">
        <v>2.67</v>
      </c>
      <c r="X18" t="n">
        <v>1.03</v>
      </c>
      <c r="Y18" t="n">
        <v>1</v>
      </c>
      <c r="Z18" t="n">
        <v>10</v>
      </c>
      <c r="AA18" t="n">
        <v>192.2192105074697</v>
      </c>
      <c r="AB18" t="n">
        <v>263.0028039292707</v>
      </c>
      <c r="AC18" t="n">
        <v>237.9021854490915</v>
      </c>
      <c r="AD18" t="n">
        <v>192219.2105074697</v>
      </c>
      <c r="AE18" t="n">
        <v>263002.8039292707</v>
      </c>
      <c r="AF18" t="n">
        <v>3.575190045922061e-06</v>
      </c>
      <c r="AG18" t="n">
        <v>8</v>
      </c>
      <c r="AH18" t="n">
        <v>237902.1854490915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4.9184</v>
      </c>
      <c r="E19" t="n">
        <v>20.33</v>
      </c>
      <c r="F19" t="n">
        <v>16.28</v>
      </c>
      <c r="G19" t="n">
        <v>28.74</v>
      </c>
      <c r="H19" t="n">
        <v>0.42</v>
      </c>
      <c r="I19" t="n">
        <v>34</v>
      </c>
      <c r="J19" t="n">
        <v>220.33</v>
      </c>
      <c r="K19" t="n">
        <v>56.13</v>
      </c>
      <c r="L19" t="n">
        <v>5.25</v>
      </c>
      <c r="M19" t="n">
        <v>32</v>
      </c>
      <c r="N19" t="n">
        <v>48.95</v>
      </c>
      <c r="O19" t="n">
        <v>27408.3</v>
      </c>
      <c r="P19" t="n">
        <v>236.41</v>
      </c>
      <c r="Q19" t="n">
        <v>467.1</v>
      </c>
      <c r="R19" t="n">
        <v>81.02</v>
      </c>
      <c r="S19" t="n">
        <v>39.61</v>
      </c>
      <c r="T19" t="n">
        <v>15632.15</v>
      </c>
      <c r="U19" t="n">
        <v>0.49</v>
      </c>
      <c r="V19" t="n">
        <v>0.72</v>
      </c>
      <c r="W19" t="n">
        <v>2.66</v>
      </c>
      <c r="X19" t="n">
        <v>0.95</v>
      </c>
      <c r="Y19" t="n">
        <v>1</v>
      </c>
      <c r="Z19" t="n">
        <v>10</v>
      </c>
      <c r="AA19" t="n">
        <v>190.4342284676846</v>
      </c>
      <c r="AB19" t="n">
        <v>260.560512754588</v>
      </c>
      <c r="AC19" t="n">
        <v>235.6929831163426</v>
      </c>
      <c r="AD19" t="n">
        <v>190434.2284676846</v>
      </c>
      <c r="AE19" t="n">
        <v>260560.512754588</v>
      </c>
      <c r="AF19" t="n">
        <v>3.603987358706128e-06</v>
      </c>
      <c r="AG19" t="n">
        <v>8</v>
      </c>
      <c r="AH19" t="n">
        <v>235692.9831163426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4.9571</v>
      </c>
      <c r="E20" t="n">
        <v>20.17</v>
      </c>
      <c r="F20" t="n">
        <v>16.21</v>
      </c>
      <c r="G20" t="n">
        <v>30.39</v>
      </c>
      <c r="H20" t="n">
        <v>0.44</v>
      </c>
      <c r="I20" t="n">
        <v>32</v>
      </c>
      <c r="J20" t="n">
        <v>220.74</v>
      </c>
      <c r="K20" t="n">
        <v>56.13</v>
      </c>
      <c r="L20" t="n">
        <v>5.5</v>
      </c>
      <c r="M20" t="n">
        <v>30</v>
      </c>
      <c r="N20" t="n">
        <v>49.12</v>
      </c>
      <c r="O20" t="n">
        <v>27459.27</v>
      </c>
      <c r="P20" t="n">
        <v>234.99</v>
      </c>
      <c r="Q20" t="n">
        <v>467.07</v>
      </c>
      <c r="R20" t="n">
        <v>78.53</v>
      </c>
      <c r="S20" t="n">
        <v>39.61</v>
      </c>
      <c r="T20" t="n">
        <v>14397.56</v>
      </c>
      <c r="U20" t="n">
        <v>0.5</v>
      </c>
      <c r="V20" t="n">
        <v>0.72</v>
      </c>
      <c r="W20" t="n">
        <v>2.66</v>
      </c>
      <c r="X20" t="n">
        <v>0.88</v>
      </c>
      <c r="Y20" t="n">
        <v>1</v>
      </c>
      <c r="Z20" t="n">
        <v>10</v>
      </c>
      <c r="AA20" t="n">
        <v>188.7041283913093</v>
      </c>
      <c r="AB20" t="n">
        <v>258.1933135034639</v>
      </c>
      <c r="AC20" t="n">
        <v>233.5517060393601</v>
      </c>
      <c r="AD20" t="n">
        <v>188704.1283913093</v>
      </c>
      <c r="AE20" t="n">
        <v>258193.3135034639</v>
      </c>
      <c r="AF20" t="n">
        <v>3.632345017859902e-06</v>
      </c>
      <c r="AG20" t="n">
        <v>8</v>
      </c>
      <c r="AH20" t="n">
        <v>233551.7060393601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4.9764</v>
      </c>
      <c r="E21" t="n">
        <v>20.1</v>
      </c>
      <c r="F21" t="n">
        <v>16.17</v>
      </c>
      <c r="G21" t="n">
        <v>31.3</v>
      </c>
      <c r="H21" t="n">
        <v>0.46</v>
      </c>
      <c r="I21" t="n">
        <v>31</v>
      </c>
      <c r="J21" t="n">
        <v>221.16</v>
      </c>
      <c r="K21" t="n">
        <v>56.13</v>
      </c>
      <c r="L21" t="n">
        <v>5.75</v>
      </c>
      <c r="M21" t="n">
        <v>29</v>
      </c>
      <c r="N21" t="n">
        <v>49.28</v>
      </c>
      <c r="O21" t="n">
        <v>27510.3</v>
      </c>
      <c r="P21" t="n">
        <v>234.18</v>
      </c>
      <c r="Q21" t="n">
        <v>467.07</v>
      </c>
      <c r="R21" t="n">
        <v>77.59</v>
      </c>
      <c r="S21" t="n">
        <v>39.61</v>
      </c>
      <c r="T21" t="n">
        <v>13932.04</v>
      </c>
      <c r="U21" t="n">
        <v>0.51</v>
      </c>
      <c r="V21" t="n">
        <v>0.72</v>
      </c>
      <c r="W21" t="n">
        <v>2.65</v>
      </c>
      <c r="X21" t="n">
        <v>0.84</v>
      </c>
      <c r="Y21" t="n">
        <v>1</v>
      </c>
      <c r="Z21" t="n">
        <v>10</v>
      </c>
      <c r="AA21" t="n">
        <v>187.7985570044722</v>
      </c>
      <c r="AB21" t="n">
        <v>256.9542707810041</v>
      </c>
      <c r="AC21" t="n">
        <v>232.4309158153241</v>
      </c>
      <c r="AD21" t="n">
        <v>187798.5570044722</v>
      </c>
      <c r="AE21" t="n">
        <v>256954.2707810042</v>
      </c>
      <c r="AF21" t="n">
        <v>3.646487209634266e-06</v>
      </c>
      <c r="AG21" t="n">
        <v>8</v>
      </c>
      <c r="AH21" t="n">
        <v>232430.9158153241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5.0078</v>
      </c>
      <c r="E22" t="n">
        <v>19.97</v>
      </c>
      <c r="F22" t="n">
        <v>16.13</v>
      </c>
      <c r="G22" t="n">
        <v>33.38</v>
      </c>
      <c r="H22" t="n">
        <v>0.48</v>
      </c>
      <c r="I22" t="n">
        <v>29</v>
      </c>
      <c r="J22" t="n">
        <v>221.57</v>
      </c>
      <c r="K22" t="n">
        <v>56.13</v>
      </c>
      <c r="L22" t="n">
        <v>6</v>
      </c>
      <c r="M22" t="n">
        <v>27</v>
      </c>
      <c r="N22" t="n">
        <v>49.45</v>
      </c>
      <c r="O22" t="n">
        <v>27561.39</v>
      </c>
      <c r="P22" t="n">
        <v>233.13</v>
      </c>
      <c r="Q22" t="n">
        <v>467.08</v>
      </c>
      <c r="R22" t="n">
        <v>76.2</v>
      </c>
      <c r="S22" t="n">
        <v>39.61</v>
      </c>
      <c r="T22" t="n">
        <v>13246.93</v>
      </c>
      <c r="U22" t="n">
        <v>0.52</v>
      </c>
      <c r="V22" t="n">
        <v>0.72</v>
      </c>
      <c r="W22" t="n">
        <v>2.65</v>
      </c>
      <c r="X22" t="n">
        <v>0.8</v>
      </c>
      <c r="Y22" t="n">
        <v>1</v>
      </c>
      <c r="Z22" t="n">
        <v>10</v>
      </c>
      <c r="AA22" t="n">
        <v>186.4857594663881</v>
      </c>
      <c r="AB22" t="n">
        <v>255.1580432728584</v>
      </c>
      <c r="AC22" t="n">
        <v>230.8061177395341</v>
      </c>
      <c r="AD22" t="n">
        <v>186485.7594663881</v>
      </c>
      <c r="AE22" t="n">
        <v>255158.0432728584</v>
      </c>
      <c r="AF22" t="n">
        <v>3.669495749619499e-06</v>
      </c>
      <c r="AG22" t="n">
        <v>8</v>
      </c>
      <c r="AH22" t="n">
        <v>230806.1177395341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5.0247</v>
      </c>
      <c r="E23" t="n">
        <v>19.9</v>
      </c>
      <c r="F23" t="n">
        <v>16.11</v>
      </c>
      <c r="G23" t="n">
        <v>34.51</v>
      </c>
      <c r="H23" t="n">
        <v>0.5</v>
      </c>
      <c r="I23" t="n">
        <v>28</v>
      </c>
      <c r="J23" t="n">
        <v>221.99</v>
      </c>
      <c r="K23" t="n">
        <v>56.13</v>
      </c>
      <c r="L23" t="n">
        <v>6.25</v>
      </c>
      <c r="M23" t="n">
        <v>26</v>
      </c>
      <c r="N23" t="n">
        <v>49.61</v>
      </c>
      <c r="O23" t="n">
        <v>27612.53</v>
      </c>
      <c r="P23" t="n">
        <v>232.48</v>
      </c>
      <c r="Q23" t="n">
        <v>467.13</v>
      </c>
      <c r="R23" t="n">
        <v>75.02</v>
      </c>
      <c r="S23" t="n">
        <v>39.61</v>
      </c>
      <c r="T23" t="n">
        <v>12660.46</v>
      </c>
      <c r="U23" t="n">
        <v>0.53</v>
      </c>
      <c r="V23" t="n">
        <v>0.72</v>
      </c>
      <c r="W23" t="n">
        <v>2.66</v>
      </c>
      <c r="X23" t="n">
        <v>0.77</v>
      </c>
      <c r="Y23" t="n">
        <v>1</v>
      </c>
      <c r="Z23" t="n">
        <v>10</v>
      </c>
      <c r="AA23" t="n">
        <v>185.7461154439532</v>
      </c>
      <c r="AB23" t="n">
        <v>254.1460296905723</v>
      </c>
      <c r="AC23" t="n">
        <v>229.890689313171</v>
      </c>
      <c r="AD23" t="n">
        <v>185746.1154439532</v>
      </c>
      <c r="AE23" t="n">
        <v>254146.0296905723</v>
      </c>
      <c r="AF23" t="n">
        <v>3.681879326872698e-06</v>
      </c>
      <c r="AG23" t="n">
        <v>8</v>
      </c>
      <c r="AH23" t="n">
        <v>229890.689313171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5.0408</v>
      </c>
      <c r="E24" t="n">
        <v>19.84</v>
      </c>
      <c r="F24" t="n">
        <v>16.09</v>
      </c>
      <c r="G24" t="n">
        <v>35.75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232.07</v>
      </c>
      <c r="Q24" t="n">
        <v>467.07</v>
      </c>
      <c r="R24" t="n">
        <v>74.55</v>
      </c>
      <c r="S24" t="n">
        <v>39.61</v>
      </c>
      <c r="T24" t="n">
        <v>12433.17</v>
      </c>
      <c r="U24" t="n">
        <v>0.53</v>
      </c>
      <c r="V24" t="n">
        <v>0.73</v>
      </c>
      <c r="W24" t="n">
        <v>2.65</v>
      </c>
      <c r="X24" t="n">
        <v>0.75</v>
      </c>
      <c r="Y24" t="n">
        <v>1</v>
      </c>
      <c r="Z24" t="n">
        <v>10</v>
      </c>
      <c r="AA24" t="n">
        <v>185.1458796676653</v>
      </c>
      <c r="AB24" t="n">
        <v>253.3247606209221</v>
      </c>
      <c r="AC24" t="n">
        <v>229.1478010108696</v>
      </c>
      <c r="AD24" t="n">
        <v>185145.8796676653</v>
      </c>
      <c r="AE24" t="n">
        <v>253324.7606209221</v>
      </c>
      <c r="AF24" t="n">
        <v>3.693676699285509e-06</v>
      </c>
      <c r="AG24" t="n">
        <v>8</v>
      </c>
      <c r="AH24" t="n">
        <v>229147.8010108696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5.0601</v>
      </c>
      <c r="E25" t="n">
        <v>19.76</v>
      </c>
      <c r="F25" t="n">
        <v>16.05</v>
      </c>
      <c r="G25" t="n">
        <v>37.04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231.27</v>
      </c>
      <c r="Q25" t="n">
        <v>467.07</v>
      </c>
      <c r="R25" t="n">
        <v>73.13</v>
      </c>
      <c r="S25" t="n">
        <v>39.61</v>
      </c>
      <c r="T25" t="n">
        <v>11723.63</v>
      </c>
      <c r="U25" t="n">
        <v>0.54</v>
      </c>
      <c r="V25" t="n">
        <v>0.73</v>
      </c>
      <c r="W25" t="n">
        <v>2.66</v>
      </c>
      <c r="X25" t="n">
        <v>0.72</v>
      </c>
      <c r="Y25" t="n">
        <v>1</v>
      </c>
      <c r="Z25" t="n">
        <v>10</v>
      </c>
      <c r="AA25" t="n">
        <v>184.2736390466164</v>
      </c>
      <c r="AB25" t="n">
        <v>252.1313225226632</v>
      </c>
      <c r="AC25" t="n">
        <v>228.0682629697073</v>
      </c>
      <c r="AD25" t="n">
        <v>184273.6390466164</v>
      </c>
      <c r="AE25" t="n">
        <v>252131.3225226632</v>
      </c>
      <c r="AF25" t="n">
        <v>3.707818891059872e-06</v>
      </c>
      <c r="AG25" t="n">
        <v>8</v>
      </c>
      <c r="AH25" t="n">
        <v>228068.2629697073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5.0755</v>
      </c>
      <c r="E26" t="n">
        <v>19.7</v>
      </c>
      <c r="F26" t="n">
        <v>16.03</v>
      </c>
      <c r="G26" t="n">
        <v>38.48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230.49</v>
      </c>
      <c r="Q26" t="n">
        <v>467.1</v>
      </c>
      <c r="R26" t="n">
        <v>72.8</v>
      </c>
      <c r="S26" t="n">
        <v>39.61</v>
      </c>
      <c r="T26" t="n">
        <v>11563.58</v>
      </c>
      <c r="U26" t="n">
        <v>0.54</v>
      </c>
      <c r="V26" t="n">
        <v>0.73</v>
      </c>
      <c r="W26" t="n">
        <v>2.65</v>
      </c>
      <c r="X26" t="n">
        <v>0.7</v>
      </c>
      <c r="Y26" t="n">
        <v>1</v>
      </c>
      <c r="Z26" t="n">
        <v>10</v>
      </c>
      <c r="AA26" t="n">
        <v>183.5225253394724</v>
      </c>
      <c r="AB26" t="n">
        <v>251.1036156117512</v>
      </c>
      <c r="AC26" t="n">
        <v>227.1386389639767</v>
      </c>
      <c r="AD26" t="n">
        <v>183522.5253394724</v>
      </c>
      <c r="AE26" t="n">
        <v>251103.6156117512</v>
      </c>
      <c r="AF26" t="n">
        <v>3.719103334237343e-06</v>
      </c>
      <c r="AG26" t="n">
        <v>8</v>
      </c>
      <c r="AH26" t="n">
        <v>227138.6389639767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5.0978</v>
      </c>
      <c r="E27" t="n">
        <v>19.62</v>
      </c>
      <c r="F27" t="n">
        <v>15.99</v>
      </c>
      <c r="G27" t="n">
        <v>39.98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229.87</v>
      </c>
      <c r="Q27" t="n">
        <v>467.11</v>
      </c>
      <c r="R27" t="n">
        <v>71.44</v>
      </c>
      <c r="S27" t="n">
        <v>39.61</v>
      </c>
      <c r="T27" t="n">
        <v>10892.23</v>
      </c>
      <c r="U27" t="n">
        <v>0.55</v>
      </c>
      <c r="V27" t="n">
        <v>0.73</v>
      </c>
      <c r="W27" t="n">
        <v>2.64</v>
      </c>
      <c r="X27" t="n">
        <v>0.66</v>
      </c>
      <c r="Y27" t="n">
        <v>1</v>
      </c>
      <c r="Z27" t="n">
        <v>10</v>
      </c>
      <c r="AA27" t="n">
        <v>182.6776145397703</v>
      </c>
      <c r="AB27" t="n">
        <v>249.9475713807655</v>
      </c>
      <c r="AC27" t="n">
        <v>226.0929259718776</v>
      </c>
      <c r="AD27" t="n">
        <v>182677.6145397703</v>
      </c>
      <c r="AE27" t="n">
        <v>249947.5713807655</v>
      </c>
      <c r="AF27" t="n">
        <v>3.735443794163162e-06</v>
      </c>
      <c r="AG27" t="n">
        <v>8</v>
      </c>
      <c r="AH27" t="n">
        <v>226092.9259718776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5.116</v>
      </c>
      <c r="E28" t="n">
        <v>19.55</v>
      </c>
      <c r="F28" t="n">
        <v>15.96</v>
      </c>
      <c r="G28" t="n">
        <v>41.64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228.96</v>
      </c>
      <c r="Q28" t="n">
        <v>467.07</v>
      </c>
      <c r="R28" t="n">
        <v>70.42</v>
      </c>
      <c r="S28" t="n">
        <v>39.61</v>
      </c>
      <c r="T28" t="n">
        <v>10387.07</v>
      </c>
      <c r="U28" t="n">
        <v>0.5600000000000001</v>
      </c>
      <c r="V28" t="n">
        <v>0.73</v>
      </c>
      <c r="W28" t="n">
        <v>2.65</v>
      </c>
      <c r="X28" t="n">
        <v>0.63</v>
      </c>
      <c r="Y28" t="n">
        <v>1</v>
      </c>
      <c r="Z28" t="n">
        <v>10</v>
      </c>
      <c r="AA28" t="n">
        <v>181.8041913198316</v>
      </c>
      <c r="AB28" t="n">
        <v>248.7525151985331</v>
      </c>
      <c r="AC28" t="n">
        <v>225.0119242744052</v>
      </c>
      <c r="AD28" t="n">
        <v>181804.1913198316</v>
      </c>
      <c r="AE28" t="n">
        <v>248752.5151985331</v>
      </c>
      <c r="AF28" t="n">
        <v>3.748779954281992e-06</v>
      </c>
      <c r="AG28" t="n">
        <v>8</v>
      </c>
      <c r="AH28" t="n">
        <v>225011.9242744052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5.117</v>
      </c>
      <c r="E29" t="n">
        <v>19.54</v>
      </c>
      <c r="F29" t="n">
        <v>15.96</v>
      </c>
      <c r="G29" t="n">
        <v>41.63</v>
      </c>
      <c r="H29" t="n">
        <v>0.61</v>
      </c>
      <c r="I29" t="n">
        <v>23</v>
      </c>
      <c r="J29" t="n">
        <v>224.49</v>
      </c>
      <c r="K29" t="n">
        <v>56.13</v>
      </c>
      <c r="L29" t="n">
        <v>7.75</v>
      </c>
      <c r="M29" t="n">
        <v>21</v>
      </c>
      <c r="N29" t="n">
        <v>50.61</v>
      </c>
      <c r="O29" t="n">
        <v>27920.73</v>
      </c>
      <c r="P29" t="n">
        <v>228.56</v>
      </c>
      <c r="Q29" t="n">
        <v>467.07</v>
      </c>
      <c r="R29" t="n">
        <v>70.41</v>
      </c>
      <c r="S29" t="n">
        <v>39.61</v>
      </c>
      <c r="T29" t="n">
        <v>10381.99</v>
      </c>
      <c r="U29" t="n">
        <v>0.5600000000000001</v>
      </c>
      <c r="V29" t="n">
        <v>0.73</v>
      </c>
      <c r="W29" t="n">
        <v>2.64</v>
      </c>
      <c r="X29" t="n">
        <v>0.63</v>
      </c>
      <c r="Y29" t="n">
        <v>1</v>
      </c>
      <c r="Z29" t="n">
        <v>10</v>
      </c>
      <c r="AA29" t="n">
        <v>181.5919919952038</v>
      </c>
      <c r="AB29" t="n">
        <v>248.4621747210039</v>
      </c>
      <c r="AC29" t="n">
        <v>224.7492934845558</v>
      </c>
      <c r="AD29" t="n">
        <v>181591.9919952038</v>
      </c>
      <c r="AE29" t="n">
        <v>248462.1747210039</v>
      </c>
      <c r="AF29" t="n">
        <v>3.749512710332477e-06</v>
      </c>
      <c r="AG29" t="n">
        <v>8</v>
      </c>
      <c r="AH29" t="n">
        <v>224749.2934845558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5.1328</v>
      </c>
      <c r="E30" t="n">
        <v>19.48</v>
      </c>
      <c r="F30" t="n">
        <v>15.94</v>
      </c>
      <c r="G30" t="n">
        <v>43.48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227.98</v>
      </c>
      <c r="Q30" t="n">
        <v>467.11</v>
      </c>
      <c r="R30" t="n">
        <v>69.63</v>
      </c>
      <c r="S30" t="n">
        <v>39.61</v>
      </c>
      <c r="T30" t="n">
        <v>9995.940000000001</v>
      </c>
      <c r="U30" t="n">
        <v>0.57</v>
      </c>
      <c r="V30" t="n">
        <v>0.73</v>
      </c>
      <c r="W30" t="n">
        <v>2.65</v>
      </c>
      <c r="X30" t="n">
        <v>0.61</v>
      </c>
      <c r="Y30" t="n">
        <v>1</v>
      </c>
      <c r="Z30" t="n">
        <v>10</v>
      </c>
      <c r="AA30" t="n">
        <v>180.9423443207916</v>
      </c>
      <c r="AB30" t="n">
        <v>247.573298112441</v>
      </c>
      <c r="AC30" t="n">
        <v>223.9452500119677</v>
      </c>
      <c r="AD30" t="n">
        <v>180942.3443207916</v>
      </c>
      <c r="AE30" t="n">
        <v>247573.298112441</v>
      </c>
      <c r="AF30" t="n">
        <v>3.761090255930141e-06</v>
      </c>
      <c r="AG30" t="n">
        <v>8</v>
      </c>
      <c r="AH30" t="n">
        <v>223945.2500119678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5.1543</v>
      </c>
      <c r="E31" t="n">
        <v>19.4</v>
      </c>
      <c r="F31" t="n">
        <v>15.9</v>
      </c>
      <c r="G31" t="n">
        <v>45.43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227.13</v>
      </c>
      <c r="Q31" t="n">
        <v>467.07</v>
      </c>
      <c r="R31" t="n">
        <v>68.54000000000001</v>
      </c>
      <c r="S31" t="n">
        <v>39.61</v>
      </c>
      <c r="T31" t="n">
        <v>9453.639999999999</v>
      </c>
      <c r="U31" t="n">
        <v>0.58</v>
      </c>
      <c r="V31" t="n">
        <v>0.73</v>
      </c>
      <c r="W31" t="n">
        <v>2.64</v>
      </c>
      <c r="X31" t="n">
        <v>0.57</v>
      </c>
      <c r="Y31" t="n">
        <v>1</v>
      </c>
      <c r="Z31" t="n">
        <v>10</v>
      </c>
      <c r="AA31" t="n">
        <v>180.0281687588535</v>
      </c>
      <c r="AB31" t="n">
        <v>246.3224827780185</v>
      </c>
      <c r="AC31" t="n">
        <v>222.8138107375318</v>
      </c>
      <c r="AD31" t="n">
        <v>180028.1687588535</v>
      </c>
      <c r="AE31" t="n">
        <v>246322.4827780185</v>
      </c>
      <c r="AF31" t="n">
        <v>3.776844511015573e-06</v>
      </c>
      <c r="AG31" t="n">
        <v>8</v>
      </c>
      <c r="AH31" t="n">
        <v>222813.8107375318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5.1532</v>
      </c>
      <c r="E32" t="n">
        <v>19.41</v>
      </c>
      <c r="F32" t="n">
        <v>15.91</v>
      </c>
      <c r="G32" t="n">
        <v>45.45</v>
      </c>
      <c r="H32" t="n">
        <v>0.67</v>
      </c>
      <c r="I32" t="n">
        <v>21</v>
      </c>
      <c r="J32" t="n">
        <v>225.74</v>
      </c>
      <c r="K32" t="n">
        <v>56.13</v>
      </c>
      <c r="L32" t="n">
        <v>8.5</v>
      </c>
      <c r="M32" t="n">
        <v>19</v>
      </c>
      <c r="N32" t="n">
        <v>51.11</v>
      </c>
      <c r="O32" t="n">
        <v>28075.56</v>
      </c>
      <c r="P32" t="n">
        <v>226.48</v>
      </c>
      <c r="Q32" t="n">
        <v>467.09</v>
      </c>
      <c r="R32" t="n">
        <v>68.48999999999999</v>
      </c>
      <c r="S32" t="n">
        <v>39.61</v>
      </c>
      <c r="T32" t="n">
        <v>9429.389999999999</v>
      </c>
      <c r="U32" t="n">
        <v>0.58</v>
      </c>
      <c r="V32" t="n">
        <v>0.73</v>
      </c>
      <c r="W32" t="n">
        <v>2.64</v>
      </c>
      <c r="X32" t="n">
        <v>0.57</v>
      </c>
      <c r="Y32" t="n">
        <v>1</v>
      </c>
      <c r="Z32" t="n">
        <v>10</v>
      </c>
      <c r="AA32" t="n">
        <v>179.7542747919913</v>
      </c>
      <c r="AB32" t="n">
        <v>245.9477289692089</v>
      </c>
      <c r="AC32" t="n">
        <v>222.4748229062646</v>
      </c>
      <c r="AD32" t="n">
        <v>179754.2747919913</v>
      </c>
      <c r="AE32" t="n">
        <v>245947.7289692089</v>
      </c>
      <c r="AF32" t="n">
        <v>3.776038479360039e-06</v>
      </c>
      <c r="AG32" t="n">
        <v>8</v>
      </c>
      <c r="AH32" t="n">
        <v>222474.8229062646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5.1724</v>
      </c>
      <c r="E33" t="n">
        <v>19.33</v>
      </c>
      <c r="F33" t="n">
        <v>15.88</v>
      </c>
      <c r="G33" t="n">
        <v>47.63</v>
      </c>
      <c r="H33" t="n">
        <v>0.6899999999999999</v>
      </c>
      <c r="I33" t="n">
        <v>20</v>
      </c>
      <c r="J33" t="n">
        <v>226.16</v>
      </c>
      <c r="K33" t="n">
        <v>56.13</v>
      </c>
      <c r="L33" t="n">
        <v>8.75</v>
      </c>
      <c r="M33" t="n">
        <v>18</v>
      </c>
      <c r="N33" t="n">
        <v>51.28</v>
      </c>
      <c r="O33" t="n">
        <v>28127.29</v>
      </c>
      <c r="P33" t="n">
        <v>226.57</v>
      </c>
      <c r="Q33" t="n">
        <v>467.08</v>
      </c>
      <c r="R33" t="n">
        <v>67.78</v>
      </c>
      <c r="S33" t="n">
        <v>39.61</v>
      </c>
      <c r="T33" t="n">
        <v>9080.190000000001</v>
      </c>
      <c r="U33" t="n">
        <v>0.58</v>
      </c>
      <c r="V33" t="n">
        <v>0.73</v>
      </c>
      <c r="W33" t="n">
        <v>2.64</v>
      </c>
      <c r="X33" t="n">
        <v>0.54</v>
      </c>
      <c r="Y33" t="n">
        <v>1</v>
      </c>
      <c r="Z33" t="n">
        <v>10</v>
      </c>
      <c r="AA33" t="n">
        <v>179.3457806916481</v>
      </c>
      <c r="AB33" t="n">
        <v>245.3888093196318</v>
      </c>
      <c r="AC33" t="n">
        <v>221.9692457635942</v>
      </c>
      <c r="AD33" t="n">
        <v>179345.7806916481</v>
      </c>
      <c r="AE33" t="n">
        <v>245388.8093196318</v>
      </c>
      <c r="AF33" t="n">
        <v>3.790107395529353e-06</v>
      </c>
      <c r="AG33" t="n">
        <v>8</v>
      </c>
      <c r="AH33" t="n">
        <v>221969.2457635943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5.1891</v>
      </c>
      <c r="E34" t="n">
        <v>19.27</v>
      </c>
      <c r="F34" t="n">
        <v>15.86</v>
      </c>
      <c r="G34" t="n">
        <v>50.07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225.51</v>
      </c>
      <c r="Q34" t="n">
        <v>467.07</v>
      </c>
      <c r="R34" t="n">
        <v>66.95</v>
      </c>
      <c r="S34" t="n">
        <v>39.61</v>
      </c>
      <c r="T34" t="n">
        <v>8670.790000000001</v>
      </c>
      <c r="U34" t="n">
        <v>0.59</v>
      </c>
      <c r="V34" t="n">
        <v>0.74</v>
      </c>
      <c r="W34" t="n">
        <v>2.64</v>
      </c>
      <c r="X34" t="n">
        <v>0.52</v>
      </c>
      <c r="Y34" t="n">
        <v>1</v>
      </c>
      <c r="Z34" t="n">
        <v>10</v>
      </c>
      <c r="AA34" t="n">
        <v>178.4661891989022</v>
      </c>
      <c r="AB34" t="n">
        <v>244.1853134344194</v>
      </c>
      <c r="AC34" t="n">
        <v>220.8806098365492</v>
      </c>
      <c r="AD34" t="n">
        <v>178466.1891989022</v>
      </c>
      <c r="AE34" t="n">
        <v>244185.3134344195</v>
      </c>
      <c r="AF34" t="n">
        <v>3.802344421572455e-06</v>
      </c>
      <c r="AG34" t="n">
        <v>8</v>
      </c>
      <c r="AH34" t="n">
        <v>220880.6098365492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5.1911</v>
      </c>
      <c r="E35" t="n">
        <v>19.26</v>
      </c>
      <c r="F35" t="n">
        <v>15.85</v>
      </c>
      <c r="G35" t="n">
        <v>50.05</v>
      </c>
      <c r="H35" t="n">
        <v>0.72</v>
      </c>
      <c r="I35" t="n">
        <v>19</v>
      </c>
      <c r="J35" t="n">
        <v>227</v>
      </c>
      <c r="K35" t="n">
        <v>56.13</v>
      </c>
      <c r="L35" t="n">
        <v>9.25</v>
      </c>
      <c r="M35" t="n">
        <v>17</v>
      </c>
      <c r="N35" t="n">
        <v>51.62</v>
      </c>
      <c r="O35" t="n">
        <v>28230.92</v>
      </c>
      <c r="P35" t="n">
        <v>225.47</v>
      </c>
      <c r="Q35" t="n">
        <v>467.1</v>
      </c>
      <c r="R35" t="n">
        <v>66.64</v>
      </c>
      <c r="S35" t="n">
        <v>39.61</v>
      </c>
      <c r="T35" t="n">
        <v>8515.370000000001</v>
      </c>
      <c r="U35" t="n">
        <v>0.59</v>
      </c>
      <c r="V35" t="n">
        <v>0.74</v>
      </c>
      <c r="W35" t="n">
        <v>2.64</v>
      </c>
      <c r="X35" t="n">
        <v>0.52</v>
      </c>
      <c r="Y35" t="n">
        <v>1</v>
      </c>
      <c r="Z35" t="n">
        <v>10</v>
      </c>
      <c r="AA35" t="n">
        <v>178.3969856190437</v>
      </c>
      <c r="AB35" t="n">
        <v>244.0906260434107</v>
      </c>
      <c r="AC35" t="n">
        <v>220.7949592772436</v>
      </c>
      <c r="AD35" t="n">
        <v>178396.9856190437</v>
      </c>
      <c r="AE35" t="n">
        <v>244090.6260434107</v>
      </c>
      <c r="AF35" t="n">
        <v>3.803809933673425e-06</v>
      </c>
      <c r="AG35" t="n">
        <v>8</v>
      </c>
      <c r="AH35" t="n">
        <v>220794.9592772436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5.2113</v>
      </c>
      <c r="E36" t="n">
        <v>19.19</v>
      </c>
      <c r="F36" t="n">
        <v>15.82</v>
      </c>
      <c r="G36" t="n">
        <v>52.72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224.75</v>
      </c>
      <c r="Q36" t="n">
        <v>467.07</v>
      </c>
      <c r="R36" t="n">
        <v>65.73999999999999</v>
      </c>
      <c r="S36" t="n">
        <v>39.61</v>
      </c>
      <c r="T36" t="n">
        <v>8070.89</v>
      </c>
      <c r="U36" t="n">
        <v>0.6</v>
      </c>
      <c r="V36" t="n">
        <v>0.74</v>
      </c>
      <c r="W36" t="n">
        <v>2.63</v>
      </c>
      <c r="X36" t="n">
        <v>0.48</v>
      </c>
      <c r="Y36" t="n">
        <v>1</v>
      </c>
      <c r="Z36" t="n">
        <v>10</v>
      </c>
      <c r="AA36" t="n">
        <v>177.5985480978443</v>
      </c>
      <c r="AB36" t="n">
        <v>242.9981686023287</v>
      </c>
      <c r="AC36" t="n">
        <v>219.8067644410645</v>
      </c>
      <c r="AD36" t="n">
        <v>177598.5480978443</v>
      </c>
      <c r="AE36" t="n">
        <v>242998.1686023287</v>
      </c>
      <c r="AF36" t="n">
        <v>3.818611605893226e-06</v>
      </c>
      <c r="AG36" t="n">
        <v>8</v>
      </c>
      <c r="AH36" t="n">
        <v>219806.7644410645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5.2166</v>
      </c>
      <c r="E37" t="n">
        <v>19.17</v>
      </c>
      <c r="F37" t="n">
        <v>15.8</v>
      </c>
      <c r="G37" t="n">
        <v>52.66</v>
      </c>
      <c r="H37" t="n">
        <v>0.76</v>
      </c>
      <c r="I37" t="n">
        <v>18</v>
      </c>
      <c r="J37" t="n">
        <v>227.84</v>
      </c>
      <c r="K37" t="n">
        <v>56.13</v>
      </c>
      <c r="L37" t="n">
        <v>9.75</v>
      </c>
      <c r="M37" t="n">
        <v>16</v>
      </c>
      <c r="N37" t="n">
        <v>51.97</v>
      </c>
      <c r="O37" t="n">
        <v>28334.8</v>
      </c>
      <c r="P37" t="n">
        <v>223.98</v>
      </c>
      <c r="Q37" t="n">
        <v>467.08</v>
      </c>
      <c r="R37" t="n">
        <v>65.19</v>
      </c>
      <c r="S37" t="n">
        <v>39.61</v>
      </c>
      <c r="T37" t="n">
        <v>7795.07</v>
      </c>
      <c r="U37" t="n">
        <v>0.61</v>
      </c>
      <c r="V37" t="n">
        <v>0.74</v>
      </c>
      <c r="W37" t="n">
        <v>2.63</v>
      </c>
      <c r="X37" t="n">
        <v>0.46</v>
      </c>
      <c r="Y37" t="n">
        <v>1</v>
      </c>
      <c r="Z37" t="n">
        <v>10</v>
      </c>
      <c r="AA37" t="n">
        <v>177.1131191141369</v>
      </c>
      <c r="AB37" t="n">
        <v>242.3339832512052</v>
      </c>
      <c r="AC37" t="n">
        <v>219.2059680076621</v>
      </c>
      <c r="AD37" t="n">
        <v>177113.1191141369</v>
      </c>
      <c r="AE37" t="n">
        <v>242333.9832512052</v>
      </c>
      <c r="AF37" t="n">
        <v>3.822495212960797e-06</v>
      </c>
      <c r="AG37" t="n">
        <v>8</v>
      </c>
      <c r="AH37" t="n">
        <v>219205.9680076621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5.2286</v>
      </c>
      <c r="E38" t="n">
        <v>19.13</v>
      </c>
      <c r="F38" t="n">
        <v>15.79</v>
      </c>
      <c r="G38" t="n">
        <v>55.75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223.24</v>
      </c>
      <c r="Q38" t="n">
        <v>467.1</v>
      </c>
      <c r="R38" t="n">
        <v>64.92</v>
      </c>
      <c r="S38" t="n">
        <v>39.61</v>
      </c>
      <c r="T38" t="n">
        <v>7666.01</v>
      </c>
      <c r="U38" t="n">
        <v>0.61</v>
      </c>
      <c r="V38" t="n">
        <v>0.74</v>
      </c>
      <c r="W38" t="n">
        <v>2.64</v>
      </c>
      <c r="X38" t="n">
        <v>0.46</v>
      </c>
      <c r="Y38" t="n">
        <v>1</v>
      </c>
      <c r="Z38" t="n">
        <v>10</v>
      </c>
      <c r="AA38" t="n">
        <v>176.5037158224634</v>
      </c>
      <c r="AB38" t="n">
        <v>241.5001707825622</v>
      </c>
      <c r="AC38" t="n">
        <v>218.4517334307629</v>
      </c>
      <c r="AD38" t="n">
        <v>176503.7158224634</v>
      </c>
      <c r="AE38" t="n">
        <v>241500.1707825622</v>
      </c>
      <c r="AF38" t="n">
        <v>3.831288285566619e-06</v>
      </c>
      <c r="AG38" t="n">
        <v>8</v>
      </c>
      <c r="AH38" t="n">
        <v>218451.7334307629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5.23</v>
      </c>
      <c r="E39" t="n">
        <v>19.12</v>
      </c>
      <c r="F39" t="n">
        <v>15.79</v>
      </c>
      <c r="G39" t="n">
        <v>55.73</v>
      </c>
      <c r="H39" t="n">
        <v>0.8</v>
      </c>
      <c r="I39" t="n">
        <v>17</v>
      </c>
      <c r="J39" t="n">
        <v>228.69</v>
      </c>
      <c r="K39" t="n">
        <v>56.13</v>
      </c>
      <c r="L39" t="n">
        <v>10.25</v>
      </c>
      <c r="M39" t="n">
        <v>15</v>
      </c>
      <c r="N39" t="n">
        <v>52.31</v>
      </c>
      <c r="O39" t="n">
        <v>28438.91</v>
      </c>
      <c r="P39" t="n">
        <v>223.06</v>
      </c>
      <c r="Q39" t="n">
        <v>467.09</v>
      </c>
      <c r="R39" t="n">
        <v>64.84</v>
      </c>
      <c r="S39" t="n">
        <v>39.61</v>
      </c>
      <c r="T39" t="n">
        <v>7624.24</v>
      </c>
      <c r="U39" t="n">
        <v>0.61</v>
      </c>
      <c r="V39" t="n">
        <v>0.74</v>
      </c>
      <c r="W39" t="n">
        <v>2.64</v>
      </c>
      <c r="X39" t="n">
        <v>0.46</v>
      </c>
      <c r="Y39" t="n">
        <v>1</v>
      </c>
      <c r="Z39" t="n">
        <v>10</v>
      </c>
      <c r="AA39" t="n">
        <v>176.3902078835877</v>
      </c>
      <c r="AB39" t="n">
        <v>241.3448642129757</v>
      </c>
      <c r="AC39" t="n">
        <v>218.3112491022036</v>
      </c>
      <c r="AD39" t="n">
        <v>176390.2078835877</v>
      </c>
      <c r="AE39" t="n">
        <v>241344.8642129757</v>
      </c>
      <c r="AF39" t="n">
        <v>3.832314144037298e-06</v>
      </c>
      <c r="AG39" t="n">
        <v>8</v>
      </c>
      <c r="AH39" t="n">
        <v>218311.2491022036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5.2311</v>
      </c>
      <c r="E40" t="n">
        <v>19.12</v>
      </c>
      <c r="F40" t="n">
        <v>15.79</v>
      </c>
      <c r="G40" t="n">
        <v>55.71</v>
      </c>
      <c r="H40" t="n">
        <v>0.8100000000000001</v>
      </c>
      <c r="I40" t="n">
        <v>17</v>
      </c>
      <c r="J40" t="n">
        <v>229.11</v>
      </c>
      <c r="K40" t="n">
        <v>56.13</v>
      </c>
      <c r="L40" t="n">
        <v>10.5</v>
      </c>
      <c r="M40" t="n">
        <v>15</v>
      </c>
      <c r="N40" t="n">
        <v>52.48</v>
      </c>
      <c r="O40" t="n">
        <v>28491.06</v>
      </c>
      <c r="P40" t="n">
        <v>223.05</v>
      </c>
      <c r="Q40" t="n">
        <v>467.09</v>
      </c>
      <c r="R40" t="n">
        <v>64.65000000000001</v>
      </c>
      <c r="S40" t="n">
        <v>39.61</v>
      </c>
      <c r="T40" t="n">
        <v>7529.01</v>
      </c>
      <c r="U40" t="n">
        <v>0.61</v>
      </c>
      <c r="V40" t="n">
        <v>0.74</v>
      </c>
      <c r="W40" t="n">
        <v>2.64</v>
      </c>
      <c r="X40" t="n">
        <v>0.45</v>
      </c>
      <c r="Y40" t="n">
        <v>1</v>
      </c>
      <c r="Z40" t="n">
        <v>10</v>
      </c>
      <c r="AA40" t="n">
        <v>176.3618329321625</v>
      </c>
      <c r="AB40" t="n">
        <v>241.3060403526212</v>
      </c>
      <c r="AC40" t="n">
        <v>218.2761305365917</v>
      </c>
      <c r="AD40" t="n">
        <v>176361.8329321624</v>
      </c>
      <c r="AE40" t="n">
        <v>241306.0403526212</v>
      </c>
      <c r="AF40" t="n">
        <v>3.833120175692831e-06</v>
      </c>
      <c r="AG40" t="n">
        <v>8</v>
      </c>
      <c r="AH40" t="n">
        <v>218276.1305365917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5.2486</v>
      </c>
      <c r="E41" t="n">
        <v>19.05</v>
      </c>
      <c r="F41" t="n">
        <v>15.76</v>
      </c>
      <c r="G41" t="n">
        <v>59.12</v>
      </c>
      <c r="H41" t="n">
        <v>0.83</v>
      </c>
      <c r="I41" t="n">
        <v>16</v>
      </c>
      <c r="J41" t="n">
        <v>229.53</v>
      </c>
      <c r="K41" t="n">
        <v>56.13</v>
      </c>
      <c r="L41" t="n">
        <v>10.75</v>
      </c>
      <c r="M41" t="n">
        <v>14</v>
      </c>
      <c r="N41" t="n">
        <v>52.66</v>
      </c>
      <c r="O41" t="n">
        <v>28543.27</v>
      </c>
      <c r="P41" t="n">
        <v>222.45</v>
      </c>
      <c r="Q41" t="n">
        <v>467.07</v>
      </c>
      <c r="R41" t="n">
        <v>64.09999999999999</v>
      </c>
      <c r="S41" t="n">
        <v>39.61</v>
      </c>
      <c r="T41" t="n">
        <v>7260.62</v>
      </c>
      <c r="U41" t="n">
        <v>0.62</v>
      </c>
      <c r="V41" t="n">
        <v>0.74</v>
      </c>
      <c r="W41" t="n">
        <v>2.63</v>
      </c>
      <c r="X41" t="n">
        <v>0.43</v>
      </c>
      <c r="Y41" t="n">
        <v>1</v>
      </c>
      <c r="Z41" t="n">
        <v>10</v>
      </c>
      <c r="AA41" t="n">
        <v>175.6902901568747</v>
      </c>
      <c r="AB41" t="n">
        <v>240.3872059010966</v>
      </c>
      <c r="AC41" t="n">
        <v>217.4449883555281</v>
      </c>
      <c r="AD41" t="n">
        <v>175690.2901568747</v>
      </c>
      <c r="AE41" t="n">
        <v>240387.2059010966</v>
      </c>
      <c r="AF41" t="n">
        <v>3.845943406576321e-06</v>
      </c>
      <c r="AG41" t="n">
        <v>8</v>
      </c>
      <c r="AH41" t="n">
        <v>217444.9883555281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5.2451</v>
      </c>
      <c r="E42" t="n">
        <v>19.07</v>
      </c>
      <c r="F42" t="n">
        <v>15.78</v>
      </c>
      <c r="G42" t="n">
        <v>59.16</v>
      </c>
      <c r="H42" t="n">
        <v>0.85</v>
      </c>
      <c r="I42" t="n">
        <v>16</v>
      </c>
      <c r="J42" t="n">
        <v>229.96</v>
      </c>
      <c r="K42" t="n">
        <v>56.13</v>
      </c>
      <c r="L42" t="n">
        <v>11</v>
      </c>
      <c r="M42" t="n">
        <v>14</v>
      </c>
      <c r="N42" t="n">
        <v>52.83</v>
      </c>
      <c r="O42" t="n">
        <v>28595.54</v>
      </c>
      <c r="P42" t="n">
        <v>222.51</v>
      </c>
      <c r="Q42" t="n">
        <v>467.1</v>
      </c>
      <c r="R42" t="n">
        <v>64.48</v>
      </c>
      <c r="S42" t="n">
        <v>39.61</v>
      </c>
      <c r="T42" t="n">
        <v>7450.44</v>
      </c>
      <c r="U42" t="n">
        <v>0.61</v>
      </c>
      <c r="V42" t="n">
        <v>0.74</v>
      </c>
      <c r="W42" t="n">
        <v>2.63</v>
      </c>
      <c r="X42" t="n">
        <v>0.44</v>
      </c>
      <c r="Y42" t="n">
        <v>1</v>
      </c>
      <c r="Z42" t="n">
        <v>10</v>
      </c>
      <c r="AA42" t="n">
        <v>175.8052323838135</v>
      </c>
      <c r="AB42" t="n">
        <v>240.5444749268874</v>
      </c>
      <c r="AC42" t="n">
        <v>217.5872478462258</v>
      </c>
      <c r="AD42" t="n">
        <v>175805.2323838135</v>
      </c>
      <c r="AE42" t="n">
        <v>240544.4749268874</v>
      </c>
      <c r="AF42" t="n">
        <v>3.843378760399624e-06</v>
      </c>
      <c r="AG42" t="n">
        <v>8</v>
      </c>
      <c r="AH42" t="n">
        <v>217587.2478462258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5.2456</v>
      </c>
      <c r="E43" t="n">
        <v>19.06</v>
      </c>
      <c r="F43" t="n">
        <v>15.78</v>
      </c>
      <c r="G43" t="n">
        <v>59.16</v>
      </c>
      <c r="H43" t="n">
        <v>0.87</v>
      </c>
      <c r="I43" t="n">
        <v>16</v>
      </c>
      <c r="J43" t="n">
        <v>230.38</v>
      </c>
      <c r="K43" t="n">
        <v>56.13</v>
      </c>
      <c r="L43" t="n">
        <v>11.25</v>
      </c>
      <c r="M43" t="n">
        <v>14</v>
      </c>
      <c r="N43" t="n">
        <v>53</v>
      </c>
      <c r="O43" t="n">
        <v>28647.87</v>
      </c>
      <c r="P43" t="n">
        <v>221.99</v>
      </c>
      <c r="Q43" t="n">
        <v>467.07</v>
      </c>
      <c r="R43" t="n">
        <v>64.33</v>
      </c>
      <c r="S43" t="n">
        <v>39.61</v>
      </c>
      <c r="T43" t="n">
        <v>7376.57</v>
      </c>
      <c r="U43" t="n">
        <v>0.62</v>
      </c>
      <c r="V43" t="n">
        <v>0.74</v>
      </c>
      <c r="W43" t="n">
        <v>2.64</v>
      </c>
      <c r="X43" t="n">
        <v>0.44</v>
      </c>
      <c r="Y43" t="n">
        <v>1</v>
      </c>
      <c r="Z43" t="n">
        <v>10</v>
      </c>
      <c r="AA43" t="n">
        <v>175.5547596193583</v>
      </c>
      <c r="AB43" t="n">
        <v>240.2017670404814</v>
      </c>
      <c r="AC43" t="n">
        <v>217.2772475195048</v>
      </c>
      <c r="AD43" t="n">
        <v>175554.7596193583</v>
      </c>
      <c r="AE43" t="n">
        <v>240201.7670404814</v>
      </c>
      <c r="AF43" t="n">
        <v>3.843745138424866e-06</v>
      </c>
      <c r="AG43" t="n">
        <v>8</v>
      </c>
      <c r="AH43" t="n">
        <v>217277.2475195048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5.2708</v>
      </c>
      <c r="E44" t="n">
        <v>18.97</v>
      </c>
      <c r="F44" t="n">
        <v>15.73</v>
      </c>
      <c r="G44" t="n">
        <v>62.91</v>
      </c>
      <c r="H44" t="n">
        <v>0.89</v>
      </c>
      <c r="I44" t="n">
        <v>15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220.72</v>
      </c>
      <c r="Q44" t="n">
        <v>467.1</v>
      </c>
      <c r="R44" t="n">
        <v>62.77</v>
      </c>
      <c r="S44" t="n">
        <v>39.61</v>
      </c>
      <c r="T44" t="n">
        <v>6599.93</v>
      </c>
      <c r="U44" t="n">
        <v>0.63</v>
      </c>
      <c r="V44" t="n">
        <v>0.74</v>
      </c>
      <c r="W44" t="n">
        <v>2.63</v>
      </c>
      <c r="X44" t="n">
        <v>0.39</v>
      </c>
      <c r="Y44" t="n">
        <v>1</v>
      </c>
      <c r="Z44" t="n">
        <v>10</v>
      </c>
      <c r="AA44" t="n">
        <v>174.4051800360728</v>
      </c>
      <c r="AB44" t="n">
        <v>238.6288615387592</v>
      </c>
      <c r="AC44" t="n">
        <v>215.8544579112798</v>
      </c>
      <c r="AD44" t="n">
        <v>174405.1800360728</v>
      </c>
      <c r="AE44" t="n">
        <v>238628.8615387592</v>
      </c>
      <c r="AF44" t="n">
        <v>3.862210590897092e-06</v>
      </c>
      <c r="AG44" t="n">
        <v>8</v>
      </c>
      <c r="AH44" t="n">
        <v>215854.4579112798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5.271</v>
      </c>
      <c r="E45" t="n">
        <v>18.97</v>
      </c>
      <c r="F45" t="n">
        <v>15.73</v>
      </c>
      <c r="G45" t="n">
        <v>62.9</v>
      </c>
      <c r="H45" t="n">
        <v>0.9</v>
      </c>
      <c r="I45" t="n">
        <v>15</v>
      </c>
      <c r="J45" t="n">
        <v>231.23</v>
      </c>
      <c r="K45" t="n">
        <v>56.13</v>
      </c>
      <c r="L45" t="n">
        <v>11.75</v>
      </c>
      <c r="M45" t="n">
        <v>13</v>
      </c>
      <c r="N45" t="n">
        <v>53.36</v>
      </c>
      <c r="O45" t="n">
        <v>28752.71</v>
      </c>
      <c r="P45" t="n">
        <v>220.65</v>
      </c>
      <c r="Q45" t="n">
        <v>467.08</v>
      </c>
      <c r="R45" t="n">
        <v>62.61</v>
      </c>
      <c r="S45" t="n">
        <v>39.61</v>
      </c>
      <c r="T45" t="n">
        <v>6520.38</v>
      </c>
      <c r="U45" t="n">
        <v>0.63</v>
      </c>
      <c r="V45" t="n">
        <v>0.74</v>
      </c>
      <c r="W45" t="n">
        <v>2.64</v>
      </c>
      <c r="X45" t="n">
        <v>0.39</v>
      </c>
      <c r="Y45" t="n">
        <v>1</v>
      </c>
      <c r="Z45" t="n">
        <v>10</v>
      </c>
      <c r="AA45" t="n">
        <v>174.3688494528727</v>
      </c>
      <c r="AB45" t="n">
        <v>238.5791524320327</v>
      </c>
      <c r="AC45" t="n">
        <v>215.809492971932</v>
      </c>
      <c r="AD45" t="n">
        <v>174368.8494528727</v>
      </c>
      <c r="AE45" t="n">
        <v>238579.1524320327</v>
      </c>
      <c r="AF45" t="n">
        <v>3.862357142107189e-06</v>
      </c>
      <c r="AG45" t="n">
        <v>8</v>
      </c>
      <c r="AH45" t="n">
        <v>215809.492971932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5.2709</v>
      </c>
      <c r="E46" t="n">
        <v>18.97</v>
      </c>
      <c r="F46" t="n">
        <v>15.73</v>
      </c>
      <c r="G46" t="n">
        <v>62.9</v>
      </c>
      <c r="H46" t="n">
        <v>0.92</v>
      </c>
      <c r="I46" t="n">
        <v>15</v>
      </c>
      <c r="J46" t="n">
        <v>231.66</v>
      </c>
      <c r="K46" t="n">
        <v>56.13</v>
      </c>
      <c r="L46" t="n">
        <v>12</v>
      </c>
      <c r="M46" t="n">
        <v>13</v>
      </c>
      <c r="N46" t="n">
        <v>53.53</v>
      </c>
      <c r="O46" t="n">
        <v>28805.23</v>
      </c>
      <c r="P46" t="n">
        <v>220.48</v>
      </c>
      <c r="Q46" t="n">
        <v>467.07</v>
      </c>
      <c r="R46" t="n">
        <v>62.72</v>
      </c>
      <c r="S46" t="n">
        <v>39.61</v>
      </c>
      <c r="T46" t="n">
        <v>6577.06</v>
      </c>
      <c r="U46" t="n">
        <v>0.63</v>
      </c>
      <c r="V46" t="n">
        <v>0.74</v>
      </c>
      <c r="W46" t="n">
        <v>2.63</v>
      </c>
      <c r="X46" t="n">
        <v>0.39</v>
      </c>
      <c r="Y46" t="n">
        <v>1</v>
      </c>
      <c r="Z46" t="n">
        <v>10</v>
      </c>
      <c r="AA46" t="n">
        <v>174.2929464244163</v>
      </c>
      <c r="AB46" t="n">
        <v>238.4752985598934</v>
      </c>
      <c r="AC46" t="n">
        <v>215.7155507675898</v>
      </c>
      <c r="AD46" t="n">
        <v>174292.9464244163</v>
      </c>
      <c r="AE46" t="n">
        <v>238475.2985598934</v>
      </c>
      <c r="AF46" t="n">
        <v>3.862283866502141e-06</v>
      </c>
      <c r="AG46" t="n">
        <v>8</v>
      </c>
      <c r="AH46" t="n">
        <v>215715.5507675898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5.2888</v>
      </c>
      <c r="E47" t="n">
        <v>18.91</v>
      </c>
      <c r="F47" t="n">
        <v>15.7</v>
      </c>
      <c r="G47" t="n">
        <v>67.3</v>
      </c>
      <c r="H47" t="n">
        <v>0.9399999999999999</v>
      </c>
      <c r="I47" t="n">
        <v>14</v>
      </c>
      <c r="J47" t="n">
        <v>232.08</v>
      </c>
      <c r="K47" t="n">
        <v>56.13</v>
      </c>
      <c r="L47" t="n">
        <v>12.25</v>
      </c>
      <c r="M47" t="n">
        <v>12</v>
      </c>
      <c r="N47" t="n">
        <v>53.71</v>
      </c>
      <c r="O47" t="n">
        <v>28857.81</v>
      </c>
      <c r="P47" t="n">
        <v>219.99</v>
      </c>
      <c r="Q47" t="n">
        <v>467.07</v>
      </c>
      <c r="R47" t="n">
        <v>62.14</v>
      </c>
      <c r="S47" t="n">
        <v>39.61</v>
      </c>
      <c r="T47" t="n">
        <v>6292.19</v>
      </c>
      <c r="U47" t="n">
        <v>0.64</v>
      </c>
      <c r="V47" t="n">
        <v>0.74</v>
      </c>
      <c r="W47" t="n">
        <v>2.63</v>
      </c>
      <c r="X47" t="n">
        <v>0.37</v>
      </c>
      <c r="Y47" t="n">
        <v>1</v>
      </c>
      <c r="Z47" t="n">
        <v>10</v>
      </c>
      <c r="AA47" t="n">
        <v>173.6752743725058</v>
      </c>
      <c r="AB47" t="n">
        <v>237.6301724087021</v>
      </c>
      <c r="AC47" t="n">
        <v>214.9510822701259</v>
      </c>
      <c r="AD47" t="n">
        <v>173675.2743725058</v>
      </c>
      <c r="AE47" t="n">
        <v>237630.1724087021</v>
      </c>
      <c r="AF47" t="n">
        <v>3.875400199805825e-06</v>
      </c>
      <c r="AG47" t="n">
        <v>8</v>
      </c>
      <c r="AH47" t="n">
        <v>214951.0822701259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5.2864</v>
      </c>
      <c r="E48" t="n">
        <v>18.92</v>
      </c>
      <c r="F48" t="n">
        <v>15.71</v>
      </c>
      <c r="G48" t="n">
        <v>67.34</v>
      </c>
      <c r="H48" t="n">
        <v>0.96</v>
      </c>
      <c r="I48" t="n">
        <v>14</v>
      </c>
      <c r="J48" t="n">
        <v>232.51</v>
      </c>
      <c r="K48" t="n">
        <v>56.13</v>
      </c>
      <c r="L48" t="n">
        <v>12.5</v>
      </c>
      <c r="M48" t="n">
        <v>12</v>
      </c>
      <c r="N48" t="n">
        <v>53.88</v>
      </c>
      <c r="O48" t="n">
        <v>28910.45</v>
      </c>
      <c r="P48" t="n">
        <v>219.71</v>
      </c>
      <c r="Q48" t="n">
        <v>467.07</v>
      </c>
      <c r="R48" t="n">
        <v>62.39</v>
      </c>
      <c r="S48" t="n">
        <v>39.61</v>
      </c>
      <c r="T48" t="n">
        <v>6416.49</v>
      </c>
      <c r="U48" t="n">
        <v>0.63</v>
      </c>
      <c r="V48" t="n">
        <v>0.74</v>
      </c>
      <c r="W48" t="n">
        <v>2.63</v>
      </c>
      <c r="X48" t="n">
        <v>0.38</v>
      </c>
      <c r="Y48" t="n">
        <v>1</v>
      </c>
      <c r="Z48" t="n">
        <v>10</v>
      </c>
      <c r="AA48" t="n">
        <v>173.6033516507422</v>
      </c>
      <c r="AB48" t="n">
        <v>237.5317645677786</v>
      </c>
      <c r="AC48" t="n">
        <v>214.8620663354239</v>
      </c>
      <c r="AD48" t="n">
        <v>173603.3516507421</v>
      </c>
      <c r="AE48" t="n">
        <v>237531.7645677786</v>
      </c>
      <c r="AF48" t="n">
        <v>3.873641585284661e-06</v>
      </c>
      <c r="AG48" t="n">
        <v>8</v>
      </c>
      <c r="AH48" t="n">
        <v>214862.0663354238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5.2891</v>
      </c>
      <c r="E49" t="n">
        <v>18.91</v>
      </c>
      <c r="F49" t="n">
        <v>15.7</v>
      </c>
      <c r="G49" t="n">
        <v>67.3</v>
      </c>
      <c r="H49" t="n">
        <v>0.97</v>
      </c>
      <c r="I49" t="n">
        <v>14</v>
      </c>
      <c r="J49" t="n">
        <v>232.94</v>
      </c>
      <c r="K49" t="n">
        <v>56.13</v>
      </c>
      <c r="L49" t="n">
        <v>12.75</v>
      </c>
      <c r="M49" t="n">
        <v>12</v>
      </c>
      <c r="N49" t="n">
        <v>54.06</v>
      </c>
      <c r="O49" t="n">
        <v>28963.15</v>
      </c>
      <c r="P49" t="n">
        <v>219.03</v>
      </c>
      <c r="Q49" t="n">
        <v>467.07</v>
      </c>
      <c r="R49" t="n">
        <v>62.02</v>
      </c>
      <c r="S49" t="n">
        <v>39.61</v>
      </c>
      <c r="T49" t="n">
        <v>6231.62</v>
      </c>
      <c r="U49" t="n">
        <v>0.64</v>
      </c>
      <c r="V49" t="n">
        <v>0.74</v>
      </c>
      <c r="W49" t="n">
        <v>2.63</v>
      </c>
      <c r="X49" t="n">
        <v>0.37</v>
      </c>
      <c r="Y49" t="n">
        <v>1</v>
      </c>
      <c r="Z49" t="n">
        <v>10</v>
      </c>
      <c r="AA49" t="n">
        <v>173.2300241333693</v>
      </c>
      <c r="AB49" t="n">
        <v>237.0209613884616</v>
      </c>
      <c r="AC49" t="n">
        <v>214.400013494624</v>
      </c>
      <c r="AD49" t="n">
        <v>173230.0241333693</v>
      </c>
      <c r="AE49" t="n">
        <v>237020.9613884616</v>
      </c>
      <c r="AF49" t="n">
        <v>3.87562002662097e-06</v>
      </c>
      <c r="AG49" t="n">
        <v>8</v>
      </c>
      <c r="AH49" t="n">
        <v>214400.013494624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5.3073</v>
      </c>
      <c r="E50" t="n">
        <v>18.84</v>
      </c>
      <c r="F50" t="n">
        <v>15.68</v>
      </c>
      <c r="G50" t="n">
        <v>72.37</v>
      </c>
      <c r="H50" t="n">
        <v>0.99</v>
      </c>
      <c r="I50" t="n">
        <v>13</v>
      </c>
      <c r="J50" t="n">
        <v>233.37</v>
      </c>
      <c r="K50" t="n">
        <v>56.13</v>
      </c>
      <c r="L50" t="n">
        <v>13</v>
      </c>
      <c r="M50" t="n">
        <v>11</v>
      </c>
      <c r="N50" t="n">
        <v>54.24</v>
      </c>
      <c r="O50" t="n">
        <v>29015.91</v>
      </c>
      <c r="P50" t="n">
        <v>217.94</v>
      </c>
      <c r="Q50" t="n">
        <v>467.08</v>
      </c>
      <c r="R50" t="n">
        <v>61.37</v>
      </c>
      <c r="S50" t="n">
        <v>39.61</v>
      </c>
      <c r="T50" t="n">
        <v>5909.95</v>
      </c>
      <c r="U50" t="n">
        <v>0.65</v>
      </c>
      <c r="V50" t="n">
        <v>0.74</v>
      </c>
      <c r="W50" t="n">
        <v>2.63</v>
      </c>
      <c r="X50" t="n">
        <v>0.35</v>
      </c>
      <c r="Y50" t="n">
        <v>1</v>
      </c>
      <c r="Z50" t="n">
        <v>10</v>
      </c>
      <c r="AA50" t="n">
        <v>172.3445644378073</v>
      </c>
      <c r="AB50" t="n">
        <v>235.8094363692696</v>
      </c>
      <c r="AC50" t="n">
        <v>213.3041147228772</v>
      </c>
      <c r="AD50" t="n">
        <v>172344.5644378074</v>
      </c>
      <c r="AE50" t="n">
        <v>235809.4363692696</v>
      </c>
      <c r="AF50" t="n">
        <v>3.888956186739799e-06</v>
      </c>
      <c r="AG50" t="n">
        <v>8</v>
      </c>
      <c r="AH50" t="n">
        <v>213304.1147228772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5.3057</v>
      </c>
      <c r="E51" t="n">
        <v>18.85</v>
      </c>
      <c r="F51" t="n">
        <v>15.69</v>
      </c>
      <c r="G51" t="n">
        <v>72.40000000000001</v>
      </c>
      <c r="H51" t="n">
        <v>1.01</v>
      </c>
      <c r="I51" t="n">
        <v>13</v>
      </c>
      <c r="J51" t="n">
        <v>233.79</v>
      </c>
      <c r="K51" t="n">
        <v>56.13</v>
      </c>
      <c r="L51" t="n">
        <v>13.25</v>
      </c>
      <c r="M51" t="n">
        <v>11</v>
      </c>
      <c r="N51" t="n">
        <v>54.42</v>
      </c>
      <c r="O51" t="n">
        <v>29068.74</v>
      </c>
      <c r="P51" t="n">
        <v>218.37</v>
      </c>
      <c r="Q51" t="n">
        <v>467.07</v>
      </c>
      <c r="R51" t="n">
        <v>61.36</v>
      </c>
      <c r="S51" t="n">
        <v>39.61</v>
      </c>
      <c r="T51" t="n">
        <v>5904.15</v>
      </c>
      <c r="U51" t="n">
        <v>0.65</v>
      </c>
      <c r="V51" t="n">
        <v>0.74</v>
      </c>
      <c r="W51" t="n">
        <v>2.63</v>
      </c>
      <c r="X51" t="n">
        <v>0.35</v>
      </c>
      <c r="Y51" t="n">
        <v>1</v>
      </c>
      <c r="Z51" t="n">
        <v>10</v>
      </c>
      <c r="AA51" t="n">
        <v>172.5795400801497</v>
      </c>
      <c r="AB51" t="n">
        <v>236.1309404095159</v>
      </c>
      <c r="AC51" t="n">
        <v>213.5949348687563</v>
      </c>
      <c r="AD51" t="n">
        <v>172579.5400801497</v>
      </c>
      <c r="AE51" t="n">
        <v>236130.9404095159</v>
      </c>
      <c r="AF51" t="n">
        <v>3.887783777059023e-06</v>
      </c>
      <c r="AG51" t="n">
        <v>8</v>
      </c>
      <c r="AH51" t="n">
        <v>213594.9348687563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5.31</v>
      </c>
      <c r="E52" t="n">
        <v>18.83</v>
      </c>
      <c r="F52" t="n">
        <v>15.67</v>
      </c>
      <c r="G52" t="n">
        <v>72.33</v>
      </c>
      <c r="H52" t="n">
        <v>1.02</v>
      </c>
      <c r="I52" t="n">
        <v>13</v>
      </c>
      <c r="J52" t="n">
        <v>234.22</v>
      </c>
      <c r="K52" t="n">
        <v>56.13</v>
      </c>
      <c r="L52" t="n">
        <v>13.5</v>
      </c>
      <c r="M52" t="n">
        <v>11</v>
      </c>
      <c r="N52" t="n">
        <v>54.6</v>
      </c>
      <c r="O52" t="n">
        <v>29121.64</v>
      </c>
      <c r="P52" t="n">
        <v>218.53</v>
      </c>
      <c r="Q52" t="n">
        <v>467.08</v>
      </c>
      <c r="R52" t="n">
        <v>61.02</v>
      </c>
      <c r="S52" t="n">
        <v>39.61</v>
      </c>
      <c r="T52" t="n">
        <v>5737.26</v>
      </c>
      <c r="U52" t="n">
        <v>0.65</v>
      </c>
      <c r="V52" t="n">
        <v>0.74</v>
      </c>
      <c r="W52" t="n">
        <v>2.63</v>
      </c>
      <c r="X52" t="n">
        <v>0.34</v>
      </c>
      <c r="Y52" t="n">
        <v>1</v>
      </c>
      <c r="Z52" t="n">
        <v>10</v>
      </c>
      <c r="AA52" t="n">
        <v>172.551817815087</v>
      </c>
      <c r="AB52" t="n">
        <v>236.0930095834372</v>
      </c>
      <c r="AC52" t="n">
        <v>213.5606241074823</v>
      </c>
      <c r="AD52" t="n">
        <v>172551.817815087</v>
      </c>
      <c r="AE52" t="n">
        <v>236093.0095834372</v>
      </c>
      <c r="AF52" t="n">
        <v>3.890934628076109e-06</v>
      </c>
      <c r="AG52" t="n">
        <v>8</v>
      </c>
      <c r="AH52" t="n">
        <v>213560.6241074823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5.3074</v>
      </c>
      <c r="E53" t="n">
        <v>18.84</v>
      </c>
      <c r="F53" t="n">
        <v>15.68</v>
      </c>
      <c r="G53" t="n">
        <v>72.37</v>
      </c>
      <c r="H53" t="n">
        <v>1.04</v>
      </c>
      <c r="I53" t="n">
        <v>13</v>
      </c>
      <c r="J53" t="n">
        <v>234.65</v>
      </c>
      <c r="K53" t="n">
        <v>56.13</v>
      </c>
      <c r="L53" t="n">
        <v>13.75</v>
      </c>
      <c r="M53" t="n">
        <v>11</v>
      </c>
      <c r="N53" t="n">
        <v>54.78</v>
      </c>
      <c r="O53" t="n">
        <v>29174.59</v>
      </c>
      <c r="P53" t="n">
        <v>218.31</v>
      </c>
      <c r="Q53" t="n">
        <v>467.08</v>
      </c>
      <c r="R53" t="n">
        <v>61.37</v>
      </c>
      <c r="S53" t="n">
        <v>39.61</v>
      </c>
      <c r="T53" t="n">
        <v>5913.13</v>
      </c>
      <c r="U53" t="n">
        <v>0.65</v>
      </c>
      <c r="V53" t="n">
        <v>0.74</v>
      </c>
      <c r="W53" t="n">
        <v>2.63</v>
      </c>
      <c r="X53" t="n">
        <v>0.35</v>
      </c>
      <c r="Y53" t="n">
        <v>1</v>
      </c>
      <c r="Z53" t="n">
        <v>10</v>
      </c>
      <c r="AA53" t="n">
        <v>172.5111260972995</v>
      </c>
      <c r="AB53" t="n">
        <v>236.0373333799684</v>
      </c>
      <c r="AC53" t="n">
        <v>213.5102615627305</v>
      </c>
      <c r="AD53" t="n">
        <v>172511.1260972995</v>
      </c>
      <c r="AE53" t="n">
        <v>236037.3333799684</v>
      </c>
      <c r="AF53" t="n">
        <v>3.889029462344848e-06</v>
      </c>
      <c r="AG53" t="n">
        <v>8</v>
      </c>
      <c r="AH53" t="n">
        <v>213510.2615627305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5.304</v>
      </c>
      <c r="E54" t="n">
        <v>18.85</v>
      </c>
      <c r="F54" t="n">
        <v>15.69</v>
      </c>
      <c r="G54" t="n">
        <v>72.42</v>
      </c>
      <c r="H54" t="n">
        <v>1.06</v>
      </c>
      <c r="I54" t="n">
        <v>13</v>
      </c>
      <c r="J54" t="n">
        <v>235.08</v>
      </c>
      <c r="K54" t="n">
        <v>56.13</v>
      </c>
      <c r="L54" t="n">
        <v>14</v>
      </c>
      <c r="M54" t="n">
        <v>11</v>
      </c>
      <c r="N54" t="n">
        <v>54.96</v>
      </c>
      <c r="O54" t="n">
        <v>29227.61</v>
      </c>
      <c r="P54" t="n">
        <v>217.56</v>
      </c>
      <c r="Q54" t="n">
        <v>467.07</v>
      </c>
      <c r="R54" t="n">
        <v>61.67</v>
      </c>
      <c r="S54" t="n">
        <v>39.61</v>
      </c>
      <c r="T54" t="n">
        <v>6059.27</v>
      </c>
      <c r="U54" t="n">
        <v>0.64</v>
      </c>
      <c r="V54" t="n">
        <v>0.74</v>
      </c>
      <c r="W54" t="n">
        <v>2.63</v>
      </c>
      <c r="X54" t="n">
        <v>0.36</v>
      </c>
      <c r="Y54" t="n">
        <v>1</v>
      </c>
      <c r="Z54" t="n">
        <v>10</v>
      </c>
      <c r="AA54" t="n">
        <v>172.2451571432049</v>
      </c>
      <c r="AB54" t="n">
        <v>235.6734229232543</v>
      </c>
      <c r="AC54" t="n">
        <v>213.1810822092535</v>
      </c>
      <c r="AD54" t="n">
        <v>172245.1571432049</v>
      </c>
      <c r="AE54" t="n">
        <v>235673.4229232543</v>
      </c>
      <c r="AF54" t="n">
        <v>3.886538091773199e-06</v>
      </c>
      <c r="AG54" t="n">
        <v>8</v>
      </c>
      <c r="AH54" t="n">
        <v>213181.0822092535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5.3283</v>
      </c>
      <c r="E55" t="n">
        <v>18.77</v>
      </c>
      <c r="F55" t="n">
        <v>15.65</v>
      </c>
      <c r="G55" t="n">
        <v>78.23999999999999</v>
      </c>
      <c r="H55" t="n">
        <v>1.08</v>
      </c>
      <c r="I55" t="n">
        <v>12</v>
      </c>
      <c r="J55" t="n">
        <v>235.51</v>
      </c>
      <c r="K55" t="n">
        <v>56.13</v>
      </c>
      <c r="L55" t="n">
        <v>14.25</v>
      </c>
      <c r="M55" t="n">
        <v>10</v>
      </c>
      <c r="N55" t="n">
        <v>55.14</v>
      </c>
      <c r="O55" t="n">
        <v>29280.69</v>
      </c>
      <c r="P55" t="n">
        <v>216.37</v>
      </c>
      <c r="Q55" t="n">
        <v>467.07</v>
      </c>
      <c r="R55" t="n">
        <v>60.13</v>
      </c>
      <c r="S55" t="n">
        <v>39.61</v>
      </c>
      <c r="T55" t="n">
        <v>5293.92</v>
      </c>
      <c r="U55" t="n">
        <v>0.66</v>
      </c>
      <c r="V55" t="n">
        <v>0.75</v>
      </c>
      <c r="W55" t="n">
        <v>2.63</v>
      </c>
      <c r="X55" t="n">
        <v>0.32</v>
      </c>
      <c r="Y55" t="n">
        <v>1</v>
      </c>
      <c r="Z55" t="n">
        <v>10</v>
      </c>
      <c r="AA55" t="n">
        <v>171.1844170035963</v>
      </c>
      <c r="AB55" t="n">
        <v>234.2220714676902</v>
      </c>
      <c r="AC55" t="n">
        <v>211.8682456996235</v>
      </c>
      <c r="AD55" t="n">
        <v>171184.4170035963</v>
      </c>
      <c r="AE55" t="n">
        <v>234222.0714676902</v>
      </c>
      <c r="AF55" t="n">
        <v>3.904344063799987e-06</v>
      </c>
      <c r="AG55" t="n">
        <v>8</v>
      </c>
      <c r="AH55" t="n">
        <v>211868.2456996235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5.3291</v>
      </c>
      <c r="E56" t="n">
        <v>18.76</v>
      </c>
      <c r="F56" t="n">
        <v>15.65</v>
      </c>
      <c r="G56" t="n">
        <v>78.23</v>
      </c>
      <c r="H56" t="n">
        <v>1.09</v>
      </c>
      <c r="I56" t="n">
        <v>12</v>
      </c>
      <c r="J56" t="n">
        <v>235.94</v>
      </c>
      <c r="K56" t="n">
        <v>56.13</v>
      </c>
      <c r="L56" t="n">
        <v>14.5</v>
      </c>
      <c r="M56" t="n">
        <v>10</v>
      </c>
      <c r="N56" t="n">
        <v>55.32</v>
      </c>
      <c r="O56" t="n">
        <v>29333.84</v>
      </c>
      <c r="P56" t="n">
        <v>216.55</v>
      </c>
      <c r="Q56" t="n">
        <v>467.07</v>
      </c>
      <c r="R56" t="n">
        <v>60.23</v>
      </c>
      <c r="S56" t="n">
        <v>39.61</v>
      </c>
      <c r="T56" t="n">
        <v>5346.36</v>
      </c>
      <c r="U56" t="n">
        <v>0.66</v>
      </c>
      <c r="V56" t="n">
        <v>0.75</v>
      </c>
      <c r="W56" t="n">
        <v>2.62</v>
      </c>
      <c r="X56" t="n">
        <v>0.31</v>
      </c>
      <c r="Y56" t="n">
        <v>1</v>
      </c>
      <c r="Z56" t="n">
        <v>10</v>
      </c>
      <c r="AA56" t="n">
        <v>171.2499366579745</v>
      </c>
      <c r="AB56" t="n">
        <v>234.3117183493337</v>
      </c>
      <c r="AC56" t="n">
        <v>211.9493368087031</v>
      </c>
      <c r="AD56" t="n">
        <v>171249.9366579745</v>
      </c>
      <c r="AE56" t="n">
        <v>234311.7183493337</v>
      </c>
      <c r="AF56" t="n">
        <v>3.904930268640376e-06</v>
      </c>
      <c r="AG56" t="n">
        <v>8</v>
      </c>
      <c r="AH56" t="n">
        <v>211949.3368087031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5.331</v>
      </c>
      <c r="E57" t="n">
        <v>18.76</v>
      </c>
      <c r="F57" t="n">
        <v>15.64</v>
      </c>
      <c r="G57" t="n">
        <v>78.19</v>
      </c>
      <c r="H57" t="n">
        <v>1.11</v>
      </c>
      <c r="I57" t="n">
        <v>12</v>
      </c>
      <c r="J57" t="n">
        <v>236.37</v>
      </c>
      <c r="K57" t="n">
        <v>56.13</v>
      </c>
      <c r="L57" t="n">
        <v>14.75</v>
      </c>
      <c r="M57" t="n">
        <v>10</v>
      </c>
      <c r="N57" t="n">
        <v>55.5</v>
      </c>
      <c r="O57" t="n">
        <v>29387.05</v>
      </c>
      <c r="P57" t="n">
        <v>216.28</v>
      </c>
      <c r="Q57" t="n">
        <v>467.07</v>
      </c>
      <c r="R57" t="n">
        <v>59.94</v>
      </c>
      <c r="S57" t="n">
        <v>39.61</v>
      </c>
      <c r="T57" t="n">
        <v>5201.8</v>
      </c>
      <c r="U57" t="n">
        <v>0.66</v>
      </c>
      <c r="V57" t="n">
        <v>0.75</v>
      </c>
      <c r="W57" t="n">
        <v>2.63</v>
      </c>
      <c r="X57" t="n">
        <v>0.31</v>
      </c>
      <c r="Y57" t="n">
        <v>1</v>
      </c>
      <c r="Z57" t="n">
        <v>10</v>
      </c>
      <c r="AA57" t="n">
        <v>171.0829289188241</v>
      </c>
      <c r="AB57" t="n">
        <v>234.0832109927667</v>
      </c>
      <c r="AC57" t="n">
        <v>211.7426378735347</v>
      </c>
      <c r="AD57" t="n">
        <v>171082.9289188241</v>
      </c>
      <c r="AE57" t="n">
        <v>234083.2109927667</v>
      </c>
      <c r="AF57" t="n">
        <v>3.906322505136298e-06</v>
      </c>
      <c r="AG57" t="n">
        <v>8</v>
      </c>
      <c r="AH57" t="n">
        <v>211742.6378735347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5.3266</v>
      </c>
      <c r="E58" t="n">
        <v>18.77</v>
      </c>
      <c r="F58" t="n">
        <v>15.65</v>
      </c>
      <c r="G58" t="n">
        <v>78.27</v>
      </c>
      <c r="H58" t="n">
        <v>1.13</v>
      </c>
      <c r="I58" t="n">
        <v>12</v>
      </c>
      <c r="J58" t="n">
        <v>236.81</v>
      </c>
      <c r="K58" t="n">
        <v>56.13</v>
      </c>
      <c r="L58" t="n">
        <v>15</v>
      </c>
      <c r="M58" t="n">
        <v>10</v>
      </c>
      <c r="N58" t="n">
        <v>55.68</v>
      </c>
      <c r="O58" t="n">
        <v>29440.33</v>
      </c>
      <c r="P58" t="n">
        <v>216.15</v>
      </c>
      <c r="Q58" t="n">
        <v>467.07</v>
      </c>
      <c r="R58" t="n">
        <v>60.41</v>
      </c>
      <c r="S58" t="n">
        <v>39.61</v>
      </c>
      <c r="T58" t="n">
        <v>5435.68</v>
      </c>
      <c r="U58" t="n">
        <v>0.66</v>
      </c>
      <c r="V58" t="n">
        <v>0.75</v>
      </c>
      <c r="W58" t="n">
        <v>2.63</v>
      </c>
      <c r="X58" t="n">
        <v>0.32</v>
      </c>
      <c r="Y58" t="n">
        <v>1</v>
      </c>
      <c r="Z58" t="n">
        <v>10</v>
      </c>
      <c r="AA58" t="n">
        <v>171.1189087360117</v>
      </c>
      <c r="AB58" t="n">
        <v>234.1324401659602</v>
      </c>
      <c r="AC58" t="n">
        <v>211.7871686835323</v>
      </c>
      <c r="AD58" t="n">
        <v>171118.9087360117</v>
      </c>
      <c r="AE58" t="n">
        <v>234132.4401659602</v>
      </c>
      <c r="AF58" t="n">
        <v>3.903098378514163e-06</v>
      </c>
      <c r="AG58" t="n">
        <v>8</v>
      </c>
      <c r="AH58" t="n">
        <v>211787.1686835322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5.3291</v>
      </c>
      <c r="E59" t="n">
        <v>18.76</v>
      </c>
      <c r="F59" t="n">
        <v>15.65</v>
      </c>
      <c r="G59" t="n">
        <v>78.23</v>
      </c>
      <c r="H59" t="n">
        <v>1.14</v>
      </c>
      <c r="I59" t="n">
        <v>12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215.17</v>
      </c>
      <c r="Q59" t="n">
        <v>467.1</v>
      </c>
      <c r="R59" t="n">
        <v>60.16</v>
      </c>
      <c r="S59" t="n">
        <v>39.61</v>
      </c>
      <c r="T59" t="n">
        <v>5312.88</v>
      </c>
      <c r="U59" t="n">
        <v>0.66</v>
      </c>
      <c r="V59" t="n">
        <v>0.75</v>
      </c>
      <c r="W59" t="n">
        <v>2.63</v>
      </c>
      <c r="X59" t="n">
        <v>0.31</v>
      </c>
      <c r="Y59" t="n">
        <v>1</v>
      </c>
      <c r="Z59" t="n">
        <v>10</v>
      </c>
      <c r="AA59" t="n">
        <v>170.6236142793863</v>
      </c>
      <c r="AB59" t="n">
        <v>233.4547564395565</v>
      </c>
      <c r="AC59" t="n">
        <v>211.1741621408411</v>
      </c>
      <c r="AD59" t="n">
        <v>170623.6142793863</v>
      </c>
      <c r="AE59" t="n">
        <v>233454.7564395565</v>
      </c>
      <c r="AF59" t="n">
        <v>3.904930268640376e-06</v>
      </c>
      <c r="AG59" t="n">
        <v>8</v>
      </c>
      <c r="AH59" t="n">
        <v>211174.1621408411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5.3518</v>
      </c>
      <c r="E60" t="n">
        <v>18.69</v>
      </c>
      <c r="F60" t="n">
        <v>15.61</v>
      </c>
      <c r="G60" t="n">
        <v>85.13</v>
      </c>
      <c r="H60" t="n">
        <v>1.16</v>
      </c>
      <c r="I60" t="n">
        <v>11</v>
      </c>
      <c r="J60" t="n">
        <v>237.67</v>
      </c>
      <c r="K60" t="n">
        <v>56.13</v>
      </c>
      <c r="L60" t="n">
        <v>15.5</v>
      </c>
      <c r="M60" t="n">
        <v>9</v>
      </c>
      <c r="N60" t="n">
        <v>56.05</v>
      </c>
      <c r="O60" t="n">
        <v>29547.07</v>
      </c>
      <c r="P60" t="n">
        <v>214.46</v>
      </c>
      <c r="Q60" t="n">
        <v>467.07</v>
      </c>
      <c r="R60" t="n">
        <v>58.89</v>
      </c>
      <c r="S60" t="n">
        <v>39.61</v>
      </c>
      <c r="T60" t="n">
        <v>4682.7</v>
      </c>
      <c r="U60" t="n">
        <v>0.67</v>
      </c>
      <c r="V60" t="n">
        <v>0.75</v>
      </c>
      <c r="W60" t="n">
        <v>2.62</v>
      </c>
      <c r="X60" t="n">
        <v>0.27</v>
      </c>
      <c r="Y60" t="n">
        <v>1</v>
      </c>
      <c r="Z60" t="n">
        <v>10</v>
      </c>
      <c r="AA60" t="n">
        <v>169.8238660587362</v>
      </c>
      <c r="AB60" t="n">
        <v>232.3605056416622</v>
      </c>
      <c r="AC60" t="n">
        <v>210.1843451033069</v>
      </c>
      <c r="AD60" t="n">
        <v>169823.8660587362</v>
      </c>
      <c r="AE60" t="n">
        <v>232360.5056416622</v>
      </c>
      <c r="AF60" t="n">
        <v>3.921563830986389e-06</v>
      </c>
      <c r="AG60" t="n">
        <v>8</v>
      </c>
      <c r="AH60" t="n">
        <v>210184.3451033069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5.3532</v>
      </c>
      <c r="E61" t="n">
        <v>18.68</v>
      </c>
      <c r="F61" t="n">
        <v>15.6</v>
      </c>
      <c r="G61" t="n">
        <v>85.11</v>
      </c>
      <c r="H61" t="n">
        <v>1.18</v>
      </c>
      <c r="I61" t="n">
        <v>11</v>
      </c>
      <c r="J61" t="n">
        <v>238.11</v>
      </c>
      <c r="K61" t="n">
        <v>56.13</v>
      </c>
      <c r="L61" t="n">
        <v>15.75</v>
      </c>
      <c r="M61" t="n">
        <v>9</v>
      </c>
      <c r="N61" t="n">
        <v>56.23</v>
      </c>
      <c r="O61" t="n">
        <v>29600.54</v>
      </c>
      <c r="P61" t="n">
        <v>214.18</v>
      </c>
      <c r="Q61" t="n">
        <v>467.07</v>
      </c>
      <c r="R61" t="n">
        <v>58.72</v>
      </c>
      <c r="S61" t="n">
        <v>39.61</v>
      </c>
      <c r="T61" t="n">
        <v>4594.25</v>
      </c>
      <c r="U61" t="n">
        <v>0.67</v>
      </c>
      <c r="V61" t="n">
        <v>0.75</v>
      </c>
      <c r="W61" t="n">
        <v>2.62</v>
      </c>
      <c r="X61" t="n">
        <v>0.27</v>
      </c>
      <c r="Y61" t="n">
        <v>1</v>
      </c>
      <c r="Z61" t="n">
        <v>10</v>
      </c>
      <c r="AA61" t="n">
        <v>169.6634754425144</v>
      </c>
      <c r="AB61" t="n">
        <v>232.141052124613</v>
      </c>
      <c r="AC61" t="n">
        <v>209.9858359219199</v>
      </c>
      <c r="AD61" t="n">
        <v>169663.4754425144</v>
      </c>
      <c r="AE61" t="n">
        <v>232141.052124613</v>
      </c>
      <c r="AF61" t="n">
        <v>3.922589689457068e-06</v>
      </c>
      <c r="AG61" t="n">
        <v>8</v>
      </c>
      <c r="AH61" t="n">
        <v>209985.8359219199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5.347</v>
      </c>
      <c r="E62" t="n">
        <v>18.7</v>
      </c>
      <c r="F62" t="n">
        <v>15.62</v>
      </c>
      <c r="G62" t="n">
        <v>85.23</v>
      </c>
      <c r="H62" t="n">
        <v>1.19</v>
      </c>
      <c r="I62" t="n">
        <v>11</v>
      </c>
      <c r="J62" t="n">
        <v>238.54</v>
      </c>
      <c r="K62" t="n">
        <v>56.13</v>
      </c>
      <c r="L62" t="n">
        <v>16</v>
      </c>
      <c r="M62" t="n">
        <v>9</v>
      </c>
      <c r="N62" t="n">
        <v>56.41</v>
      </c>
      <c r="O62" t="n">
        <v>29654.08</v>
      </c>
      <c r="P62" t="n">
        <v>214.3</v>
      </c>
      <c r="Q62" t="n">
        <v>467.07</v>
      </c>
      <c r="R62" t="n">
        <v>59.4</v>
      </c>
      <c r="S62" t="n">
        <v>39.61</v>
      </c>
      <c r="T62" t="n">
        <v>4935.24</v>
      </c>
      <c r="U62" t="n">
        <v>0.67</v>
      </c>
      <c r="V62" t="n">
        <v>0.75</v>
      </c>
      <c r="W62" t="n">
        <v>2.63</v>
      </c>
      <c r="X62" t="n">
        <v>0.29</v>
      </c>
      <c r="Y62" t="n">
        <v>1</v>
      </c>
      <c r="Z62" t="n">
        <v>10</v>
      </c>
      <c r="AA62" t="n">
        <v>169.8530608403547</v>
      </c>
      <c r="AB62" t="n">
        <v>232.4004512298555</v>
      </c>
      <c r="AC62" t="n">
        <v>210.220478340627</v>
      </c>
      <c r="AD62" t="n">
        <v>169853.0608403547</v>
      </c>
      <c r="AE62" t="n">
        <v>232400.4512298555</v>
      </c>
      <c r="AF62" t="n">
        <v>3.91804660194406e-06</v>
      </c>
      <c r="AG62" t="n">
        <v>8</v>
      </c>
      <c r="AH62" t="n">
        <v>210220.478340627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5.3466</v>
      </c>
      <c r="E63" t="n">
        <v>18.7</v>
      </c>
      <c r="F63" t="n">
        <v>15.63</v>
      </c>
      <c r="G63" t="n">
        <v>85.23</v>
      </c>
      <c r="H63" t="n">
        <v>1.21</v>
      </c>
      <c r="I63" t="n">
        <v>11</v>
      </c>
      <c r="J63" t="n">
        <v>238.97</v>
      </c>
      <c r="K63" t="n">
        <v>56.13</v>
      </c>
      <c r="L63" t="n">
        <v>16.25</v>
      </c>
      <c r="M63" t="n">
        <v>9</v>
      </c>
      <c r="N63" t="n">
        <v>56.6</v>
      </c>
      <c r="O63" t="n">
        <v>29707.68</v>
      </c>
      <c r="P63" t="n">
        <v>214.41</v>
      </c>
      <c r="Q63" t="n">
        <v>467.08</v>
      </c>
      <c r="R63" t="n">
        <v>59.48</v>
      </c>
      <c r="S63" t="n">
        <v>39.61</v>
      </c>
      <c r="T63" t="n">
        <v>4974.65</v>
      </c>
      <c r="U63" t="n">
        <v>0.67</v>
      </c>
      <c r="V63" t="n">
        <v>0.75</v>
      </c>
      <c r="W63" t="n">
        <v>2.63</v>
      </c>
      <c r="X63" t="n">
        <v>0.29</v>
      </c>
      <c r="Y63" t="n">
        <v>1</v>
      </c>
      <c r="Z63" t="n">
        <v>10</v>
      </c>
      <c r="AA63" t="n">
        <v>169.9168509506617</v>
      </c>
      <c r="AB63" t="n">
        <v>232.4877316729985</v>
      </c>
      <c r="AC63" t="n">
        <v>210.2994288607754</v>
      </c>
      <c r="AD63" t="n">
        <v>169916.8509506617</v>
      </c>
      <c r="AE63" t="n">
        <v>232487.7316729985</v>
      </c>
      <c r="AF63" t="n">
        <v>3.917753499523865e-06</v>
      </c>
      <c r="AG63" t="n">
        <v>8</v>
      </c>
      <c r="AH63" t="n">
        <v>210299.4288607754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5.3479</v>
      </c>
      <c r="E64" t="n">
        <v>18.7</v>
      </c>
      <c r="F64" t="n">
        <v>15.62</v>
      </c>
      <c r="G64" t="n">
        <v>85.20999999999999</v>
      </c>
      <c r="H64" t="n">
        <v>1.23</v>
      </c>
      <c r="I64" t="n">
        <v>11</v>
      </c>
      <c r="J64" t="n">
        <v>239.41</v>
      </c>
      <c r="K64" t="n">
        <v>56.13</v>
      </c>
      <c r="L64" t="n">
        <v>16.5</v>
      </c>
      <c r="M64" t="n">
        <v>9</v>
      </c>
      <c r="N64" t="n">
        <v>56.78</v>
      </c>
      <c r="O64" t="n">
        <v>29761.35</v>
      </c>
      <c r="P64" t="n">
        <v>213.92</v>
      </c>
      <c r="Q64" t="n">
        <v>467.07</v>
      </c>
      <c r="R64" t="n">
        <v>59.24</v>
      </c>
      <c r="S64" t="n">
        <v>39.61</v>
      </c>
      <c r="T64" t="n">
        <v>4854.96</v>
      </c>
      <c r="U64" t="n">
        <v>0.67</v>
      </c>
      <c r="V64" t="n">
        <v>0.75</v>
      </c>
      <c r="W64" t="n">
        <v>2.63</v>
      </c>
      <c r="X64" t="n">
        <v>0.29</v>
      </c>
      <c r="Y64" t="n">
        <v>1</v>
      </c>
      <c r="Z64" t="n">
        <v>10</v>
      </c>
      <c r="AA64" t="n">
        <v>169.6632931750437</v>
      </c>
      <c r="AB64" t="n">
        <v>232.1408027382186</v>
      </c>
      <c r="AC64" t="n">
        <v>209.9856103366129</v>
      </c>
      <c r="AD64" t="n">
        <v>169663.2931750437</v>
      </c>
      <c r="AE64" t="n">
        <v>232140.8027382186</v>
      </c>
      <c r="AF64" t="n">
        <v>3.918706082389496e-06</v>
      </c>
      <c r="AG64" t="n">
        <v>8</v>
      </c>
      <c r="AH64" t="n">
        <v>209985.6103366129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5.3465</v>
      </c>
      <c r="E65" t="n">
        <v>18.7</v>
      </c>
      <c r="F65" t="n">
        <v>15.63</v>
      </c>
      <c r="G65" t="n">
        <v>85.23999999999999</v>
      </c>
      <c r="H65" t="n">
        <v>1.24</v>
      </c>
      <c r="I65" t="n">
        <v>11</v>
      </c>
      <c r="J65" t="n">
        <v>239.85</v>
      </c>
      <c r="K65" t="n">
        <v>56.13</v>
      </c>
      <c r="L65" t="n">
        <v>16.75</v>
      </c>
      <c r="M65" t="n">
        <v>9</v>
      </c>
      <c r="N65" t="n">
        <v>56.97</v>
      </c>
      <c r="O65" t="n">
        <v>29815.09</v>
      </c>
      <c r="P65" t="n">
        <v>213.23</v>
      </c>
      <c r="Q65" t="n">
        <v>467.07</v>
      </c>
      <c r="R65" t="n">
        <v>59.55</v>
      </c>
      <c r="S65" t="n">
        <v>39.61</v>
      </c>
      <c r="T65" t="n">
        <v>5011.69</v>
      </c>
      <c r="U65" t="n">
        <v>0.67</v>
      </c>
      <c r="V65" t="n">
        <v>0.75</v>
      </c>
      <c r="W65" t="n">
        <v>2.63</v>
      </c>
      <c r="X65" t="n">
        <v>0.29</v>
      </c>
      <c r="Y65" t="n">
        <v>1</v>
      </c>
      <c r="Z65" t="n">
        <v>10</v>
      </c>
      <c r="AA65" t="n">
        <v>169.3850343964595</v>
      </c>
      <c r="AB65" t="n">
        <v>231.7600768014489</v>
      </c>
      <c r="AC65" t="n">
        <v>209.6412203488962</v>
      </c>
      <c r="AD65" t="n">
        <v>169385.0343964595</v>
      </c>
      <c r="AE65" t="n">
        <v>231760.0768014489</v>
      </c>
      <c r="AF65" t="n">
        <v>3.917680223918817e-06</v>
      </c>
      <c r="AG65" t="n">
        <v>8</v>
      </c>
      <c r="AH65" t="n">
        <v>209641.2203488962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5.3696</v>
      </c>
      <c r="E66" t="n">
        <v>18.62</v>
      </c>
      <c r="F66" t="n">
        <v>15.59</v>
      </c>
      <c r="G66" t="n">
        <v>93.53</v>
      </c>
      <c r="H66" t="n">
        <v>1.26</v>
      </c>
      <c r="I66" t="n">
        <v>10</v>
      </c>
      <c r="J66" t="n">
        <v>240.28</v>
      </c>
      <c r="K66" t="n">
        <v>56.13</v>
      </c>
      <c r="L66" t="n">
        <v>17</v>
      </c>
      <c r="M66" t="n">
        <v>8</v>
      </c>
      <c r="N66" t="n">
        <v>57.16</v>
      </c>
      <c r="O66" t="n">
        <v>29869.01</v>
      </c>
      <c r="P66" t="n">
        <v>212.27</v>
      </c>
      <c r="Q66" t="n">
        <v>467.07</v>
      </c>
      <c r="R66" t="n">
        <v>58.35</v>
      </c>
      <c r="S66" t="n">
        <v>39.61</v>
      </c>
      <c r="T66" t="n">
        <v>4414.53</v>
      </c>
      <c r="U66" t="n">
        <v>0.68</v>
      </c>
      <c r="V66" t="n">
        <v>0.75</v>
      </c>
      <c r="W66" t="n">
        <v>2.62</v>
      </c>
      <c r="X66" t="n">
        <v>0.26</v>
      </c>
      <c r="Y66" t="n">
        <v>1</v>
      </c>
      <c r="Z66" t="n">
        <v>10</v>
      </c>
      <c r="AA66" t="n">
        <v>168.4726727640307</v>
      </c>
      <c r="AB66" t="n">
        <v>230.5117433654059</v>
      </c>
      <c r="AC66" t="n">
        <v>208.5120261039418</v>
      </c>
      <c r="AD66" t="n">
        <v>168472.6727640307</v>
      </c>
      <c r="AE66" t="n">
        <v>230511.7433654059</v>
      </c>
      <c r="AF66" t="n">
        <v>3.934606888685024e-06</v>
      </c>
      <c r="AG66" t="n">
        <v>8</v>
      </c>
      <c r="AH66" t="n">
        <v>208512.0261039418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5.3686</v>
      </c>
      <c r="E67" t="n">
        <v>18.63</v>
      </c>
      <c r="F67" t="n">
        <v>15.59</v>
      </c>
      <c r="G67" t="n">
        <v>93.55</v>
      </c>
      <c r="H67" t="n">
        <v>1.27</v>
      </c>
      <c r="I67" t="n">
        <v>10</v>
      </c>
      <c r="J67" t="n">
        <v>240.72</v>
      </c>
      <c r="K67" t="n">
        <v>56.13</v>
      </c>
      <c r="L67" t="n">
        <v>17.25</v>
      </c>
      <c r="M67" t="n">
        <v>8</v>
      </c>
      <c r="N67" t="n">
        <v>57.34</v>
      </c>
      <c r="O67" t="n">
        <v>29922.88</v>
      </c>
      <c r="P67" t="n">
        <v>212.48</v>
      </c>
      <c r="Q67" t="n">
        <v>467.08</v>
      </c>
      <c r="R67" t="n">
        <v>58.34</v>
      </c>
      <c r="S67" t="n">
        <v>39.61</v>
      </c>
      <c r="T67" t="n">
        <v>4408.76</v>
      </c>
      <c r="U67" t="n">
        <v>0.68</v>
      </c>
      <c r="V67" t="n">
        <v>0.75</v>
      </c>
      <c r="W67" t="n">
        <v>2.63</v>
      </c>
      <c r="X67" t="n">
        <v>0.26</v>
      </c>
      <c r="Y67" t="n">
        <v>1</v>
      </c>
      <c r="Z67" t="n">
        <v>10</v>
      </c>
      <c r="AA67" t="n">
        <v>168.586845780774</v>
      </c>
      <c r="AB67" t="n">
        <v>230.6679599238721</v>
      </c>
      <c r="AC67" t="n">
        <v>208.6533335733193</v>
      </c>
      <c r="AD67" t="n">
        <v>168586.845780774</v>
      </c>
      <c r="AE67" t="n">
        <v>230667.9599238721</v>
      </c>
      <c r="AF67" t="n">
        <v>3.933874132634539e-06</v>
      </c>
      <c r="AG67" t="n">
        <v>8</v>
      </c>
      <c r="AH67" t="n">
        <v>208653.3335733193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5.3695</v>
      </c>
      <c r="E68" t="n">
        <v>18.62</v>
      </c>
      <c r="F68" t="n">
        <v>15.59</v>
      </c>
      <c r="G68" t="n">
        <v>93.53</v>
      </c>
      <c r="H68" t="n">
        <v>1.29</v>
      </c>
      <c r="I68" t="n">
        <v>10</v>
      </c>
      <c r="J68" t="n">
        <v>241.16</v>
      </c>
      <c r="K68" t="n">
        <v>56.13</v>
      </c>
      <c r="L68" t="n">
        <v>17.5</v>
      </c>
      <c r="M68" t="n">
        <v>8</v>
      </c>
      <c r="N68" t="n">
        <v>57.53</v>
      </c>
      <c r="O68" t="n">
        <v>29976.82</v>
      </c>
      <c r="P68" t="n">
        <v>212.15</v>
      </c>
      <c r="Q68" t="n">
        <v>467.07</v>
      </c>
      <c r="R68" t="n">
        <v>58.32</v>
      </c>
      <c r="S68" t="n">
        <v>39.61</v>
      </c>
      <c r="T68" t="n">
        <v>4402.94</v>
      </c>
      <c r="U68" t="n">
        <v>0.68</v>
      </c>
      <c r="V68" t="n">
        <v>0.75</v>
      </c>
      <c r="W68" t="n">
        <v>2.62</v>
      </c>
      <c r="X68" t="n">
        <v>0.26</v>
      </c>
      <c r="Y68" t="n">
        <v>1</v>
      </c>
      <c r="Z68" t="n">
        <v>10</v>
      </c>
      <c r="AA68" t="n">
        <v>168.4205758317725</v>
      </c>
      <c r="AB68" t="n">
        <v>230.4404620443359</v>
      </c>
      <c r="AC68" t="n">
        <v>208.4475477721107</v>
      </c>
      <c r="AD68" t="n">
        <v>168420.5758317725</v>
      </c>
      <c r="AE68" t="n">
        <v>230440.4620443359</v>
      </c>
      <c r="AF68" t="n">
        <v>3.934533613079975e-06</v>
      </c>
      <c r="AG68" t="n">
        <v>8</v>
      </c>
      <c r="AH68" t="n">
        <v>208447.5477721107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5.3665</v>
      </c>
      <c r="E69" t="n">
        <v>18.63</v>
      </c>
      <c r="F69" t="n">
        <v>15.6</v>
      </c>
      <c r="G69" t="n">
        <v>93.59</v>
      </c>
      <c r="H69" t="n">
        <v>1.31</v>
      </c>
      <c r="I69" t="n">
        <v>10</v>
      </c>
      <c r="J69" t="n">
        <v>241.59</v>
      </c>
      <c r="K69" t="n">
        <v>56.13</v>
      </c>
      <c r="L69" t="n">
        <v>17.75</v>
      </c>
      <c r="M69" t="n">
        <v>8</v>
      </c>
      <c r="N69" t="n">
        <v>57.72</v>
      </c>
      <c r="O69" t="n">
        <v>30030.83</v>
      </c>
      <c r="P69" t="n">
        <v>212.43</v>
      </c>
      <c r="Q69" t="n">
        <v>467.07</v>
      </c>
      <c r="R69" t="n">
        <v>58.62</v>
      </c>
      <c r="S69" t="n">
        <v>39.61</v>
      </c>
      <c r="T69" t="n">
        <v>4550.59</v>
      </c>
      <c r="U69" t="n">
        <v>0.68</v>
      </c>
      <c r="V69" t="n">
        <v>0.75</v>
      </c>
      <c r="W69" t="n">
        <v>2.62</v>
      </c>
      <c r="X69" t="n">
        <v>0.27</v>
      </c>
      <c r="Y69" t="n">
        <v>1</v>
      </c>
      <c r="Z69" t="n">
        <v>10</v>
      </c>
      <c r="AA69" t="n">
        <v>168.6115025223501</v>
      </c>
      <c r="AB69" t="n">
        <v>230.7016963654751</v>
      </c>
      <c r="AC69" t="n">
        <v>208.6838502562852</v>
      </c>
      <c r="AD69" t="n">
        <v>168611.5025223501</v>
      </c>
      <c r="AE69" t="n">
        <v>230701.6963654751</v>
      </c>
      <c r="AF69" t="n">
        <v>3.93233534492852e-06</v>
      </c>
      <c r="AG69" t="n">
        <v>8</v>
      </c>
      <c r="AH69" t="n">
        <v>208683.8502562852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5.3663</v>
      </c>
      <c r="E70" t="n">
        <v>18.63</v>
      </c>
      <c r="F70" t="n">
        <v>15.6</v>
      </c>
      <c r="G70" t="n">
        <v>93.59999999999999</v>
      </c>
      <c r="H70" t="n">
        <v>1.32</v>
      </c>
      <c r="I70" t="n">
        <v>10</v>
      </c>
      <c r="J70" t="n">
        <v>242.03</v>
      </c>
      <c r="K70" t="n">
        <v>56.13</v>
      </c>
      <c r="L70" t="n">
        <v>18</v>
      </c>
      <c r="M70" t="n">
        <v>8</v>
      </c>
      <c r="N70" t="n">
        <v>57.91</v>
      </c>
      <c r="O70" t="n">
        <v>30084.9</v>
      </c>
      <c r="P70" t="n">
        <v>211.69</v>
      </c>
      <c r="Q70" t="n">
        <v>467.07</v>
      </c>
      <c r="R70" t="n">
        <v>58.72</v>
      </c>
      <c r="S70" t="n">
        <v>39.61</v>
      </c>
      <c r="T70" t="n">
        <v>4601.97</v>
      </c>
      <c r="U70" t="n">
        <v>0.67</v>
      </c>
      <c r="V70" t="n">
        <v>0.75</v>
      </c>
      <c r="W70" t="n">
        <v>2.62</v>
      </c>
      <c r="X70" t="n">
        <v>0.27</v>
      </c>
      <c r="Y70" t="n">
        <v>1</v>
      </c>
      <c r="Z70" t="n">
        <v>10</v>
      </c>
      <c r="AA70" t="n">
        <v>168.2818964035046</v>
      </c>
      <c r="AB70" t="n">
        <v>230.2507147324754</v>
      </c>
      <c r="AC70" t="n">
        <v>208.275909677382</v>
      </c>
      <c r="AD70" t="n">
        <v>168281.8964035046</v>
      </c>
      <c r="AE70" t="n">
        <v>230250.7147324753</v>
      </c>
      <c r="AF70" t="n">
        <v>3.932188793718423e-06</v>
      </c>
      <c r="AG70" t="n">
        <v>8</v>
      </c>
      <c r="AH70" t="n">
        <v>208275.909677382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5.37</v>
      </c>
      <c r="E71" t="n">
        <v>18.62</v>
      </c>
      <c r="F71" t="n">
        <v>15.59</v>
      </c>
      <c r="G71" t="n">
        <v>93.52</v>
      </c>
      <c r="H71" t="n">
        <v>1.34</v>
      </c>
      <c r="I71" t="n">
        <v>10</v>
      </c>
      <c r="J71" t="n">
        <v>242.47</v>
      </c>
      <c r="K71" t="n">
        <v>56.13</v>
      </c>
      <c r="L71" t="n">
        <v>18.25</v>
      </c>
      <c r="M71" t="n">
        <v>8</v>
      </c>
      <c r="N71" t="n">
        <v>58.1</v>
      </c>
      <c r="O71" t="n">
        <v>30139.04</v>
      </c>
      <c r="P71" t="n">
        <v>210.96</v>
      </c>
      <c r="Q71" t="n">
        <v>467.07</v>
      </c>
      <c r="R71" t="n">
        <v>58.26</v>
      </c>
      <c r="S71" t="n">
        <v>39.61</v>
      </c>
      <c r="T71" t="n">
        <v>4371.15</v>
      </c>
      <c r="U71" t="n">
        <v>0.68</v>
      </c>
      <c r="V71" t="n">
        <v>0.75</v>
      </c>
      <c r="W71" t="n">
        <v>2.62</v>
      </c>
      <c r="X71" t="n">
        <v>0.25</v>
      </c>
      <c r="Y71" t="n">
        <v>1</v>
      </c>
      <c r="Z71" t="n">
        <v>10</v>
      </c>
      <c r="AA71" t="n">
        <v>167.8748250061155</v>
      </c>
      <c r="AB71" t="n">
        <v>229.6937416878451</v>
      </c>
      <c r="AC71" t="n">
        <v>207.7720933584146</v>
      </c>
      <c r="AD71" t="n">
        <v>167874.8250061155</v>
      </c>
      <c r="AE71" t="n">
        <v>229693.7416878451</v>
      </c>
      <c r="AF71" t="n">
        <v>3.934899991105218e-06</v>
      </c>
      <c r="AG71" t="n">
        <v>8</v>
      </c>
      <c r="AH71" t="n">
        <v>207772.0933584146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5.3706</v>
      </c>
      <c r="E72" t="n">
        <v>18.62</v>
      </c>
      <c r="F72" t="n">
        <v>15.59</v>
      </c>
      <c r="G72" t="n">
        <v>93.51000000000001</v>
      </c>
      <c r="H72" t="n">
        <v>1.35</v>
      </c>
      <c r="I72" t="n">
        <v>10</v>
      </c>
      <c r="J72" t="n">
        <v>242.91</v>
      </c>
      <c r="K72" t="n">
        <v>56.13</v>
      </c>
      <c r="L72" t="n">
        <v>18.5</v>
      </c>
      <c r="M72" t="n">
        <v>8</v>
      </c>
      <c r="N72" t="n">
        <v>58.28</v>
      </c>
      <c r="O72" t="n">
        <v>30193.25</v>
      </c>
      <c r="P72" t="n">
        <v>209.75</v>
      </c>
      <c r="Q72" t="n">
        <v>467.07</v>
      </c>
      <c r="R72" t="n">
        <v>58.08</v>
      </c>
      <c r="S72" t="n">
        <v>39.61</v>
      </c>
      <c r="T72" t="n">
        <v>4282.44</v>
      </c>
      <c r="U72" t="n">
        <v>0.68</v>
      </c>
      <c r="V72" t="n">
        <v>0.75</v>
      </c>
      <c r="W72" t="n">
        <v>2.63</v>
      </c>
      <c r="X72" t="n">
        <v>0.25</v>
      </c>
      <c r="Y72" t="n">
        <v>1</v>
      </c>
      <c r="Z72" t="n">
        <v>10</v>
      </c>
      <c r="AA72" t="n">
        <v>167.3182343921978</v>
      </c>
      <c r="AB72" t="n">
        <v>228.9321898548385</v>
      </c>
      <c r="AC72" t="n">
        <v>207.0832229635051</v>
      </c>
      <c r="AD72" t="n">
        <v>167318.2343921978</v>
      </c>
      <c r="AE72" t="n">
        <v>228932.1898548385</v>
      </c>
      <c r="AF72" t="n">
        <v>3.935339644735509e-06</v>
      </c>
      <c r="AG72" t="n">
        <v>8</v>
      </c>
      <c r="AH72" t="n">
        <v>207083.2229635051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5.3893</v>
      </c>
      <c r="E73" t="n">
        <v>18.56</v>
      </c>
      <c r="F73" t="n">
        <v>15.56</v>
      </c>
      <c r="G73" t="n">
        <v>103.75</v>
      </c>
      <c r="H73" t="n">
        <v>1.37</v>
      </c>
      <c r="I73" t="n">
        <v>9</v>
      </c>
      <c r="J73" t="n">
        <v>243.35</v>
      </c>
      <c r="K73" t="n">
        <v>56.13</v>
      </c>
      <c r="L73" t="n">
        <v>18.75</v>
      </c>
      <c r="M73" t="n">
        <v>7</v>
      </c>
      <c r="N73" t="n">
        <v>58.47</v>
      </c>
      <c r="O73" t="n">
        <v>30247.53</v>
      </c>
      <c r="P73" t="n">
        <v>209.01</v>
      </c>
      <c r="Q73" t="n">
        <v>467.08</v>
      </c>
      <c r="R73" t="n">
        <v>57.39</v>
      </c>
      <c r="S73" t="n">
        <v>39.61</v>
      </c>
      <c r="T73" t="n">
        <v>3940.78</v>
      </c>
      <c r="U73" t="n">
        <v>0.6899999999999999</v>
      </c>
      <c r="V73" t="n">
        <v>0.75</v>
      </c>
      <c r="W73" t="n">
        <v>2.62</v>
      </c>
      <c r="X73" t="n">
        <v>0.23</v>
      </c>
      <c r="Y73" t="n">
        <v>1</v>
      </c>
      <c r="Z73" t="n">
        <v>10</v>
      </c>
      <c r="AA73" t="n">
        <v>166.6076297469037</v>
      </c>
      <c r="AB73" t="n">
        <v>227.9599092294832</v>
      </c>
      <c r="AC73" t="n">
        <v>206.203735436429</v>
      </c>
      <c r="AD73" t="n">
        <v>166607.6297469037</v>
      </c>
      <c r="AE73" t="n">
        <v>227959.9092294832</v>
      </c>
      <c r="AF73" t="n">
        <v>3.949042182879582e-06</v>
      </c>
      <c r="AG73" t="n">
        <v>8</v>
      </c>
      <c r="AH73" t="n">
        <v>206203.7354364289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5.3899</v>
      </c>
      <c r="E74" t="n">
        <v>18.55</v>
      </c>
      <c r="F74" t="n">
        <v>15.56</v>
      </c>
      <c r="G74" t="n">
        <v>103.74</v>
      </c>
      <c r="H74" t="n">
        <v>1.39</v>
      </c>
      <c r="I74" t="n">
        <v>9</v>
      </c>
      <c r="J74" t="n">
        <v>243.79</v>
      </c>
      <c r="K74" t="n">
        <v>56.13</v>
      </c>
      <c r="L74" t="n">
        <v>19</v>
      </c>
      <c r="M74" t="n">
        <v>7</v>
      </c>
      <c r="N74" t="n">
        <v>58.67</v>
      </c>
      <c r="O74" t="n">
        <v>30301.87</v>
      </c>
      <c r="P74" t="n">
        <v>208.88</v>
      </c>
      <c r="Q74" t="n">
        <v>467.07</v>
      </c>
      <c r="R74" t="n">
        <v>57.33</v>
      </c>
      <c r="S74" t="n">
        <v>39.61</v>
      </c>
      <c r="T74" t="n">
        <v>3912.77</v>
      </c>
      <c r="U74" t="n">
        <v>0.6899999999999999</v>
      </c>
      <c r="V74" t="n">
        <v>0.75</v>
      </c>
      <c r="W74" t="n">
        <v>2.62</v>
      </c>
      <c r="X74" t="n">
        <v>0.23</v>
      </c>
      <c r="Y74" t="n">
        <v>1</v>
      </c>
      <c r="Z74" t="n">
        <v>10</v>
      </c>
      <c r="AA74" t="n">
        <v>166.5378093194726</v>
      </c>
      <c r="AB74" t="n">
        <v>227.8643778404121</v>
      </c>
      <c r="AC74" t="n">
        <v>206.1173214290517</v>
      </c>
      <c r="AD74" t="n">
        <v>166537.8093194726</v>
      </c>
      <c r="AE74" t="n">
        <v>227864.3778404121</v>
      </c>
      <c r="AF74" t="n">
        <v>3.949481836509872e-06</v>
      </c>
      <c r="AG74" t="n">
        <v>8</v>
      </c>
      <c r="AH74" t="n">
        <v>206117.3214290517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5.3911</v>
      </c>
      <c r="E75" t="n">
        <v>18.55</v>
      </c>
      <c r="F75" t="n">
        <v>15.56</v>
      </c>
      <c r="G75" t="n">
        <v>103.71</v>
      </c>
      <c r="H75" t="n">
        <v>1.4</v>
      </c>
      <c r="I75" t="n">
        <v>9</v>
      </c>
      <c r="J75" t="n">
        <v>244.23</v>
      </c>
      <c r="K75" t="n">
        <v>56.13</v>
      </c>
      <c r="L75" t="n">
        <v>19.25</v>
      </c>
      <c r="M75" t="n">
        <v>7</v>
      </c>
      <c r="N75" t="n">
        <v>58.86</v>
      </c>
      <c r="O75" t="n">
        <v>30356.29</v>
      </c>
      <c r="P75" t="n">
        <v>209.3</v>
      </c>
      <c r="Q75" t="n">
        <v>467.07</v>
      </c>
      <c r="R75" t="n">
        <v>57.23</v>
      </c>
      <c r="S75" t="n">
        <v>39.61</v>
      </c>
      <c r="T75" t="n">
        <v>3861.22</v>
      </c>
      <c r="U75" t="n">
        <v>0.6899999999999999</v>
      </c>
      <c r="V75" t="n">
        <v>0.75</v>
      </c>
      <c r="W75" t="n">
        <v>2.62</v>
      </c>
      <c r="X75" t="n">
        <v>0.22</v>
      </c>
      <c r="Y75" t="n">
        <v>1</v>
      </c>
      <c r="Z75" t="n">
        <v>10</v>
      </c>
      <c r="AA75" t="n">
        <v>166.7032884150634</v>
      </c>
      <c r="AB75" t="n">
        <v>228.0907936394217</v>
      </c>
      <c r="AC75" t="n">
        <v>206.3221284219805</v>
      </c>
      <c r="AD75" t="n">
        <v>166703.2884150633</v>
      </c>
      <c r="AE75" t="n">
        <v>228090.7936394218</v>
      </c>
      <c r="AF75" t="n">
        <v>3.950361143770454e-06</v>
      </c>
      <c r="AG75" t="n">
        <v>8</v>
      </c>
      <c r="AH75" t="n">
        <v>206322.1284219805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5.3918</v>
      </c>
      <c r="E76" t="n">
        <v>18.55</v>
      </c>
      <c r="F76" t="n">
        <v>15.55</v>
      </c>
      <c r="G76" t="n">
        <v>103.69</v>
      </c>
      <c r="H76" t="n">
        <v>1.42</v>
      </c>
      <c r="I76" t="n">
        <v>9</v>
      </c>
      <c r="J76" t="n">
        <v>244.68</v>
      </c>
      <c r="K76" t="n">
        <v>56.13</v>
      </c>
      <c r="L76" t="n">
        <v>19.5</v>
      </c>
      <c r="M76" t="n">
        <v>7</v>
      </c>
      <c r="N76" t="n">
        <v>59.05</v>
      </c>
      <c r="O76" t="n">
        <v>30410.77</v>
      </c>
      <c r="P76" t="n">
        <v>209.43</v>
      </c>
      <c r="Q76" t="n">
        <v>467.07</v>
      </c>
      <c r="R76" t="n">
        <v>57.09</v>
      </c>
      <c r="S76" t="n">
        <v>39.61</v>
      </c>
      <c r="T76" t="n">
        <v>3793.23</v>
      </c>
      <c r="U76" t="n">
        <v>0.6899999999999999</v>
      </c>
      <c r="V76" t="n">
        <v>0.75</v>
      </c>
      <c r="W76" t="n">
        <v>2.62</v>
      </c>
      <c r="X76" t="n">
        <v>0.22</v>
      </c>
      <c r="Y76" t="n">
        <v>1</v>
      </c>
      <c r="Z76" t="n">
        <v>10</v>
      </c>
      <c r="AA76" t="n">
        <v>166.7421800956804</v>
      </c>
      <c r="AB76" t="n">
        <v>228.1440069526219</v>
      </c>
      <c r="AC76" t="n">
        <v>206.3702631312542</v>
      </c>
      <c r="AD76" t="n">
        <v>166742.1800956804</v>
      </c>
      <c r="AE76" t="n">
        <v>228144.0069526219</v>
      </c>
      <c r="AF76" t="n">
        <v>3.950874073005794e-06</v>
      </c>
      <c r="AG76" t="n">
        <v>8</v>
      </c>
      <c r="AH76" t="n">
        <v>206370.2631312542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5.3887</v>
      </c>
      <c r="E77" t="n">
        <v>18.56</v>
      </c>
      <c r="F77" t="n">
        <v>15.56</v>
      </c>
      <c r="G77" t="n">
        <v>103.76</v>
      </c>
      <c r="H77" t="n">
        <v>1.43</v>
      </c>
      <c r="I77" t="n">
        <v>9</v>
      </c>
      <c r="J77" t="n">
        <v>245.12</v>
      </c>
      <c r="K77" t="n">
        <v>56.13</v>
      </c>
      <c r="L77" t="n">
        <v>19.75</v>
      </c>
      <c r="M77" t="n">
        <v>7</v>
      </c>
      <c r="N77" t="n">
        <v>59.24</v>
      </c>
      <c r="O77" t="n">
        <v>30465.32</v>
      </c>
      <c r="P77" t="n">
        <v>209.69</v>
      </c>
      <c r="Q77" t="n">
        <v>467.07</v>
      </c>
      <c r="R77" t="n">
        <v>57.4</v>
      </c>
      <c r="S77" t="n">
        <v>39.61</v>
      </c>
      <c r="T77" t="n">
        <v>3947.76</v>
      </c>
      <c r="U77" t="n">
        <v>0.6899999999999999</v>
      </c>
      <c r="V77" t="n">
        <v>0.75</v>
      </c>
      <c r="W77" t="n">
        <v>2.63</v>
      </c>
      <c r="X77" t="n">
        <v>0.23</v>
      </c>
      <c r="Y77" t="n">
        <v>1</v>
      </c>
      <c r="Z77" t="n">
        <v>10</v>
      </c>
      <c r="AA77" t="n">
        <v>166.9243261041699</v>
      </c>
      <c r="AB77" t="n">
        <v>228.3932271571518</v>
      </c>
      <c r="AC77" t="n">
        <v>206.5956981092466</v>
      </c>
      <c r="AD77" t="n">
        <v>166924.3261041699</v>
      </c>
      <c r="AE77" t="n">
        <v>228393.2271571518</v>
      </c>
      <c r="AF77" t="n">
        <v>3.94860252924929e-06</v>
      </c>
      <c r="AG77" t="n">
        <v>8</v>
      </c>
      <c r="AH77" t="n">
        <v>206595.6981092466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5.3887</v>
      </c>
      <c r="E78" t="n">
        <v>18.56</v>
      </c>
      <c r="F78" t="n">
        <v>15.56</v>
      </c>
      <c r="G78" t="n">
        <v>103.76</v>
      </c>
      <c r="H78" t="n">
        <v>1.45</v>
      </c>
      <c r="I78" t="n">
        <v>9</v>
      </c>
      <c r="J78" t="n">
        <v>245.56</v>
      </c>
      <c r="K78" t="n">
        <v>56.13</v>
      </c>
      <c r="L78" t="n">
        <v>20</v>
      </c>
      <c r="M78" t="n">
        <v>7</v>
      </c>
      <c r="N78" t="n">
        <v>59.43</v>
      </c>
      <c r="O78" t="n">
        <v>30519.94</v>
      </c>
      <c r="P78" t="n">
        <v>209.38</v>
      </c>
      <c r="Q78" t="n">
        <v>467.07</v>
      </c>
      <c r="R78" t="n">
        <v>57.62</v>
      </c>
      <c r="S78" t="n">
        <v>39.61</v>
      </c>
      <c r="T78" t="n">
        <v>4058.07</v>
      </c>
      <c r="U78" t="n">
        <v>0.6899999999999999</v>
      </c>
      <c r="V78" t="n">
        <v>0.75</v>
      </c>
      <c r="W78" t="n">
        <v>2.62</v>
      </c>
      <c r="X78" t="n">
        <v>0.23</v>
      </c>
      <c r="Y78" t="n">
        <v>1</v>
      </c>
      <c r="Z78" t="n">
        <v>10</v>
      </c>
      <c r="AA78" t="n">
        <v>166.7851866163316</v>
      </c>
      <c r="AB78" t="n">
        <v>228.2028503714905</v>
      </c>
      <c r="AC78" t="n">
        <v>206.4234906168132</v>
      </c>
      <c r="AD78" t="n">
        <v>166785.1866163316</v>
      </c>
      <c r="AE78" t="n">
        <v>228202.8503714905</v>
      </c>
      <c r="AF78" t="n">
        <v>3.94860252924929e-06</v>
      </c>
      <c r="AG78" t="n">
        <v>8</v>
      </c>
      <c r="AH78" t="n">
        <v>206423.4906168132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5.3904</v>
      </c>
      <c r="E79" t="n">
        <v>18.55</v>
      </c>
      <c r="F79" t="n">
        <v>15.56</v>
      </c>
      <c r="G79" t="n">
        <v>103.72</v>
      </c>
      <c r="H79" t="n">
        <v>1.46</v>
      </c>
      <c r="I79" t="n">
        <v>9</v>
      </c>
      <c r="J79" t="n">
        <v>246</v>
      </c>
      <c r="K79" t="n">
        <v>56.13</v>
      </c>
      <c r="L79" t="n">
        <v>20.25</v>
      </c>
      <c r="M79" t="n">
        <v>7</v>
      </c>
      <c r="N79" t="n">
        <v>59.63</v>
      </c>
      <c r="O79" t="n">
        <v>30574.64</v>
      </c>
      <c r="P79" t="n">
        <v>208.64</v>
      </c>
      <c r="Q79" t="n">
        <v>467.07</v>
      </c>
      <c r="R79" t="n">
        <v>57.37</v>
      </c>
      <c r="S79" t="n">
        <v>39.61</v>
      </c>
      <c r="T79" t="n">
        <v>3931.83</v>
      </c>
      <c r="U79" t="n">
        <v>0.6899999999999999</v>
      </c>
      <c r="V79" t="n">
        <v>0.75</v>
      </c>
      <c r="W79" t="n">
        <v>2.62</v>
      </c>
      <c r="X79" t="n">
        <v>0.23</v>
      </c>
      <c r="Y79" t="n">
        <v>1</v>
      </c>
      <c r="Z79" t="n">
        <v>10</v>
      </c>
      <c r="AA79" t="n">
        <v>166.4205592617516</v>
      </c>
      <c r="AB79" t="n">
        <v>227.7039511387309</v>
      </c>
      <c r="AC79" t="n">
        <v>205.9722056266186</v>
      </c>
      <c r="AD79" t="n">
        <v>166420.5592617516</v>
      </c>
      <c r="AE79" t="n">
        <v>227703.9511387309</v>
      </c>
      <c r="AF79" t="n">
        <v>3.949848214535114e-06</v>
      </c>
      <c r="AG79" t="n">
        <v>8</v>
      </c>
      <c r="AH79" t="n">
        <v>205972.2056266186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5.3854</v>
      </c>
      <c r="E80" t="n">
        <v>18.57</v>
      </c>
      <c r="F80" t="n">
        <v>15.58</v>
      </c>
      <c r="G80" t="n">
        <v>103.84</v>
      </c>
      <c r="H80" t="n">
        <v>1.48</v>
      </c>
      <c r="I80" t="n">
        <v>9</v>
      </c>
      <c r="J80" t="n">
        <v>246.45</v>
      </c>
      <c r="K80" t="n">
        <v>56.13</v>
      </c>
      <c r="L80" t="n">
        <v>20.5</v>
      </c>
      <c r="M80" t="n">
        <v>7</v>
      </c>
      <c r="N80" t="n">
        <v>59.82</v>
      </c>
      <c r="O80" t="n">
        <v>30629.4</v>
      </c>
      <c r="P80" t="n">
        <v>208.17</v>
      </c>
      <c r="Q80" t="n">
        <v>467.07</v>
      </c>
      <c r="R80" t="n">
        <v>57.85</v>
      </c>
      <c r="S80" t="n">
        <v>39.61</v>
      </c>
      <c r="T80" t="n">
        <v>4171.16</v>
      </c>
      <c r="U80" t="n">
        <v>0.68</v>
      </c>
      <c r="V80" t="n">
        <v>0.75</v>
      </c>
      <c r="W80" t="n">
        <v>2.62</v>
      </c>
      <c r="X80" t="n">
        <v>0.24</v>
      </c>
      <c r="Y80" t="n">
        <v>1</v>
      </c>
      <c r="Z80" t="n">
        <v>10</v>
      </c>
      <c r="AA80" t="n">
        <v>166.3171365558687</v>
      </c>
      <c r="AB80" t="n">
        <v>227.5624436298542</v>
      </c>
      <c r="AC80" t="n">
        <v>205.844203395782</v>
      </c>
      <c r="AD80" t="n">
        <v>166317.1365558687</v>
      </c>
      <c r="AE80" t="n">
        <v>227562.4436298542</v>
      </c>
      <c r="AF80" t="n">
        <v>3.946184434282689e-06</v>
      </c>
      <c r="AG80" t="n">
        <v>8</v>
      </c>
      <c r="AH80" t="n">
        <v>205844.203395782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5.3861</v>
      </c>
      <c r="E81" t="n">
        <v>18.57</v>
      </c>
      <c r="F81" t="n">
        <v>15.57</v>
      </c>
      <c r="G81" t="n">
        <v>103.82</v>
      </c>
      <c r="H81" t="n">
        <v>1.49</v>
      </c>
      <c r="I81" t="n">
        <v>9</v>
      </c>
      <c r="J81" t="n">
        <v>246.89</v>
      </c>
      <c r="K81" t="n">
        <v>56.13</v>
      </c>
      <c r="L81" t="n">
        <v>20.75</v>
      </c>
      <c r="M81" t="n">
        <v>7</v>
      </c>
      <c r="N81" t="n">
        <v>60.02</v>
      </c>
      <c r="O81" t="n">
        <v>30684.23</v>
      </c>
      <c r="P81" t="n">
        <v>207.66</v>
      </c>
      <c r="Q81" t="n">
        <v>467.08</v>
      </c>
      <c r="R81" t="n">
        <v>57.75</v>
      </c>
      <c r="S81" t="n">
        <v>39.61</v>
      </c>
      <c r="T81" t="n">
        <v>4121.7</v>
      </c>
      <c r="U81" t="n">
        <v>0.6899999999999999</v>
      </c>
      <c r="V81" t="n">
        <v>0.75</v>
      </c>
      <c r="W81" t="n">
        <v>2.63</v>
      </c>
      <c r="X81" t="n">
        <v>0.24</v>
      </c>
      <c r="Y81" t="n">
        <v>1</v>
      </c>
      <c r="Z81" t="n">
        <v>10</v>
      </c>
      <c r="AA81" t="n">
        <v>166.0687251985944</v>
      </c>
      <c r="AB81" t="n">
        <v>227.2225562516959</v>
      </c>
      <c r="AC81" t="n">
        <v>205.5367543919602</v>
      </c>
      <c r="AD81" t="n">
        <v>166068.7251985944</v>
      </c>
      <c r="AE81" t="n">
        <v>227222.556251696</v>
      </c>
      <c r="AF81" t="n">
        <v>3.946697363518029e-06</v>
      </c>
      <c r="AG81" t="n">
        <v>8</v>
      </c>
      <c r="AH81" t="n">
        <v>205536.7543919602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5.3882</v>
      </c>
      <c r="E82" t="n">
        <v>18.56</v>
      </c>
      <c r="F82" t="n">
        <v>15.57</v>
      </c>
      <c r="G82" t="n">
        <v>103.78</v>
      </c>
      <c r="H82" t="n">
        <v>1.51</v>
      </c>
      <c r="I82" t="n">
        <v>9</v>
      </c>
      <c r="J82" t="n">
        <v>247.34</v>
      </c>
      <c r="K82" t="n">
        <v>56.13</v>
      </c>
      <c r="L82" t="n">
        <v>21</v>
      </c>
      <c r="M82" t="n">
        <v>7</v>
      </c>
      <c r="N82" t="n">
        <v>60.21</v>
      </c>
      <c r="O82" t="n">
        <v>30739.14</v>
      </c>
      <c r="P82" t="n">
        <v>207</v>
      </c>
      <c r="Q82" t="n">
        <v>467.07</v>
      </c>
      <c r="R82" t="n">
        <v>57.39</v>
      </c>
      <c r="S82" t="n">
        <v>39.61</v>
      </c>
      <c r="T82" t="n">
        <v>3940.1</v>
      </c>
      <c r="U82" t="n">
        <v>0.6899999999999999</v>
      </c>
      <c r="V82" t="n">
        <v>0.75</v>
      </c>
      <c r="W82" t="n">
        <v>2.63</v>
      </c>
      <c r="X82" t="n">
        <v>0.23</v>
      </c>
      <c r="Y82" t="n">
        <v>1</v>
      </c>
      <c r="Z82" t="n">
        <v>10</v>
      </c>
      <c r="AA82" t="n">
        <v>165.7324665002457</v>
      </c>
      <c r="AB82" t="n">
        <v>226.7624722659287</v>
      </c>
      <c r="AC82" t="n">
        <v>205.1205801760626</v>
      </c>
      <c r="AD82" t="n">
        <v>165732.4665002457</v>
      </c>
      <c r="AE82" t="n">
        <v>226762.4722659288</v>
      </c>
      <c r="AF82" t="n">
        <v>3.948236151224048e-06</v>
      </c>
      <c r="AG82" t="n">
        <v>8</v>
      </c>
      <c r="AH82" t="n">
        <v>205120.5801760626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5.413</v>
      </c>
      <c r="E83" t="n">
        <v>18.47</v>
      </c>
      <c r="F83" t="n">
        <v>15.52</v>
      </c>
      <c r="G83" t="n">
        <v>116.42</v>
      </c>
      <c r="H83" t="n">
        <v>1.53</v>
      </c>
      <c r="I83" t="n">
        <v>8</v>
      </c>
      <c r="J83" t="n">
        <v>247.78</v>
      </c>
      <c r="K83" t="n">
        <v>56.13</v>
      </c>
      <c r="L83" t="n">
        <v>21.25</v>
      </c>
      <c r="M83" t="n">
        <v>6</v>
      </c>
      <c r="N83" t="n">
        <v>60.41</v>
      </c>
      <c r="O83" t="n">
        <v>30794.11</v>
      </c>
      <c r="P83" t="n">
        <v>205.78</v>
      </c>
      <c r="Q83" t="n">
        <v>467.07</v>
      </c>
      <c r="R83" t="n">
        <v>56.03</v>
      </c>
      <c r="S83" t="n">
        <v>39.61</v>
      </c>
      <c r="T83" t="n">
        <v>3266.63</v>
      </c>
      <c r="U83" t="n">
        <v>0.71</v>
      </c>
      <c r="V83" t="n">
        <v>0.75</v>
      </c>
      <c r="W83" t="n">
        <v>2.62</v>
      </c>
      <c r="X83" t="n">
        <v>0.19</v>
      </c>
      <c r="Y83" t="n">
        <v>1</v>
      </c>
      <c r="Z83" t="n">
        <v>10</v>
      </c>
      <c r="AA83" t="n">
        <v>164.6887139229362</v>
      </c>
      <c r="AB83" t="n">
        <v>225.3343639425407</v>
      </c>
      <c r="AC83" t="n">
        <v>203.8287685066956</v>
      </c>
      <c r="AD83" t="n">
        <v>164688.7139229362</v>
      </c>
      <c r="AE83" t="n">
        <v>225334.3639425407</v>
      </c>
      <c r="AF83" t="n">
        <v>3.966408501276079e-06</v>
      </c>
      <c r="AG83" t="n">
        <v>8</v>
      </c>
      <c r="AH83" t="n">
        <v>203828.7685066955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5.4104</v>
      </c>
      <c r="E84" t="n">
        <v>18.48</v>
      </c>
      <c r="F84" t="n">
        <v>15.53</v>
      </c>
      <c r="G84" t="n">
        <v>116.49</v>
      </c>
      <c r="H84" t="n">
        <v>1.54</v>
      </c>
      <c r="I84" t="n">
        <v>8</v>
      </c>
      <c r="J84" t="n">
        <v>248.23</v>
      </c>
      <c r="K84" t="n">
        <v>56.13</v>
      </c>
      <c r="L84" t="n">
        <v>21.5</v>
      </c>
      <c r="M84" t="n">
        <v>6</v>
      </c>
      <c r="N84" t="n">
        <v>60.6</v>
      </c>
      <c r="O84" t="n">
        <v>30849.16</v>
      </c>
      <c r="P84" t="n">
        <v>206.1</v>
      </c>
      <c r="Q84" t="n">
        <v>467.07</v>
      </c>
      <c r="R84" t="n">
        <v>56.44</v>
      </c>
      <c r="S84" t="n">
        <v>39.61</v>
      </c>
      <c r="T84" t="n">
        <v>3469.75</v>
      </c>
      <c r="U84" t="n">
        <v>0.7</v>
      </c>
      <c r="V84" t="n">
        <v>0.75</v>
      </c>
      <c r="W84" t="n">
        <v>2.62</v>
      </c>
      <c r="X84" t="n">
        <v>0.2</v>
      </c>
      <c r="Y84" t="n">
        <v>1</v>
      </c>
      <c r="Z84" t="n">
        <v>10</v>
      </c>
      <c r="AA84" t="n">
        <v>164.8864181154108</v>
      </c>
      <c r="AB84" t="n">
        <v>225.6048715407779</v>
      </c>
      <c r="AC84" t="n">
        <v>204.0734592394168</v>
      </c>
      <c r="AD84" t="n">
        <v>164886.4181154108</v>
      </c>
      <c r="AE84" t="n">
        <v>225604.8715407779</v>
      </c>
      <c r="AF84" t="n">
        <v>3.964503335544818e-06</v>
      </c>
      <c r="AG84" t="n">
        <v>8</v>
      </c>
      <c r="AH84" t="n">
        <v>204073.4592394168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5.4112</v>
      </c>
      <c r="E85" t="n">
        <v>18.48</v>
      </c>
      <c r="F85" t="n">
        <v>15.53</v>
      </c>
      <c r="G85" t="n">
        <v>116.47</v>
      </c>
      <c r="H85" t="n">
        <v>1.56</v>
      </c>
      <c r="I85" t="n">
        <v>8</v>
      </c>
      <c r="J85" t="n">
        <v>248.68</v>
      </c>
      <c r="K85" t="n">
        <v>56.13</v>
      </c>
      <c r="L85" t="n">
        <v>21.75</v>
      </c>
      <c r="M85" t="n">
        <v>6</v>
      </c>
      <c r="N85" t="n">
        <v>60.8</v>
      </c>
      <c r="O85" t="n">
        <v>30904.28</v>
      </c>
      <c r="P85" t="n">
        <v>206.08</v>
      </c>
      <c r="Q85" t="n">
        <v>467.08</v>
      </c>
      <c r="R85" t="n">
        <v>56.23</v>
      </c>
      <c r="S85" t="n">
        <v>39.61</v>
      </c>
      <c r="T85" t="n">
        <v>3368.26</v>
      </c>
      <c r="U85" t="n">
        <v>0.7</v>
      </c>
      <c r="V85" t="n">
        <v>0.75</v>
      </c>
      <c r="W85" t="n">
        <v>2.62</v>
      </c>
      <c r="X85" t="n">
        <v>0.2</v>
      </c>
      <c r="Y85" t="n">
        <v>1</v>
      </c>
      <c r="Z85" t="n">
        <v>10</v>
      </c>
      <c r="AA85" t="n">
        <v>164.8624806410727</v>
      </c>
      <c r="AB85" t="n">
        <v>225.5721192323416</v>
      </c>
      <c r="AC85" t="n">
        <v>204.0438327653295</v>
      </c>
      <c r="AD85" t="n">
        <v>164862.4806410727</v>
      </c>
      <c r="AE85" t="n">
        <v>225572.1192323416</v>
      </c>
      <c r="AF85" t="n">
        <v>3.965089540385206e-06</v>
      </c>
      <c r="AG85" t="n">
        <v>8</v>
      </c>
      <c r="AH85" t="n">
        <v>204043.8327653295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5.4108</v>
      </c>
      <c r="E86" t="n">
        <v>18.48</v>
      </c>
      <c r="F86" t="n">
        <v>15.53</v>
      </c>
      <c r="G86" t="n">
        <v>116.48</v>
      </c>
      <c r="H86" t="n">
        <v>1.57</v>
      </c>
      <c r="I86" t="n">
        <v>8</v>
      </c>
      <c r="J86" t="n">
        <v>249.12</v>
      </c>
      <c r="K86" t="n">
        <v>56.13</v>
      </c>
      <c r="L86" t="n">
        <v>22</v>
      </c>
      <c r="M86" t="n">
        <v>6</v>
      </c>
      <c r="N86" t="n">
        <v>61</v>
      </c>
      <c r="O86" t="n">
        <v>30959.46</v>
      </c>
      <c r="P86" t="n">
        <v>205.93</v>
      </c>
      <c r="Q86" t="n">
        <v>467.07</v>
      </c>
      <c r="R86" t="n">
        <v>56.4</v>
      </c>
      <c r="S86" t="n">
        <v>39.61</v>
      </c>
      <c r="T86" t="n">
        <v>3452.59</v>
      </c>
      <c r="U86" t="n">
        <v>0.7</v>
      </c>
      <c r="V86" t="n">
        <v>0.75</v>
      </c>
      <c r="W86" t="n">
        <v>2.62</v>
      </c>
      <c r="X86" t="n">
        <v>0.2</v>
      </c>
      <c r="Y86" t="n">
        <v>1</v>
      </c>
      <c r="Z86" t="n">
        <v>10</v>
      </c>
      <c r="AA86" t="n">
        <v>164.8029278827491</v>
      </c>
      <c r="AB86" t="n">
        <v>225.490636521121</v>
      </c>
      <c r="AC86" t="n">
        <v>203.9701266497061</v>
      </c>
      <c r="AD86" t="n">
        <v>164802.9278827491</v>
      </c>
      <c r="AE86" t="n">
        <v>225490.636521121</v>
      </c>
      <c r="AF86" t="n">
        <v>3.964796437965011e-06</v>
      </c>
      <c r="AG86" t="n">
        <v>8</v>
      </c>
      <c r="AH86" t="n">
        <v>203970.1266497061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5.4138</v>
      </c>
      <c r="E87" t="n">
        <v>18.47</v>
      </c>
      <c r="F87" t="n">
        <v>15.52</v>
      </c>
      <c r="G87" t="n">
        <v>116.41</v>
      </c>
      <c r="H87" t="n">
        <v>1.59</v>
      </c>
      <c r="I87" t="n">
        <v>8</v>
      </c>
      <c r="J87" t="n">
        <v>249.57</v>
      </c>
      <c r="K87" t="n">
        <v>56.13</v>
      </c>
      <c r="L87" t="n">
        <v>22.25</v>
      </c>
      <c r="M87" t="n">
        <v>6</v>
      </c>
      <c r="N87" t="n">
        <v>61.2</v>
      </c>
      <c r="O87" t="n">
        <v>31014.73</v>
      </c>
      <c r="P87" t="n">
        <v>205.75</v>
      </c>
      <c r="Q87" t="n">
        <v>467.07</v>
      </c>
      <c r="R87" t="n">
        <v>56.04</v>
      </c>
      <c r="S87" t="n">
        <v>39.61</v>
      </c>
      <c r="T87" t="n">
        <v>3268.69</v>
      </c>
      <c r="U87" t="n">
        <v>0.71</v>
      </c>
      <c r="V87" t="n">
        <v>0.75</v>
      </c>
      <c r="W87" t="n">
        <v>2.62</v>
      </c>
      <c r="X87" t="n">
        <v>0.19</v>
      </c>
      <c r="Y87" t="n">
        <v>1</v>
      </c>
      <c r="Z87" t="n">
        <v>10</v>
      </c>
      <c r="AA87" t="n">
        <v>164.6603495983759</v>
      </c>
      <c r="AB87" t="n">
        <v>225.2955546223317</v>
      </c>
      <c r="AC87" t="n">
        <v>203.793663093538</v>
      </c>
      <c r="AD87" t="n">
        <v>164660.3495983759</v>
      </c>
      <c r="AE87" t="n">
        <v>225295.5546223317</v>
      </c>
      <c r="AF87" t="n">
        <v>3.966994706116467e-06</v>
      </c>
      <c r="AG87" t="n">
        <v>8</v>
      </c>
      <c r="AH87" t="n">
        <v>203793.663093538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5.4125</v>
      </c>
      <c r="E88" t="n">
        <v>18.48</v>
      </c>
      <c r="F88" t="n">
        <v>15.53</v>
      </c>
      <c r="G88" t="n">
        <v>116.44</v>
      </c>
      <c r="H88" t="n">
        <v>1.6</v>
      </c>
      <c r="I88" t="n">
        <v>8</v>
      </c>
      <c r="J88" t="n">
        <v>250.02</v>
      </c>
      <c r="K88" t="n">
        <v>56.13</v>
      </c>
      <c r="L88" t="n">
        <v>22.5</v>
      </c>
      <c r="M88" t="n">
        <v>6</v>
      </c>
      <c r="N88" t="n">
        <v>61.39</v>
      </c>
      <c r="O88" t="n">
        <v>31070.06</v>
      </c>
      <c r="P88" t="n">
        <v>205.78</v>
      </c>
      <c r="Q88" t="n">
        <v>467.07</v>
      </c>
      <c r="R88" t="n">
        <v>56.26</v>
      </c>
      <c r="S88" t="n">
        <v>39.61</v>
      </c>
      <c r="T88" t="n">
        <v>3378.8</v>
      </c>
      <c r="U88" t="n">
        <v>0.7</v>
      </c>
      <c r="V88" t="n">
        <v>0.75</v>
      </c>
      <c r="W88" t="n">
        <v>2.62</v>
      </c>
      <c r="X88" t="n">
        <v>0.19</v>
      </c>
      <c r="Y88" t="n">
        <v>1</v>
      </c>
      <c r="Z88" t="n">
        <v>10</v>
      </c>
      <c r="AA88" t="n">
        <v>164.7040613730749</v>
      </c>
      <c r="AB88" t="n">
        <v>225.3553630009022</v>
      </c>
      <c r="AC88" t="n">
        <v>203.8477634443993</v>
      </c>
      <c r="AD88" t="n">
        <v>164704.0613730749</v>
      </c>
      <c r="AE88" t="n">
        <v>225355.3630009022</v>
      </c>
      <c r="AF88" t="n">
        <v>3.966042123250836e-06</v>
      </c>
      <c r="AG88" t="n">
        <v>8</v>
      </c>
      <c r="AH88" t="n">
        <v>203847.7634443993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5.4097</v>
      </c>
      <c r="E89" t="n">
        <v>18.49</v>
      </c>
      <c r="F89" t="n">
        <v>15.53</v>
      </c>
      <c r="G89" t="n">
        <v>116.51</v>
      </c>
      <c r="H89" t="n">
        <v>1.62</v>
      </c>
      <c r="I89" t="n">
        <v>8</v>
      </c>
      <c r="J89" t="n">
        <v>250.47</v>
      </c>
      <c r="K89" t="n">
        <v>56.13</v>
      </c>
      <c r="L89" t="n">
        <v>22.75</v>
      </c>
      <c r="M89" t="n">
        <v>6</v>
      </c>
      <c r="N89" t="n">
        <v>61.59</v>
      </c>
      <c r="O89" t="n">
        <v>31125.47</v>
      </c>
      <c r="P89" t="n">
        <v>205.37</v>
      </c>
      <c r="Q89" t="n">
        <v>467.07</v>
      </c>
      <c r="R89" t="n">
        <v>56.54</v>
      </c>
      <c r="S89" t="n">
        <v>39.61</v>
      </c>
      <c r="T89" t="n">
        <v>3520.58</v>
      </c>
      <c r="U89" t="n">
        <v>0.7</v>
      </c>
      <c r="V89" t="n">
        <v>0.75</v>
      </c>
      <c r="W89" t="n">
        <v>2.62</v>
      </c>
      <c r="X89" t="n">
        <v>0.2</v>
      </c>
      <c r="Y89" t="n">
        <v>1</v>
      </c>
      <c r="Z89" t="n">
        <v>10</v>
      </c>
      <c r="AA89" t="n">
        <v>164.5731659175329</v>
      </c>
      <c r="AB89" t="n">
        <v>225.1762660639299</v>
      </c>
      <c r="AC89" t="n">
        <v>203.6857592677275</v>
      </c>
      <c r="AD89" t="n">
        <v>164573.165917533</v>
      </c>
      <c r="AE89" t="n">
        <v>225176.2660639299</v>
      </c>
      <c r="AF89" t="n">
        <v>3.963990406309479e-06</v>
      </c>
      <c r="AG89" t="n">
        <v>8</v>
      </c>
      <c r="AH89" t="n">
        <v>203685.7592677275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5.4106</v>
      </c>
      <c r="E90" t="n">
        <v>18.48</v>
      </c>
      <c r="F90" t="n">
        <v>15.53</v>
      </c>
      <c r="G90" t="n">
        <v>116.49</v>
      </c>
      <c r="H90" t="n">
        <v>1.63</v>
      </c>
      <c r="I90" t="n">
        <v>8</v>
      </c>
      <c r="J90" t="n">
        <v>250.92</v>
      </c>
      <c r="K90" t="n">
        <v>56.13</v>
      </c>
      <c r="L90" t="n">
        <v>23</v>
      </c>
      <c r="M90" t="n">
        <v>6</v>
      </c>
      <c r="N90" t="n">
        <v>61.79</v>
      </c>
      <c r="O90" t="n">
        <v>31180.95</v>
      </c>
      <c r="P90" t="n">
        <v>204.45</v>
      </c>
      <c r="Q90" t="n">
        <v>467.07</v>
      </c>
      <c r="R90" t="n">
        <v>56.52</v>
      </c>
      <c r="S90" t="n">
        <v>39.61</v>
      </c>
      <c r="T90" t="n">
        <v>3510.57</v>
      </c>
      <c r="U90" t="n">
        <v>0.7</v>
      </c>
      <c r="V90" t="n">
        <v>0.75</v>
      </c>
      <c r="W90" t="n">
        <v>2.62</v>
      </c>
      <c r="X90" t="n">
        <v>0.2</v>
      </c>
      <c r="Y90" t="n">
        <v>1</v>
      </c>
      <c r="Z90" t="n">
        <v>10</v>
      </c>
      <c r="AA90" t="n">
        <v>164.1450846237844</v>
      </c>
      <c r="AB90" t="n">
        <v>224.5905463522095</v>
      </c>
      <c r="AC90" t="n">
        <v>203.1559398232308</v>
      </c>
      <c r="AD90" t="n">
        <v>164145.0846237844</v>
      </c>
      <c r="AE90" t="n">
        <v>224590.5463522095</v>
      </c>
      <c r="AF90" t="n">
        <v>3.964649886754915e-06</v>
      </c>
      <c r="AG90" t="n">
        <v>8</v>
      </c>
      <c r="AH90" t="n">
        <v>203155.9398232308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5.4102</v>
      </c>
      <c r="E91" t="n">
        <v>18.48</v>
      </c>
      <c r="F91" t="n">
        <v>15.53</v>
      </c>
      <c r="G91" t="n">
        <v>116.5</v>
      </c>
      <c r="H91" t="n">
        <v>1.65</v>
      </c>
      <c r="I91" t="n">
        <v>8</v>
      </c>
      <c r="J91" t="n">
        <v>251.37</v>
      </c>
      <c r="K91" t="n">
        <v>56.13</v>
      </c>
      <c r="L91" t="n">
        <v>23.25</v>
      </c>
      <c r="M91" t="n">
        <v>6</v>
      </c>
      <c r="N91" t="n">
        <v>61.99</v>
      </c>
      <c r="O91" t="n">
        <v>31236.5</v>
      </c>
      <c r="P91" t="n">
        <v>203.91</v>
      </c>
      <c r="Q91" t="n">
        <v>467.09</v>
      </c>
      <c r="R91" t="n">
        <v>56.56</v>
      </c>
      <c r="S91" t="n">
        <v>39.61</v>
      </c>
      <c r="T91" t="n">
        <v>3531.05</v>
      </c>
      <c r="U91" t="n">
        <v>0.7</v>
      </c>
      <c r="V91" t="n">
        <v>0.75</v>
      </c>
      <c r="W91" t="n">
        <v>2.62</v>
      </c>
      <c r="X91" t="n">
        <v>0.2</v>
      </c>
      <c r="Y91" t="n">
        <v>1</v>
      </c>
      <c r="Z91" t="n">
        <v>10</v>
      </c>
      <c r="AA91" t="n">
        <v>163.911121398503</v>
      </c>
      <c r="AB91" t="n">
        <v>224.2704275456507</v>
      </c>
      <c r="AC91" t="n">
        <v>202.8663727062803</v>
      </c>
      <c r="AD91" t="n">
        <v>163911.121398503</v>
      </c>
      <c r="AE91" t="n">
        <v>224270.4275456507</v>
      </c>
      <c r="AF91" t="n">
        <v>3.964356784334721e-06</v>
      </c>
      <c r="AG91" t="n">
        <v>8</v>
      </c>
      <c r="AH91" t="n">
        <v>202866.3727062803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5.4107</v>
      </c>
      <c r="E92" t="n">
        <v>18.48</v>
      </c>
      <c r="F92" t="n">
        <v>15.53</v>
      </c>
      <c r="G92" t="n">
        <v>116.49</v>
      </c>
      <c r="H92" t="n">
        <v>1.66</v>
      </c>
      <c r="I92" t="n">
        <v>8</v>
      </c>
      <c r="J92" t="n">
        <v>251.82</v>
      </c>
      <c r="K92" t="n">
        <v>56.13</v>
      </c>
      <c r="L92" t="n">
        <v>23.5</v>
      </c>
      <c r="M92" t="n">
        <v>6</v>
      </c>
      <c r="N92" t="n">
        <v>62.19</v>
      </c>
      <c r="O92" t="n">
        <v>31292.13</v>
      </c>
      <c r="P92" t="n">
        <v>203.87</v>
      </c>
      <c r="Q92" t="n">
        <v>467.07</v>
      </c>
      <c r="R92" t="n">
        <v>56.43</v>
      </c>
      <c r="S92" t="n">
        <v>39.61</v>
      </c>
      <c r="T92" t="n">
        <v>3466.68</v>
      </c>
      <c r="U92" t="n">
        <v>0.7</v>
      </c>
      <c r="V92" t="n">
        <v>0.75</v>
      </c>
      <c r="W92" t="n">
        <v>2.62</v>
      </c>
      <c r="X92" t="n">
        <v>0.2</v>
      </c>
      <c r="Y92" t="n">
        <v>1</v>
      </c>
      <c r="Z92" t="n">
        <v>10</v>
      </c>
      <c r="AA92" t="n">
        <v>163.883956389025</v>
      </c>
      <c r="AB92" t="n">
        <v>224.2332591812473</v>
      </c>
      <c r="AC92" t="n">
        <v>202.8327516384093</v>
      </c>
      <c r="AD92" t="n">
        <v>163883.956389025</v>
      </c>
      <c r="AE92" t="n">
        <v>224233.2591812473</v>
      </c>
      <c r="AF92" t="n">
        <v>3.964723162359964e-06</v>
      </c>
      <c r="AG92" t="n">
        <v>8</v>
      </c>
      <c r="AH92" t="n">
        <v>202832.7516384094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5.4107</v>
      </c>
      <c r="E93" t="n">
        <v>18.48</v>
      </c>
      <c r="F93" t="n">
        <v>15.53</v>
      </c>
      <c r="G93" t="n">
        <v>116.49</v>
      </c>
      <c r="H93" t="n">
        <v>1.67</v>
      </c>
      <c r="I93" t="n">
        <v>8</v>
      </c>
      <c r="J93" t="n">
        <v>252.27</v>
      </c>
      <c r="K93" t="n">
        <v>56.13</v>
      </c>
      <c r="L93" t="n">
        <v>23.75</v>
      </c>
      <c r="M93" t="n">
        <v>6</v>
      </c>
      <c r="N93" t="n">
        <v>62.4</v>
      </c>
      <c r="O93" t="n">
        <v>31347.83</v>
      </c>
      <c r="P93" t="n">
        <v>203.2</v>
      </c>
      <c r="Q93" t="n">
        <v>467.08</v>
      </c>
      <c r="R93" t="n">
        <v>56.44</v>
      </c>
      <c r="S93" t="n">
        <v>39.61</v>
      </c>
      <c r="T93" t="n">
        <v>3470.7</v>
      </c>
      <c r="U93" t="n">
        <v>0.7</v>
      </c>
      <c r="V93" t="n">
        <v>0.75</v>
      </c>
      <c r="W93" t="n">
        <v>2.62</v>
      </c>
      <c r="X93" t="n">
        <v>0.2</v>
      </c>
      <c r="Y93" t="n">
        <v>1</v>
      </c>
      <c r="Z93" t="n">
        <v>10</v>
      </c>
      <c r="AA93" t="n">
        <v>163.5844582965734</v>
      </c>
      <c r="AB93" t="n">
        <v>223.823472678232</v>
      </c>
      <c r="AC93" t="n">
        <v>202.4620745841027</v>
      </c>
      <c r="AD93" t="n">
        <v>163584.4582965734</v>
      </c>
      <c r="AE93" t="n">
        <v>223823.4726782319</v>
      </c>
      <c r="AF93" t="n">
        <v>3.964723162359964e-06</v>
      </c>
      <c r="AG93" t="n">
        <v>8</v>
      </c>
      <c r="AH93" t="n">
        <v>202462.0745841027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5.4068</v>
      </c>
      <c r="E94" t="n">
        <v>18.5</v>
      </c>
      <c r="F94" t="n">
        <v>15.54</v>
      </c>
      <c r="G94" t="n">
        <v>116.59</v>
      </c>
      <c r="H94" t="n">
        <v>1.69</v>
      </c>
      <c r="I94" t="n">
        <v>8</v>
      </c>
      <c r="J94" t="n">
        <v>252.73</v>
      </c>
      <c r="K94" t="n">
        <v>56.13</v>
      </c>
      <c r="L94" t="n">
        <v>24</v>
      </c>
      <c r="M94" t="n">
        <v>6</v>
      </c>
      <c r="N94" t="n">
        <v>62.6</v>
      </c>
      <c r="O94" t="n">
        <v>31403.6</v>
      </c>
      <c r="P94" t="n">
        <v>201.94</v>
      </c>
      <c r="Q94" t="n">
        <v>467.07</v>
      </c>
      <c r="R94" t="n">
        <v>56.95</v>
      </c>
      <c r="S94" t="n">
        <v>39.61</v>
      </c>
      <c r="T94" t="n">
        <v>3728.19</v>
      </c>
      <c r="U94" t="n">
        <v>0.7</v>
      </c>
      <c r="V94" t="n">
        <v>0.75</v>
      </c>
      <c r="W94" t="n">
        <v>2.62</v>
      </c>
      <c r="X94" t="n">
        <v>0.21</v>
      </c>
      <c r="Y94" t="n">
        <v>1</v>
      </c>
      <c r="Z94" t="n">
        <v>10</v>
      </c>
      <c r="AA94" t="n">
        <v>163.099053222149</v>
      </c>
      <c r="AB94" t="n">
        <v>223.1593200408443</v>
      </c>
      <c r="AC94" t="n">
        <v>201.861307742283</v>
      </c>
      <c r="AD94" t="n">
        <v>163099.053222149</v>
      </c>
      <c r="AE94" t="n">
        <v>223159.3200408443</v>
      </c>
      <c r="AF94" t="n">
        <v>3.961865413763071e-06</v>
      </c>
      <c r="AG94" t="n">
        <v>8</v>
      </c>
      <c r="AH94" t="n">
        <v>201861.307742283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5.4285</v>
      </c>
      <c r="E95" t="n">
        <v>18.42</v>
      </c>
      <c r="F95" t="n">
        <v>15.51</v>
      </c>
      <c r="G95" t="n">
        <v>132.97</v>
      </c>
      <c r="H95" t="n">
        <v>1.7</v>
      </c>
      <c r="I95" t="n">
        <v>7</v>
      </c>
      <c r="J95" t="n">
        <v>253.18</v>
      </c>
      <c r="K95" t="n">
        <v>56.13</v>
      </c>
      <c r="L95" t="n">
        <v>24.25</v>
      </c>
      <c r="M95" t="n">
        <v>5</v>
      </c>
      <c r="N95" t="n">
        <v>62.8</v>
      </c>
      <c r="O95" t="n">
        <v>31459.45</v>
      </c>
      <c r="P95" t="n">
        <v>201.71</v>
      </c>
      <c r="Q95" t="n">
        <v>467.07</v>
      </c>
      <c r="R95" t="n">
        <v>55.86</v>
      </c>
      <c r="S95" t="n">
        <v>39.61</v>
      </c>
      <c r="T95" t="n">
        <v>3183.54</v>
      </c>
      <c r="U95" t="n">
        <v>0.71</v>
      </c>
      <c r="V95" t="n">
        <v>0.75</v>
      </c>
      <c r="W95" t="n">
        <v>2.62</v>
      </c>
      <c r="X95" t="n">
        <v>0.18</v>
      </c>
      <c r="Y95" t="n">
        <v>1</v>
      </c>
      <c r="Z95" t="n">
        <v>10</v>
      </c>
      <c r="AA95" t="n">
        <v>162.5802670318231</v>
      </c>
      <c r="AB95" t="n">
        <v>222.4494938880093</v>
      </c>
      <c r="AC95" t="n">
        <v>201.2192264012271</v>
      </c>
      <c r="AD95" t="n">
        <v>162580.2670318231</v>
      </c>
      <c r="AE95" t="n">
        <v>222449.4938880093</v>
      </c>
      <c r="AF95" t="n">
        <v>3.977766220058599e-06</v>
      </c>
      <c r="AG95" t="n">
        <v>8</v>
      </c>
      <c r="AH95" t="n">
        <v>201219.2264012271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5.4281</v>
      </c>
      <c r="E96" t="n">
        <v>18.42</v>
      </c>
      <c r="F96" t="n">
        <v>15.51</v>
      </c>
      <c r="G96" t="n">
        <v>132.98</v>
      </c>
      <c r="H96" t="n">
        <v>1.72</v>
      </c>
      <c r="I96" t="n">
        <v>7</v>
      </c>
      <c r="J96" t="n">
        <v>253.63</v>
      </c>
      <c r="K96" t="n">
        <v>56.13</v>
      </c>
      <c r="L96" t="n">
        <v>24.5</v>
      </c>
      <c r="M96" t="n">
        <v>5</v>
      </c>
      <c r="N96" t="n">
        <v>63</v>
      </c>
      <c r="O96" t="n">
        <v>31515.37</v>
      </c>
      <c r="P96" t="n">
        <v>202.21</v>
      </c>
      <c r="Q96" t="n">
        <v>467.07</v>
      </c>
      <c r="R96" t="n">
        <v>55.98</v>
      </c>
      <c r="S96" t="n">
        <v>39.61</v>
      </c>
      <c r="T96" t="n">
        <v>3243.75</v>
      </c>
      <c r="U96" t="n">
        <v>0.71</v>
      </c>
      <c r="V96" t="n">
        <v>0.75</v>
      </c>
      <c r="W96" t="n">
        <v>2.62</v>
      </c>
      <c r="X96" t="n">
        <v>0.18</v>
      </c>
      <c r="Y96" t="n">
        <v>1</v>
      </c>
      <c r="Z96" t="n">
        <v>10</v>
      </c>
      <c r="AA96" t="n">
        <v>162.8103623531338</v>
      </c>
      <c r="AB96" t="n">
        <v>222.7643204577156</v>
      </c>
      <c r="AC96" t="n">
        <v>201.5040063649826</v>
      </c>
      <c r="AD96" t="n">
        <v>162810.3623531338</v>
      </c>
      <c r="AE96" t="n">
        <v>222764.3204577156</v>
      </c>
      <c r="AF96" t="n">
        <v>3.977473117638405e-06</v>
      </c>
      <c r="AG96" t="n">
        <v>8</v>
      </c>
      <c r="AH96" t="n">
        <v>201504.0063649826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5.4278</v>
      </c>
      <c r="E97" t="n">
        <v>18.42</v>
      </c>
      <c r="F97" t="n">
        <v>15.52</v>
      </c>
      <c r="G97" t="n">
        <v>132.99</v>
      </c>
      <c r="H97" t="n">
        <v>1.73</v>
      </c>
      <c r="I97" t="n">
        <v>7</v>
      </c>
      <c r="J97" t="n">
        <v>254.09</v>
      </c>
      <c r="K97" t="n">
        <v>56.13</v>
      </c>
      <c r="L97" t="n">
        <v>24.75</v>
      </c>
      <c r="M97" t="n">
        <v>5</v>
      </c>
      <c r="N97" t="n">
        <v>63.21</v>
      </c>
      <c r="O97" t="n">
        <v>31571.37</v>
      </c>
      <c r="P97" t="n">
        <v>202.72</v>
      </c>
      <c r="Q97" t="n">
        <v>467.07</v>
      </c>
      <c r="R97" t="n">
        <v>55.86</v>
      </c>
      <c r="S97" t="n">
        <v>39.61</v>
      </c>
      <c r="T97" t="n">
        <v>3186.11</v>
      </c>
      <c r="U97" t="n">
        <v>0.71</v>
      </c>
      <c r="V97" t="n">
        <v>0.75</v>
      </c>
      <c r="W97" t="n">
        <v>2.62</v>
      </c>
      <c r="X97" t="n">
        <v>0.18</v>
      </c>
      <c r="Y97" t="n">
        <v>1</v>
      </c>
      <c r="Z97" t="n">
        <v>10</v>
      </c>
      <c r="AA97" t="n">
        <v>163.0490898935238</v>
      </c>
      <c r="AB97" t="n">
        <v>223.0909580103929</v>
      </c>
      <c r="AC97" t="n">
        <v>201.7994700880712</v>
      </c>
      <c r="AD97" t="n">
        <v>163049.0898935238</v>
      </c>
      <c r="AE97" t="n">
        <v>223090.9580103928</v>
      </c>
      <c r="AF97" t="n">
        <v>3.977253290823259e-06</v>
      </c>
      <c r="AG97" t="n">
        <v>8</v>
      </c>
      <c r="AH97" t="n">
        <v>201799.4700880712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5.4291</v>
      </c>
      <c r="E98" t="n">
        <v>18.42</v>
      </c>
      <c r="F98" t="n">
        <v>15.51</v>
      </c>
      <c r="G98" t="n">
        <v>132.95</v>
      </c>
      <c r="H98" t="n">
        <v>1.75</v>
      </c>
      <c r="I98" t="n">
        <v>7</v>
      </c>
      <c r="J98" t="n">
        <v>254.54</v>
      </c>
      <c r="K98" t="n">
        <v>56.13</v>
      </c>
      <c r="L98" t="n">
        <v>25</v>
      </c>
      <c r="M98" t="n">
        <v>5</v>
      </c>
      <c r="N98" t="n">
        <v>63.41</v>
      </c>
      <c r="O98" t="n">
        <v>31627.44</v>
      </c>
      <c r="P98" t="n">
        <v>202.41</v>
      </c>
      <c r="Q98" t="n">
        <v>467.07</v>
      </c>
      <c r="R98" t="n">
        <v>55.8</v>
      </c>
      <c r="S98" t="n">
        <v>39.61</v>
      </c>
      <c r="T98" t="n">
        <v>3155.85</v>
      </c>
      <c r="U98" t="n">
        <v>0.71</v>
      </c>
      <c r="V98" t="n">
        <v>0.75</v>
      </c>
      <c r="W98" t="n">
        <v>2.62</v>
      </c>
      <c r="X98" t="n">
        <v>0.18</v>
      </c>
      <c r="Y98" t="n">
        <v>1</v>
      </c>
      <c r="Z98" t="n">
        <v>10</v>
      </c>
      <c r="AA98" t="n">
        <v>162.8811584033143</v>
      </c>
      <c r="AB98" t="n">
        <v>222.8611867368738</v>
      </c>
      <c r="AC98" t="n">
        <v>201.5916278624107</v>
      </c>
      <c r="AD98" t="n">
        <v>162881.1584033143</v>
      </c>
      <c r="AE98" t="n">
        <v>222861.1867368738</v>
      </c>
      <c r="AF98" t="n">
        <v>3.97820587368889e-06</v>
      </c>
      <c r="AG98" t="n">
        <v>8</v>
      </c>
      <c r="AH98" t="n">
        <v>201591.6278624107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5.4271</v>
      </c>
      <c r="E99" t="n">
        <v>18.43</v>
      </c>
      <c r="F99" t="n">
        <v>15.52</v>
      </c>
      <c r="G99" t="n">
        <v>133.01</v>
      </c>
      <c r="H99" t="n">
        <v>1.76</v>
      </c>
      <c r="I99" t="n">
        <v>7</v>
      </c>
      <c r="J99" t="n">
        <v>255</v>
      </c>
      <c r="K99" t="n">
        <v>56.13</v>
      </c>
      <c r="L99" t="n">
        <v>25.25</v>
      </c>
      <c r="M99" t="n">
        <v>5</v>
      </c>
      <c r="N99" t="n">
        <v>63.62</v>
      </c>
      <c r="O99" t="n">
        <v>31683.59</v>
      </c>
      <c r="P99" t="n">
        <v>203.25</v>
      </c>
      <c r="Q99" t="n">
        <v>467.07</v>
      </c>
      <c r="R99" t="n">
        <v>55.96</v>
      </c>
      <c r="S99" t="n">
        <v>39.61</v>
      </c>
      <c r="T99" t="n">
        <v>3236.99</v>
      </c>
      <c r="U99" t="n">
        <v>0.71</v>
      </c>
      <c r="V99" t="n">
        <v>0.75</v>
      </c>
      <c r="W99" t="n">
        <v>2.62</v>
      </c>
      <c r="X99" t="n">
        <v>0.18</v>
      </c>
      <c r="Y99" t="n">
        <v>1</v>
      </c>
      <c r="Z99" t="n">
        <v>10</v>
      </c>
      <c r="AA99" t="n">
        <v>163.2981382347893</v>
      </c>
      <c r="AB99" t="n">
        <v>223.4317169381494</v>
      </c>
      <c r="AC99" t="n">
        <v>202.1077074620209</v>
      </c>
      <c r="AD99" t="n">
        <v>163298.1382347893</v>
      </c>
      <c r="AE99" t="n">
        <v>223431.7169381494</v>
      </c>
      <c r="AF99" t="n">
        <v>3.97674036158792e-06</v>
      </c>
      <c r="AG99" t="n">
        <v>8</v>
      </c>
      <c r="AH99" t="n">
        <v>202107.7074620209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5.4304</v>
      </c>
      <c r="E100" t="n">
        <v>18.41</v>
      </c>
      <c r="F100" t="n">
        <v>15.51</v>
      </c>
      <c r="G100" t="n">
        <v>132.91</v>
      </c>
      <c r="H100" t="n">
        <v>1.78</v>
      </c>
      <c r="I100" t="n">
        <v>7</v>
      </c>
      <c r="J100" t="n">
        <v>255.45</v>
      </c>
      <c r="K100" t="n">
        <v>56.13</v>
      </c>
      <c r="L100" t="n">
        <v>25.5</v>
      </c>
      <c r="M100" t="n">
        <v>5</v>
      </c>
      <c r="N100" t="n">
        <v>63.82</v>
      </c>
      <c r="O100" t="n">
        <v>31739.82</v>
      </c>
      <c r="P100" t="n">
        <v>202.88</v>
      </c>
      <c r="Q100" t="n">
        <v>467.08</v>
      </c>
      <c r="R100" t="n">
        <v>55.56</v>
      </c>
      <c r="S100" t="n">
        <v>39.61</v>
      </c>
      <c r="T100" t="n">
        <v>3037.81</v>
      </c>
      <c r="U100" t="n">
        <v>0.71</v>
      </c>
      <c r="V100" t="n">
        <v>0.75</v>
      </c>
      <c r="W100" t="n">
        <v>2.62</v>
      </c>
      <c r="X100" t="n">
        <v>0.17</v>
      </c>
      <c r="Y100" t="n">
        <v>1</v>
      </c>
      <c r="Z100" t="n">
        <v>10</v>
      </c>
      <c r="AA100" t="n">
        <v>163.0666862806155</v>
      </c>
      <c r="AB100" t="n">
        <v>223.1150341635095</v>
      </c>
      <c r="AC100" t="n">
        <v>201.8212484469254</v>
      </c>
      <c r="AD100" t="n">
        <v>163066.6862806155</v>
      </c>
      <c r="AE100" t="n">
        <v>223115.0341635095</v>
      </c>
      <c r="AF100" t="n">
        <v>3.97915845655452e-06</v>
      </c>
      <c r="AG100" t="n">
        <v>8</v>
      </c>
      <c r="AH100" t="n">
        <v>201821.2484469254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5.4282</v>
      </c>
      <c r="E101" t="n">
        <v>18.42</v>
      </c>
      <c r="F101" t="n">
        <v>15.51</v>
      </c>
      <c r="G101" t="n">
        <v>132.98</v>
      </c>
      <c r="H101" t="n">
        <v>1.79</v>
      </c>
      <c r="I101" t="n">
        <v>7</v>
      </c>
      <c r="J101" t="n">
        <v>255.91</v>
      </c>
      <c r="K101" t="n">
        <v>56.13</v>
      </c>
      <c r="L101" t="n">
        <v>25.75</v>
      </c>
      <c r="M101" t="n">
        <v>5</v>
      </c>
      <c r="N101" t="n">
        <v>64.03</v>
      </c>
      <c r="O101" t="n">
        <v>31796.12</v>
      </c>
      <c r="P101" t="n">
        <v>202.48</v>
      </c>
      <c r="Q101" t="n">
        <v>467.07</v>
      </c>
      <c r="R101" t="n">
        <v>55.8</v>
      </c>
      <c r="S101" t="n">
        <v>39.61</v>
      </c>
      <c r="T101" t="n">
        <v>3153.93</v>
      </c>
      <c r="U101" t="n">
        <v>0.71</v>
      </c>
      <c r="V101" t="n">
        <v>0.75</v>
      </c>
      <c r="W101" t="n">
        <v>2.62</v>
      </c>
      <c r="X101" t="n">
        <v>0.18</v>
      </c>
      <c r="Y101" t="n">
        <v>1</v>
      </c>
      <c r="Z101" t="n">
        <v>10</v>
      </c>
      <c r="AA101" t="n">
        <v>162.9288358704322</v>
      </c>
      <c r="AB101" t="n">
        <v>222.9264211507659</v>
      </c>
      <c r="AC101" t="n">
        <v>201.650636395398</v>
      </c>
      <c r="AD101" t="n">
        <v>162928.8358704321</v>
      </c>
      <c r="AE101" t="n">
        <v>222926.4211507658</v>
      </c>
      <c r="AF101" t="n">
        <v>3.977546393243454e-06</v>
      </c>
      <c r="AG101" t="n">
        <v>8</v>
      </c>
      <c r="AH101" t="n">
        <v>201650.636395398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5.4344</v>
      </c>
      <c r="E102" t="n">
        <v>18.4</v>
      </c>
      <c r="F102" t="n">
        <v>15.49</v>
      </c>
      <c r="G102" t="n">
        <v>132.8</v>
      </c>
      <c r="H102" t="n">
        <v>1.8</v>
      </c>
      <c r="I102" t="n">
        <v>7</v>
      </c>
      <c r="J102" t="n">
        <v>256.36</v>
      </c>
      <c r="K102" t="n">
        <v>56.13</v>
      </c>
      <c r="L102" t="n">
        <v>26</v>
      </c>
      <c r="M102" t="n">
        <v>5</v>
      </c>
      <c r="N102" t="n">
        <v>64.23999999999999</v>
      </c>
      <c r="O102" t="n">
        <v>31852.5</v>
      </c>
      <c r="P102" t="n">
        <v>201.55</v>
      </c>
      <c r="Q102" t="n">
        <v>467.07</v>
      </c>
      <c r="R102" t="n">
        <v>55.19</v>
      </c>
      <c r="S102" t="n">
        <v>39.61</v>
      </c>
      <c r="T102" t="n">
        <v>2851.47</v>
      </c>
      <c r="U102" t="n">
        <v>0.72</v>
      </c>
      <c r="V102" t="n">
        <v>0.75</v>
      </c>
      <c r="W102" t="n">
        <v>2.62</v>
      </c>
      <c r="X102" t="n">
        <v>0.16</v>
      </c>
      <c r="Y102" t="n">
        <v>1</v>
      </c>
      <c r="Z102" t="n">
        <v>10</v>
      </c>
      <c r="AA102" t="n">
        <v>162.3894822267897</v>
      </c>
      <c r="AB102" t="n">
        <v>222.1884537009312</v>
      </c>
      <c r="AC102" t="n">
        <v>200.9830995232315</v>
      </c>
      <c r="AD102" t="n">
        <v>162389.4822267897</v>
      </c>
      <c r="AE102" t="n">
        <v>222188.4537009312</v>
      </c>
      <c r="AF102" t="n">
        <v>3.982089480756461e-06</v>
      </c>
      <c r="AG102" t="n">
        <v>8</v>
      </c>
      <c r="AH102" t="n">
        <v>200983.0995232315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5.4339</v>
      </c>
      <c r="E103" t="n">
        <v>18.4</v>
      </c>
      <c r="F103" t="n">
        <v>15.49</v>
      </c>
      <c r="G103" t="n">
        <v>132.81</v>
      </c>
      <c r="H103" t="n">
        <v>1.82</v>
      </c>
      <c r="I103" t="n">
        <v>7</v>
      </c>
      <c r="J103" t="n">
        <v>256.82</v>
      </c>
      <c r="K103" t="n">
        <v>56.13</v>
      </c>
      <c r="L103" t="n">
        <v>26.25</v>
      </c>
      <c r="M103" t="n">
        <v>5</v>
      </c>
      <c r="N103" t="n">
        <v>64.45</v>
      </c>
      <c r="O103" t="n">
        <v>31909.08</v>
      </c>
      <c r="P103" t="n">
        <v>201.13</v>
      </c>
      <c r="Q103" t="n">
        <v>467.07</v>
      </c>
      <c r="R103" t="n">
        <v>55.27</v>
      </c>
      <c r="S103" t="n">
        <v>39.61</v>
      </c>
      <c r="T103" t="n">
        <v>2889.62</v>
      </c>
      <c r="U103" t="n">
        <v>0.72</v>
      </c>
      <c r="V103" t="n">
        <v>0.75</v>
      </c>
      <c r="W103" t="n">
        <v>2.62</v>
      </c>
      <c r="X103" t="n">
        <v>0.16</v>
      </c>
      <c r="Y103" t="n">
        <v>1</v>
      </c>
      <c r="Z103" t="n">
        <v>10</v>
      </c>
      <c r="AA103" t="n">
        <v>162.2116436028336</v>
      </c>
      <c r="AB103" t="n">
        <v>221.9451270499483</v>
      </c>
      <c r="AC103" t="n">
        <v>200.7629956263072</v>
      </c>
      <c r="AD103" t="n">
        <v>162211.6436028336</v>
      </c>
      <c r="AE103" t="n">
        <v>221945.1270499483</v>
      </c>
      <c r="AF103" t="n">
        <v>3.981723102731219e-06</v>
      </c>
      <c r="AG103" t="n">
        <v>8</v>
      </c>
      <c r="AH103" t="n">
        <v>200762.9956263072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5.4319</v>
      </c>
      <c r="E104" t="n">
        <v>18.41</v>
      </c>
      <c r="F104" t="n">
        <v>15.5</v>
      </c>
      <c r="G104" t="n">
        <v>132.87</v>
      </c>
      <c r="H104" t="n">
        <v>1.83</v>
      </c>
      <c r="I104" t="n">
        <v>7</v>
      </c>
      <c r="J104" t="n">
        <v>257.28</v>
      </c>
      <c r="K104" t="n">
        <v>56.13</v>
      </c>
      <c r="L104" t="n">
        <v>26.5</v>
      </c>
      <c r="M104" t="n">
        <v>5</v>
      </c>
      <c r="N104" t="n">
        <v>64.66</v>
      </c>
      <c r="O104" t="n">
        <v>31965.61</v>
      </c>
      <c r="P104" t="n">
        <v>201.27</v>
      </c>
      <c r="Q104" t="n">
        <v>467.07</v>
      </c>
      <c r="R104" t="n">
        <v>55.39</v>
      </c>
      <c r="S104" t="n">
        <v>39.61</v>
      </c>
      <c r="T104" t="n">
        <v>2948.81</v>
      </c>
      <c r="U104" t="n">
        <v>0.72</v>
      </c>
      <c r="V104" t="n">
        <v>0.75</v>
      </c>
      <c r="W104" t="n">
        <v>2.62</v>
      </c>
      <c r="X104" t="n">
        <v>0.17</v>
      </c>
      <c r="Y104" t="n">
        <v>1</v>
      </c>
      <c r="Z104" t="n">
        <v>10</v>
      </c>
      <c r="AA104" t="n">
        <v>162.3163212363339</v>
      </c>
      <c r="AB104" t="n">
        <v>222.0883516061545</v>
      </c>
      <c r="AC104" t="n">
        <v>200.8925510318861</v>
      </c>
      <c r="AD104" t="n">
        <v>162316.3212363339</v>
      </c>
      <c r="AE104" t="n">
        <v>222088.3516061545</v>
      </c>
      <c r="AF104" t="n">
        <v>3.980257590630248e-06</v>
      </c>
      <c r="AG104" t="n">
        <v>8</v>
      </c>
      <c r="AH104" t="n">
        <v>200892.551031886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5.4331</v>
      </c>
      <c r="E105" t="n">
        <v>18.41</v>
      </c>
      <c r="F105" t="n">
        <v>15.5</v>
      </c>
      <c r="G105" t="n">
        <v>132.83</v>
      </c>
      <c r="H105" t="n">
        <v>1.85</v>
      </c>
      <c r="I105" t="n">
        <v>7</v>
      </c>
      <c r="J105" t="n">
        <v>257.74</v>
      </c>
      <c r="K105" t="n">
        <v>56.13</v>
      </c>
      <c r="L105" t="n">
        <v>26.75</v>
      </c>
      <c r="M105" t="n">
        <v>5</v>
      </c>
      <c r="N105" t="n">
        <v>64.86</v>
      </c>
      <c r="O105" t="n">
        <v>32022.22</v>
      </c>
      <c r="P105" t="n">
        <v>200.58</v>
      </c>
      <c r="Q105" t="n">
        <v>467.07</v>
      </c>
      <c r="R105" t="n">
        <v>55.25</v>
      </c>
      <c r="S105" t="n">
        <v>39.61</v>
      </c>
      <c r="T105" t="n">
        <v>2879.9</v>
      </c>
      <c r="U105" t="n">
        <v>0.72</v>
      </c>
      <c r="V105" t="n">
        <v>0.75</v>
      </c>
      <c r="W105" t="n">
        <v>2.62</v>
      </c>
      <c r="X105" t="n">
        <v>0.16</v>
      </c>
      <c r="Y105" t="n">
        <v>1</v>
      </c>
      <c r="Z105" t="n">
        <v>10</v>
      </c>
      <c r="AA105" t="n">
        <v>161.9873158026476</v>
      </c>
      <c r="AB105" t="n">
        <v>221.6381918570898</v>
      </c>
      <c r="AC105" t="n">
        <v>200.4853538974688</v>
      </c>
      <c r="AD105" t="n">
        <v>161987.3158026476</v>
      </c>
      <c r="AE105" t="n">
        <v>221638.1918570898</v>
      </c>
      <c r="AF105" t="n">
        <v>3.981136897890831e-06</v>
      </c>
      <c r="AG105" t="n">
        <v>8</v>
      </c>
      <c r="AH105" t="n">
        <v>200485.3538974688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5.4346</v>
      </c>
      <c r="E106" t="n">
        <v>18.4</v>
      </c>
      <c r="F106" t="n">
        <v>15.49</v>
      </c>
      <c r="G106" t="n">
        <v>132.79</v>
      </c>
      <c r="H106" t="n">
        <v>1.86</v>
      </c>
      <c r="I106" t="n">
        <v>7</v>
      </c>
      <c r="J106" t="n">
        <v>258.2</v>
      </c>
      <c r="K106" t="n">
        <v>56.13</v>
      </c>
      <c r="L106" t="n">
        <v>27</v>
      </c>
      <c r="M106" t="n">
        <v>5</v>
      </c>
      <c r="N106" t="n">
        <v>65.06999999999999</v>
      </c>
      <c r="O106" t="n">
        <v>32078.91</v>
      </c>
      <c r="P106" t="n">
        <v>199.66</v>
      </c>
      <c r="Q106" t="n">
        <v>467.08</v>
      </c>
      <c r="R106" t="n">
        <v>55.13</v>
      </c>
      <c r="S106" t="n">
        <v>39.61</v>
      </c>
      <c r="T106" t="n">
        <v>2818.89</v>
      </c>
      <c r="U106" t="n">
        <v>0.72</v>
      </c>
      <c r="V106" t="n">
        <v>0.75</v>
      </c>
      <c r="W106" t="n">
        <v>2.62</v>
      </c>
      <c r="X106" t="n">
        <v>0.16</v>
      </c>
      <c r="Y106" t="n">
        <v>1</v>
      </c>
      <c r="Z106" t="n">
        <v>10</v>
      </c>
      <c r="AA106" t="n">
        <v>161.5447033685311</v>
      </c>
      <c r="AB106" t="n">
        <v>221.0325899980495</v>
      </c>
      <c r="AC106" t="n">
        <v>199.9375498298876</v>
      </c>
      <c r="AD106" t="n">
        <v>161544.7033685311</v>
      </c>
      <c r="AE106" t="n">
        <v>221032.5899980495</v>
      </c>
      <c r="AF106" t="n">
        <v>3.982236031966558e-06</v>
      </c>
      <c r="AG106" t="n">
        <v>8</v>
      </c>
      <c r="AH106" t="n">
        <v>199937.5498298876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5.4322</v>
      </c>
      <c r="E107" t="n">
        <v>18.41</v>
      </c>
      <c r="F107" t="n">
        <v>15.5</v>
      </c>
      <c r="G107" t="n">
        <v>132.86</v>
      </c>
      <c r="H107" t="n">
        <v>1.87</v>
      </c>
      <c r="I107" t="n">
        <v>7</v>
      </c>
      <c r="J107" t="n">
        <v>258.66</v>
      </c>
      <c r="K107" t="n">
        <v>56.13</v>
      </c>
      <c r="L107" t="n">
        <v>27.25</v>
      </c>
      <c r="M107" t="n">
        <v>5</v>
      </c>
      <c r="N107" t="n">
        <v>65.28</v>
      </c>
      <c r="O107" t="n">
        <v>32135.68</v>
      </c>
      <c r="P107" t="n">
        <v>199.77</v>
      </c>
      <c r="Q107" t="n">
        <v>467.07</v>
      </c>
      <c r="R107" t="n">
        <v>55.33</v>
      </c>
      <c r="S107" t="n">
        <v>39.61</v>
      </c>
      <c r="T107" t="n">
        <v>2918.75</v>
      </c>
      <c r="U107" t="n">
        <v>0.72</v>
      </c>
      <c r="V107" t="n">
        <v>0.75</v>
      </c>
      <c r="W107" t="n">
        <v>2.62</v>
      </c>
      <c r="X107" t="n">
        <v>0.17</v>
      </c>
      <c r="Y107" t="n">
        <v>1</v>
      </c>
      <c r="Z107" t="n">
        <v>10</v>
      </c>
      <c r="AA107" t="n">
        <v>161.6429963569211</v>
      </c>
      <c r="AB107" t="n">
        <v>221.1670788011453</v>
      </c>
      <c r="AC107" t="n">
        <v>200.0592032103721</v>
      </c>
      <c r="AD107" t="n">
        <v>161642.9963569212</v>
      </c>
      <c r="AE107" t="n">
        <v>221167.0788011453</v>
      </c>
      <c r="AF107" t="n">
        <v>3.980477417445394e-06</v>
      </c>
      <c r="AG107" t="n">
        <v>8</v>
      </c>
      <c r="AH107" t="n">
        <v>200059.2032103721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5.4307</v>
      </c>
      <c r="E108" t="n">
        <v>18.41</v>
      </c>
      <c r="F108" t="n">
        <v>15.51</v>
      </c>
      <c r="G108" t="n">
        <v>132.9</v>
      </c>
      <c r="H108" t="n">
        <v>1.89</v>
      </c>
      <c r="I108" t="n">
        <v>7</v>
      </c>
      <c r="J108" t="n">
        <v>259.12</v>
      </c>
      <c r="K108" t="n">
        <v>56.13</v>
      </c>
      <c r="L108" t="n">
        <v>27.5</v>
      </c>
      <c r="M108" t="n">
        <v>5</v>
      </c>
      <c r="N108" t="n">
        <v>65.48999999999999</v>
      </c>
      <c r="O108" t="n">
        <v>32192.53</v>
      </c>
      <c r="P108" t="n">
        <v>199.44</v>
      </c>
      <c r="Q108" t="n">
        <v>467.07</v>
      </c>
      <c r="R108" t="n">
        <v>55.58</v>
      </c>
      <c r="S108" t="n">
        <v>39.61</v>
      </c>
      <c r="T108" t="n">
        <v>3047.96</v>
      </c>
      <c r="U108" t="n">
        <v>0.71</v>
      </c>
      <c r="V108" t="n">
        <v>0.75</v>
      </c>
      <c r="W108" t="n">
        <v>2.62</v>
      </c>
      <c r="X108" t="n">
        <v>0.17</v>
      </c>
      <c r="Y108" t="n">
        <v>1</v>
      </c>
      <c r="Z108" t="n">
        <v>10</v>
      </c>
      <c r="AA108" t="n">
        <v>161.5291242484091</v>
      </c>
      <c r="AB108" t="n">
        <v>221.0112739585963</v>
      </c>
      <c r="AC108" t="n">
        <v>199.9182681633225</v>
      </c>
      <c r="AD108" t="n">
        <v>161529.1242484091</v>
      </c>
      <c r="AE108" t="n">
        <v>221011.2739585963</v>
      </c>
      <c r="AF108" t="n">
        <v>3.979378283369666e-06</v>
      </c>
      <c r="AG108" t="n">
        <v>8</v>
      </c>
      <c r="AH108" t="n">
        <v>199918.2681633225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5.4285</v>
      </c>
      <c r="E109" t="n">
        <v>18.42</v>
      </c>
      <c r="F109" t="n">
        <v>15.51</v>
      </c>
      <c r="G109" t="n">
        <v>132.97</v>
      </c>
      <c r="H109" t="n">
        <v>1.9</v>
      </c>
      <c r="I109" t="n">
        <v>7</v>
      </c>
      <c r="J109" t="n">
        <v>259.58</v>
      </c>
      <c r="K109" t="n">
        <v>56.13</v>
      </c>
      <c r="L109" t="n">
        <v>27.75</v>
      </c>
      <c r="M109" t="n">
        <v>5</v>
      </c>
      <c r="N109" t="n">
        <v>65.70999999999999</v>
      </c>
      <c r="O109" t="n">
        <v>32249.46</v>
      </c>
      <c r="P109" t="n">
        <v>199.29</v>
      </c>
      <c r="Q109" t="n">
        <v>467.07</v>
      </c>
      <c r="R109" t="n">
        <v>55.64</v>
      </c>
      <c r="S109" t="n">
        <v>39.61</v>
      </c>
      <c r="T109" t="n">
        <v>3076.47</v>
      </c>
      <c r="U109" t="n">
        <v>0.71</v>
      </c>
      <c r="V109" t="n">
        <v>0.75</v>
      </c>
      <c r="W109" t="n">
        <v>2.63</v>
      </c>
      <c r="X109" t="n">
        <v>0.18</v>
      </c>
      <c r="Y109" t="n">
        <v>1</v>
      </c>
      <c r="Z109" t="n">
        <v>10</v>
      </c>
      <c r="AA109" t="n">
        <v>161.5020449134119</v>
      </c>
      <c r="AB109" t="n">
        <v>220.974222817797</v>
      </c>
      <c r="AC109" t="n">
        <v>199.8847531313995</v>
      </c>
      <c r="AD109" t="n">
        <v>161502.0449134118</v>
      </c>
      <c r="AE109" t="n">
        <v>220974.222817797</v>
      </c>
      <c r="AF109" t="n">
        <v>3.977766220058599e-06</v>
      </c>
      <c r="AG109" t="n">
        <v>8</v>
      </c>
      <c r="AH109" t="n">
        <v>199884.7531313995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5.4325</v>
      </c>
      <c r="E110" t="n">
        <v>18.41</v>
      </c>
      <c r="F110" t="n">
        <v>15.5</v>
      </c>
      <c r="G110" t="n">
        <v>132.85</v>
      </c>
      <c r="H110" t="n">
        <v>1.92</v>
      </c>
      <c r="I110" t="n">
        <v>7</v>
      </c>
      <c r="J110" t="n">
        <v>260.05</v>
      </c>
      <c r="K110" t="n">
        <v>56.13</v>
      </c>
      <c r="L110" t="n">
        <v>28</v>
      </c>
      <c r="M110" t="n">
        <v>5</v>
      </c>
      <c r="N110" t="n">
        <v>65.92</v>
      </c>
      <c r="O110" t="n">
        <v>32306.46</v>
      </c>
      <c r="P110" t="n">
        <v>198.05</v>
      </c>
      <c r="Q110" t="n">
        <v>467.07</v>
      </c>
      <c r="R110" t="n">
        <v>55.46</v>
      </c>
      <c r="S110" t="n">
        <v>39.61</v>
      </c>
      <c r="T110" t="n">
        <v>2985.95</v>
      </c>
      <c r="U110" t="n">
        <v>0.71</v>
      </c>
      <c r="V110" t="n">
        <v>0.75</v>
      </c>
      <c r="W110" t="n">
        <v>2.62</v>
      </c>
      <c r="X110" t="n">
        <v>0.17</v>
      </c>
      <c r="Y110" t="n">
        <v>1</v>
      </c>
      <c r="Z110" t="n">
        <v>10</v>
      </c>
      <c r="AA110" t="n">
        <v>160.8717978244006</v>
      </c>
      <c r="AB110" t="n">
        <v>220.1118909460732</v>
      </c>
      <c r="AC110" t="n">
        <v>199.1047210032223</v>
      </c>
      <c r="AD110" t="n">
        <v>160871.7978244006</v>
      </c>
      <c r="AE110" t="n">
        <v>220111.8909460732</v>
      </c>
      <c r="AF110" t="n">
        <v>3.980697244260539e-06</v>
      </c>
      <c r="AG110" t="n">
        <v>8</v>
      </c>
      <c r="AH110" t="n">
        <v>199104.7210032223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5.4544</v>
      </c>
      <c r="E111" t="n">
        <v>18.33</v>
      </c>
      <c r="F111" t="n">
        <v>15.47</v>
      </c>
      <c r="G111" t="n">
        <v>154.68</v>
      </c>
      <c r="H111" t="n">
        <v>1.93</v>
      </c>
      <c r="I111" t="n">
        <v>6</v>
      </c>
      <c r="J111" t="n">
        <v>260.51</v>
      </c>
      <c r="K111" t="n">
        <v>56.13</v>
      </c>
      <c r="L111" t="n">
        <v>28.25</v>
      </c>
      <c r="M111" t="n">
        <v>4</v>
      </c>
      <c r="N111" t="n">
        <v>66.13</v>
      </c>
      <c r="O111" t="n">
        <v>32363.54</v>
      </c>
      <c r="P111" t="n">
        <v>196.57</v>
      </c>
      <c r="Q111" t="n">
        <v>467.07</v>
      </c>
      <c r="R111" t="n">
        <v>54.34</v>
      </c>
      <c r="S111" t="n">
        <v>39.61</v>
      </c>
      <c r="T111" t="n">
        <v>2430.18</v>
      </c>
      <c r="U111" t="n">
        <v>0.73</v>
      </c>
      <c r="V111" t="n">
        <v>0.75</v>
      </c>
      <c r="W111" t="n">
        <v>2.62</v>
      </c>
      <c r="X111" t="n">
        <v>0.13</v>
      </c>
      <c r="Y111" t="n">
        <v>1</v>
      </c>
      <c r="Z111" t="n">
        <v>10</v>
      </c>
      <c r="AA111" t="n">
        <v>159.8064751203458</v>
      </c>
      <c r="AB111" t="n">
        <v>218.6542694236654</v>
      </c>
      <c r="AC111" t="n">
        <v>197.786212833128</v>
      </c>
      <c r="AD111" t="n">
        <v>159806.4751203458</v>
      </c>
      <c r="AE111" t="n">
        <v>218654.2694236654</v>
      </c>
      <c r="AF111" t="n">
        <v>3.996744601766164e-06</v>
      </c>
      <c r="AG111" t="n">
        <v>8</v>
      </c>
      <c r="AH111" t="n">
        <v>197786.212833128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5.4535</v>
      </c>
      <c r="E112" t="n">
        <v>18.34</v>
      </c>
      <c r="F112" t="n">
        <v>15.47</v>
      </c>
      <c r="G112" t="n">
        <v>154.71</v>
      </c>
      <c r="H112" t="n">
        <v>1.94</v>
      </c>
      <c r="I112" t="n">
        <v>6</v>
      </c>
      <c r="J112" t="n">
        <v>260.97</v>
      </c>
      <c r="K112" t="n">
        <v>56.13</v>
      </c>
      <c r="L112" t="n">
        <v>28.5</v>
      </c>
      <c r="M112" t="n">
        <v>4</v>
      </c>
      <c r="N112" t="n">
        <v>66.34999999999999</v>
      </c>
      <c r="O112" t="n">
        <v>32420.71</v>
      </c>
      <c r="P112" t="n">
        <v>196.56</v>
      </c>
      <c r="Q112" t="n">
        <v>467.07</v>
      </c>
      <c r="R112" t="n">
        <v>54.43</v>
      </c>
      <c r="S112" t="n">
        <v>39.61</v>
      </c>
      <c r="T112" t="n">
        <v>2477.51</v>
      </c>
      <c r="U112" t="n">
        <v>0.73</v>
      </c>
      <c r="V112" t="n">
        <v>0.75</v>
      </c>
      <c r="W112" t="n">
        <v>2.62</v>
      </c>
      <c r="X112" t="n">
        <v>0.14</v>
      </c>
      <c r="Y112" t="n">
        <v>1</v>
      </c>
      <c r="Z112" t="n">
        <v>10</v>
      </c>
      <c r="AA112" t="n">
        <v>159.8179436729993</v>
      </c>
      <c r="AB112" t="n">
        <v>218.6699612033627</v>
      </c>
      <c r="AC112" t="n">
        <v>197.8004070113946</v>
      </c>
      <c r="AD112" t="n">
        <v>159817.9436729993</v>
      </c>
      <c r="AE112" t="n">
        <v>218669.9612033627</v>
      </c>
      <c r="AF112" t="n">
        <v>3.996085121320728e-06</v>
      </c>
      <c r="AG112" t="n">
        <v>8</v>
      </c>
      <c r="AH112" t="n">
        <v>197800.4070113946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5.4523</v>
      </c>
      <c r="E113" t="n">
        <v>18.34</v>
      </c>
      <c r="F113" t="n">
        <v>15.47</v>
      </c>
      <c r="G113" t="n">
        <v>154.75</v>
      </c>
      <c r="H113" t="n">
        <v>1.96</v>
      </c>
      <c r="I113" t="n">
        <v>6</v>
      </c>
      <c r="J113" t="n">
        <v>261.44</v>
      </c>
      <c r="K113" t="n">
        <v>56.13</v>
      </c>
      <c r="L113" t="n">
        <v>28.75</v>
      </c>
      <c r="M113" t="n">
        <v>4</v>
      </c>
      <c r="N113" t="n">
        <v>66.56</v>
      </c>
      <c r="O113" t="n">
        <v>32477.95</v>
      </c>
      <c r="P113" t="n">
        <v>196.91</v>
      </c>
      <c r="Q113" t="n">
        <v>467.07</v>
      </c>
      <c r="R113" t="n">
        <v>54.53</v>
      </c>
      <c r="S113" t="n">
        <v>39.61</v>
      </c>
      <c r="T113" t="n">
        <v>2528.22</v>
      </c>
      <c r="U113" t="n">
        <v>0.73</v>
      </c>
      <c r="V113" t="n">
        <v>0.75</v>
      </c>
      <c r="W113" t="n">
        <v>2.62</v>
      </c>
      <c r="X113" t="n">
        <v>0.14</v>
      </c>
      <c r="Y113" t="n">
        <v>1</v>
      </c>
      <c r="Z113" t="n">
        <v>10</v>
      </c>
      <c r="AA113" t="n">
        <v>159.9944161640601</v>
      </c>
      <c r="AB113" t="n">
        <v>218.9114186510488</v>
      </c>
      <c r="AC113" t="n">
        <v>198.0188200991613</v>
      </c>
      <c r="AD113" t="n">
        <v>159994.4161640602</v>
      </c>
      <c r="AE113" t="n">
        <v>218911.4186510489</v>
      </c>
      <c r="AF113" t="n">
        <v>3.995205814060146e-06</v>
      </c>
      <c r="AG113" t="n">
        <v>8</v>
      </c>
      <c r="AH113" t="n">
        <v>198018.8200991613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5.4501</v>
      </c>
      <c r="E114" t="n">
        <v>18.35</v>
      </c>
      <c r="F114" t="n">
        <v>15.48</v>
      </c>
      <c r="G114" t="n">
        <v>154.82</v>
      </c>
      <c r="H114" t="n">
        <v>1.97</v>
      </c>
      <c r="I114" t="n">
        <v>6</v>
      </c>
      <c r="J114" t="n">
        <v>261.9</v>
      </c>
      <c r="K114" t="n">
        <v>56.13</v>
      </c>
      <c r="L114" t="n">
        <v>29</v>
      </c>
      <c r="M114" t="n">
        <v>4</v>
      </c>
      <c r="N114" t="n">
        <v>66.77</v>
      </c>
      <c r="O114" t="n">
        <v>32535.28</v>
      </c>
      <c r="P114" t="n">
        <v>196.81</v>
      </c>
      <c r="Q114" t="n">
        <v>467.07</v>
      </c>
      <c r="R114" t="n">
        <v>54.87</v>
      </c>
      <c r="S114" t="n">
        <v>39.61</v>
      </c>
      <c r="T114" t="n">
        <v>2694.63</v>
      </c>
      <c r="U114" t="n">
        <v>0.72</v>
      </c>
      <c r="V114" t="n">
        <v>0.75</v>
      </c>
      <c r="W114" t="n">
        <v>2.62</v>
      </c>
      <c r="X114" t="n">
        <v>0.15</v>
      </c>
      <c r="Y114" t="n">
        <v>1</v>
      </c>
      <c r="Z114" t="n">
        <v>10</v>
      </c>
      <c r="AA114" t="n">
        <v>159.9949664981257</v>
      </c>
      <c r="AB114" t="n">
        <v>218.9121716423964</v>
      </c>
      <c r="AC114" t="n">
        <v>198.0195012260715</v>
      </c>
      <c r="AD114" t="n">
        <v>159994.9664981257</v>
      </c>
      <c r="AE114" t="n">
        <v>218912.1716423964</v>
      </c>
      <c r="AF114" t="n">
        <v>3.993593750749078e-06</v>
      </c>
      <c r="AG114" t="n">
        <v>8</v>
      </c>
      <c r="AH114" t="n">
        <v>198019.5012260715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5.4527</v>
      </c>
      <c r="E115" t="n">
        <v>18.34</v>
      </c>
      <c r="F115" t="n">
        <v>15.47</v>
      </c>
      <c r="G115" t="n">
        <v>154.73</v>
      </c>
      <c r="H115" t="n">
        <v>1.98</v>
      </c>
      <c r="I115" t="n">
        <v>6</v>
      </c>
      <c r="J115" t="n">
        <v>262.37</v>
      </c>
      <c r="K115" t="n">
        <v>56.13</v>
      </c>
      <c r="L115" t="n">
        <v>29.25</v>
      </c>
      <c r="M115" t="n">
        <v>4</v>
      </c>
      <c r="N115" t="n">
        <v>66.98999999999999</v>
      </c>
      <c r="O115" t="n">
        <v>32592.68</v>
      </c>
      <c r="P115" t="n">
        <v>196.35</v>
      </c>
      <c r="Q115" t="n">
        <v>467.08</v>
      </c>
      <c r="R115" t="n">
        <v>54.6</v>
      </c>
      <c r="S115" t="n">
        <v>39.61</v>
      </c>
      <c r="T115" t="n">
        <v>2560.98</v>
      </c>
      <c r="U115" t="n">
        <v>0.73</v>
      </c>
      <c r="V115" t="n">
        <v>0.75</v>
      </c>
      <c r="W115" t="n">
        <v>2.62</v>
      </c>
      <c r="X115" t="n">
        <v>0.14</v>
      </c>
      <c r="Y115" t="n">
        <v>1</v>
      </c>
      <c r="Z115" t="n">
        <v>10</v>
      </c>
      <c r="AA115" t="n">
        <v>159.7389344818883</v>
      </c>
      <c r="AB115" t="n">
        <v>218.5618573424452</v>
      </c>
      <c r="AC115" t="n">
        <v>197.7026204312383</v>
      </c>
      <c r="AD115" t="n">
        <v>159738.9344818883</v>
      </c>
      <c r="AE115" t="n">
        <v>218561.8573424452</v>
      </c>
      <c r="AF115" t="n">
        <v>3.99549891648034e-06</v>
      </c>
      <c r="AG115" t="n">
        <v>8</v>
      </c>
      <c r="AH115" t="n">
        <v>197702.6204312383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5.4555</v>
      </c>
      <c r="E116" t="n">
        <v>18.33</v>
      </c>
      <c r="F116" t="n">
        <v>15.46</v>
      </c>
      <c r="G116" t="n">
        <v>154.64</v>
      </c>
      <c r="H116" t="n">
        <v>2</v>
      </c>
      <c r="I116" t="n">
        <v>6</v>
      </c>
      <c r="J116" t="n">
        <v>262.83</v>
      </c>
      <c r="K116" t="n">
        <v>56.13</v>
      </c>
      <c r="L116" t="n">
        <v>29.5</v>
      </c>
      <c r="M116" t="n">
        <v>4</v>
      </c>
      <c r="N116" t="n">
        <v>67.20999999999999</v>
      </c>
      <c r="O116" t="n">
        <v>32650.17</v>
      </c>
      <c r="P116" t="n">
        <v>196.31</v>
      </c>
      <c r="Q116" t="n">
        <v>467.08</v>
      </c>
      <c r="R116" t="n">
        <v>54.24</v>
      </c>
      <c r="S116" t="n">
        <v>39.61</v>
      </c>
      <c r="T116" t="n">
        <v>2383.24</v>
      </c>
      <c r="U116" t="n">
        <v>0.73</v>
      </c>
      <c r="V116" t="n">
        <v>0.75</v>
      </c>
      <c r="W116" t="n">
        <v>2.62</v>
      </c>
      <c r="X116" t="n">
        <v>0.13</v>
      </c>
      <c r="Y116" t="n">
        <v>1</v>
      </c>
      <c r="Z116" t="n">
        <v>10</v>
      </c>
      <c r="AA116" t="n">
        <v>159.6658288631253</v>
      </c>
      <c r="AB116" t="n">
        <v>218.4618310096614</v>
      </c>
      <c r="AC116" t="n">
        <v>197.6121404712675</v>
      </c>
      <c r="AD116" t="n">
        <v>159665.8288631253</v>
      </c>
      <c r="AE116" t="n">
        <v>218461.8310096614</v>
      </c>
      <c r="AF116" t="n">
        <v>3.997550633421697e-06</v>
      </c>
      <c r="AG116" t="n">
        <v>8</v>
      </c>
      <c r="AH116" t="n">
        <v>197612.1404712675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5.4561</v>
      </c>
      <c r="E117" t="n">
        <v>18.33</v>
      </c>
      <c r="F117" t="n">
        <v>15.46</v>
      </c>
      <c r="G117" t="n">
        <v>154.62</v>
      </c>
      <c r="H117" t="n">
        <v>2.01</v>
      </c>
      <c r="I117" t="n">
        <v>6</v>
      </c>
      <c r="J117" t="n">
        <v>263.3</v>
      </c>
      <c r="K117" t="n">
        <v>56.13</v>
      </c>
      <c r="L117" t="n">
        <v>29.75</v>
      </c>
      <c r="M117" t="n">
        <v>4</v>
      </c>
      <c r="N117" t="n">
        <v>67.42</v>
      </c>
      <c r="O117" t="n">
        <v>32707.74</v>
      </c>
      <c r="P117" t="n">
        <v>196.4</v>
      </c>
      <c r="Q117" t="n">
        <v>467.07</v>
      </c>
      <c r="R117" t="n">
        <v>54.08</v>
      </c>
      <c r="S117" t="n">
        <v>39.61</v>
      </c>
      <c r="T117" t="n">
        <v>2302.85</v>
      </c>
      <c r="U117" t="n">
        <v>0.73</v>
      </c>
      <c r="V117" t="n">
        <v>0.75</v>
      </c>
      <c r="W117" t="n">
        <v>2.62</v>
      </c>
      <c r="X117" t="n">
        <v>0.13</v>
      </c>
      <c r="Y117" t="n">
        <v>1</v>
      </c>
      <c r="Z117" t="n">
        <v>10</v>
      </c>
      <c r="AA117" t="n">
        <v>159.6951433137687</v>
      </c>
      <c r="AB117" t="n">
        <v>218.5019403342941</v>
      </c>
      <c r="AC117" t="n">
        <v>197.648421818251</v>
      </c>
      <c r="AD117" t="n">
        <v>159695.1433137687</v>
      </c>
      <c r="AE117" t="n">
        <v>218501.940334294</v>
      </c>
      <c r="AF117" t="n">
        <v>3.997990287051989e-06</v>
      </c>
      <c r="AG117" t="n">
        <v>8</v>
      </c>
      <c r="AH117" t="n">
        <v>197648.421818251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5.4553</v>
      </c>
      <c r="E118" t="n">
        <v>18.33</v>
      </c>
      <c r="F118" t="n">
        <v>15.46</v>
      </c>
      <c r="G118" t="n">
        <v>154.65</v>
      </c>
      <c r="H118" t="n">
        <v>2.02</v>
      </c>
      <c r="I118" t="n">
        <v>6</v>
      </c>
      <c r="J118" t="n">
        <v>263.77</v>
      </c>
      <c r="K118" t="n">
        <v>56.13</v>
      </c>
      <c r="L118" t="n">
        <v>30</v>
      </c>
      <c r="M118" t="n">
        <v>4</v>
      </c>
      <c r="N118" t="n">
        <v>67.64</v>
      </c>
      <c r="O118" t="n">
        <v>32765.39</v>
      </c>
      <c r="P118" t="n">
        <v>195.67</v>
      </c>
      <c r="Q118" t="n">
        <v>467.07</v>
      </c>
      <c r="R118" t="n">
        <v>54.3</v>
      </c>
      <c r="S118" t="n">
        <v>39.61</v>
      </c>
      <c r="T118" t="n">
        <v>2412.4</v>
      </c>
      <c r="U118" t="n">
        <v>0.73</v>
      </c>
      <c r="V118" t="n">
        <v>0.75</v>
      </c>
      <c r="W118" t="n">
        <v>2.62</v>
      </c>
      <c r="X118" t="n">
        <v>0.13</v>
      </c>
      <c r="Y118" t="n">
        <v>1</v>
      </c>
      <c r="Z118" t="n">
        <v>10</v>
      </c>
      <c r="AA118" t="n">
        <v>159.3856078624298</v>
      </c>
      <c r="AB118" t="n">
        <v>218.078420274032</v>
      </c>
      <c r="AC118" t="n">
        <v>197.2653219181261</v>
      </c>
      <c r="AD118" t="n">
        <v>159385.6078624298</v>
      </c>
      <c r="AE118" t="n">
        <v>218078.420274032</v>
      </c>
      <c r="AF118" t="n">
        <v>3.997404082211601e-06</v>
      </c>
      <c r="AG118" t="n">
        <v>8</v>
      </c>
      <c r="AH118" t="n">
        <v>197265.3219181261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5.4531</v>
      </c>
      <c r="E119" t="n">
        <v>18.34</v>
      </c>
      <c r="F119" t="n">
        <v>15.47</v>
      </c>
      <c r="G119" t="n">
        <v>154.72</v>
      </c>
      <c r="H119" t="n">
        <v>2.04</v>
      </c>
      <c r="I119" t="n">
        <v>6</v>
      </c>
      <c r="J119" t="n">
        <v>264.23</v>
      </c>
      <c r="K119" t="n">
        <v>56.13</v>
      </c>
      <c r="L119" t="n">
        <v>30.25</v>
      </c>
      <c r="M119" t="n">
        <v>3</v>
      </c>
      <c r="N119" t="n">
        <v>67.86</v>
      </c>
      <c r="O119" t="n">
        <v>32823.12</v>
      </c>
      <c r="P119" t="n">
        <v>195.62</v>
      </c>
      <c r="Q119" t="n">
        <v>467.07</v>
      </c>
      <c r="R119" t="n">
        <v>54.56</v>
      </c>
      <c r="S119" t="n">
        <v>39.61</v>
      </c>
      <c r="T119" t="n">
        <v>2541.68</v>
      </c>
      <c r="U119" t="n">
        <v>0.73</v>
      </c>
      <c r="V119" t="n">
        <v>0.75</v>
      </c>
      <c r="W119" t="n">
        <v>2.62</v>
      </c>
      <c r="X119" t="n">
        <v>0.14</v>
      </c>
      <c r="Y119" t="n">
        <v>1</v>
      </c>
      <c r="Z119" t="n">
        <v>10</v>
      </c>
      <c r="AA119" t="n">
        <v>159.408089095128</v>
      </c>
      <c r="AB119" t="n">
        <v>218.1091800884116</v>
      </c>
      <c r="AC119" t="n">
        <v>197.293146058993</v>
      </c>
      <c r="AD119" t="n">
        <v>159408.089095128</v>
      </c>
      <c r="AE119" t="n">
        <v>218109.1800884116</v>
      </c>
      <c r="AF119" t="n">
        <v>3.995792018900534e-06</v>
      </c>
      <c r="AG119" t="n">
        <v>8</v>
      </c>
      <c r="AH119" t="n">
        <v>197293.146058993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5.4538</v>
      </c>
      <c r="E120" t="n">
        <v>18.34</v>
      </c>
      <c r="F120" t="n">
        <v>15.47</v>
      </c>
      <c r="G120" t="n">
        <v>154.7</v>
      </c>
      <c r="H120" t="n">
        <v>2.05</v>
      </c>
      <c r="I120" t="n">
        <v>6</v>
      </c>
      <c r="J120" t="n">
        <v>264.7</v>
      </c>
      <c r="K120" t="n">
        <v>56.13</v>
      </c>
      <c r="L120" t="n">
        <v>30.5</v>
      </c>
      <c r="M120" t="n">
        <v>3</v>
      </c>
      <c r="N120" t="n">
        <v>68.08</v>
      </c>
      <c r="O120" t="n">
        <v>32880.94</v>
      </c>
      <c r="P120" t="n">
        <v>195.36</v>
      </c>
      <c r="Q120" t="n">
        <v>467.07</v>
      </c>
      <c r="R120" t="n">
        <v>54.4</v>
      </c>
      <c r="S120" t="n">
        <v>39.61</v>
      </c>
      <c r="T120" t="n">
        <v>2458.77</v>
      </c>
      <c r="U120" t="n">
        <v>0.73</v>
      </c>
      <c r="V120" t="n">
        <v>0.75</v>
      </c>
      <c r="W120" t="n">
        <v>2.62</v>
      </c>
      <c r="X120" t="n">
        <v>0.14</v>
      </c>
      <c r="Y120" t="n">
        <v>1</v>
      </c>
      <c r="Z120" t="n">
        <v>10</v>
      </c>
      <c r="AA120" t="n">
        <v>159.280466790627</v>
      </c>
      <c r="AB120" t="n">
        <v>217.9345616210948</v>
      </c>
      <c r="AC120" t="n">
        <v>197.1351929331182</v>
      </c>
      <c r="AD120" t="n">
        <v>159280.466790627</v>
      </c>
      <c r="AE120" t="n">
        <v>217934.5616210948</v>
      </c>
      <c r="AF120" t="n">
        <v>3.996304948135873e-06</v>
      </c>
      <c r="AG120" t="n">
        <v>8</v>
      </c>
      <c r="AH120" t="n">
        <v>197135.1929331182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5.4545</v>
      </c>
      <c r="E121" t="n">
        <v>18.33</v>
      </c>
      <c r="F121" t="n">
        <v>15.47</v>
      </c>
      <c r="G121" t="n">
        <v>154.67</v>
      </c>
      <c r="H121" t="n">
        <v>2.06</v>
      </c>
      <c r="I121" t="n">
        <v>6</v>
      </c>
      <c r="J121" t="n">
        <v>265.17</v>
      </c>
      <c r="K121" t="n">
        <v>56.13</v>
      </c>
      <c r="L121" t="n">
        <v>30.75</v>
      </c>
      <c r="M121" t="n">
        <v>3</v>
      </c>
      <c r="N121" t="n">
        <v>68.3</v>
      </c>
      <c r="O121" t="n">
        <v>32938.83</v>
      </c>
      <c r="P121" t="n">
        <v>195.04</v>
      </c>
      <c r="Q121" t="n">
        <v>467.07</v>
      </c>
      <c r="R121" t="n">
        <v>54.32</v>
      </c>
      <c r="S121" t="n">
        <v>39.61</v>
      </c>
      <c r="T121" t="n">
        <v>2421.35</v>
      </c>
      <c r="U121" t="n">
        <v>0.73</v>
      </c>
      <c r="V121" t="n">
        <v>0.75</v>
      </c>
      <c r="W121" t="n">
        <v>2.62</v>
      </c>
      <c r="X121" t="n">
        <v>0.13</v>
      </c>
      <c r="Y121" t="n">
        <v>1</v>
      </c>
      <c r="Z121" t="n">
        <v>10</v>
      </c>
      <c r="AA121" t="n">
        <v>159.1262718903074</v>
      </c>
      <c r="AB121" t="n">
        <v>217.7235853558787</v>
      </c>
      <c r="AC121" t="n">
        <v>196.9443519465472</v>
      </c>
      <c r="AD121" t="n">
        <v>159126.2718903074</v>
      </c>
      <c r="AE121" t="n">
        <v>217723.5853558787</v>
      </c>
      <c r="AF121" t="n">
        <v>3.996817877371213e-06</v>
      </c>
      <c r="AG121" t="n">
        <v>8</v>
      </c>
      <c r="AH121" t="n">
        <v>196944.3519465472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5.4526</v>
      </c>
      <c r="E122" t="n">
        <v>18.34</v>
      </c>
      <c r="F122" t="n">
        <v>15.47</v>
      </c>
      <c r="G122" t="n">
        <v>154.74</v>
      </c>
      <c r="H122" t="n">
        <v>2.08</v>
      </c>
      <c r="I122" t="n">
        <v>6</v>
      </c>
      <c r="J122" t="n">
        <v>265.64</v>
      </c>
      <c r="K122" t="n">
        <v>56.13</v>
      </c>
      <c r="L122" t="n">
        <v>31</v>
      </c>
      <c r="M122" t="n">
        <v>3</v>
      </c>
      <c r="N122" t="n">
        <v>68.52</v>
      </c>
      <c r="O122" t="n">
        <v>32996.81</v>
      </c>
      <c r="P122" t="n">
        <v>194.61</v>
      </c>
      <c r="Q122" t="n">
        <v>467.07</v>
      </c>
      <c r="R122" t="n">
        <v>54.44</v>
      </c>
      <c r="S122" t="n">
        <v>39.61</v>
      </c>
      <c r="T122" t="n">
        <v>2482.71</v>
      </c>
      <c r="U122" t="n">
        <v>0.73</v>
      </c>
      <c r="V122" t="n">
        <v>0.75</v>
      </c>
      <c r="W122" t="n">
        <v>2.62</v>
      </c>
      <c r="X122" t="n">
        <v>0.14</v>
      </c>
      <c r="Y122" t="n">
        <v>1</v>
      </c>
      <c r="Z122" t="n">
        <v>10</v>
      </c>
      <c r="AA122" t="n">
        <v>158.9688765242536</v>
      </c>
      <c r="AB122" t="n">
        <v>217.5082300722505</v>
      </c>
      <c r="AC122" t="n">
        <v>196.7495498689355</v>
      </c>
      <c r="AD122" t="n">
        <v>158968.8765242536</v>
      </c>
      <c r="AE122" t="n">
        <v>217508.2300722505</v>
      </c>
      <c r="AF122" t="n">
        <v>3.995425640875291e-06</v>
      </c>
      <c r="AG122" t="n">
        <v>8</v>
      </c>
      <c r="AH122" t="n">
        <v>196749.5498689355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5.4521</v>
      </c>
      <c r="E123" t="n">
        <v>18.34</v>
      </c>
      <c r="F123" t="n">
        <v>15.48</v>
      </c>
      <c r="G123" t="n">
        <v>154.76</v>
      </c>
      <c r="H123" t="n">
        <v>2.09</v>
      </c>
      <c r="I123" t="n">
        <v>6</v>
      </c>
      <c r="J123" t="n">
        <v>266.11</v>
      </c>
      <c r="K123" t="n">
        <v>56.13</v>
      </c>
      <c r="L123" t="n">
        <v>31.25</v>
      </c>
      <c r="M123" t="n">
        <v>2</v>
      </c>
      <c r="N123" t="n">
        <v>68.73999999999999</v>
      </c>
      <c r="O123" t="n">
        <v>33054.88</v>
      </c>
      <c r="P123" t="n">
        <v>194.44</v>
      </c>
      <c r="Q123" t="n">
        <v>467.07</v>
      </c>
      <c r="R123" t="n">
        <v>54.54</v>
      </c>
      <c r="S123" t="n">
        <v>39.61</v>
      </c>
      <c r="T123" t="n">
        <v>2532.56</v>
      </c>
      <c r="U123" t="n">
        <v>0.73</v>
      </c>
      <c r="V123" t="n">
        <v>0.75</v>
      </c>
      <c r="W123" t="n">
        <v>2.62</v>
      </c>
      <c r="X123" t="n">
        <v>0.14</v>
      </c>
      <c r="Y123" t="n">
        <v>1</v>
      </c>
      <c r="Z123" t="n">
        <v>10</v>
      </c>
      <c r="AA123" t="n">
        <v>158.908172933406</v>
      </c>
      <c r="AB123" t="n">
        <v>217.4251727411994</v>
      </c>
      <c r="AC123" t="n">
        <v>196.6744194129881</v>
      </c>
      <c r="AD123" t="n">
        <v>158908.172933406</v>
      </c>
      <c r="AE123" t="n">
        <v>217425.1727411994</v>
      </c>
      <c r="AF123" t="n">
        <v>3.995059262850048e-06</v>
      </c>
      <c r="AG123" t="n">
        <v>8</v>
      </c>
      <c r="AH123" t="n">
        <v>196674.4194129881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5.4532</v>
      </c>
      <c r="E124" t="n">
        <v>18.34</v>
      </c>
      <c r="F124" t="n">
        <v>15.47</v>
      </c>
      <c r="G124" t="n">
        <v>154.72</v>
      </c>
      <c r="H124" t="n">
        <v>2.1</v>
      </c>
      <c r="I124" t="n">
        <v>6</v>
      </c>
      <c r="J124" t="n">
        <v>266.59</v>
      </c>
      <c r="K124" t="n">
        <v>56.13</v>
      </c>
      <c r="L124" t="n">
        <v>31.5</v>
      </c>
      <c r="M124" t="n">
        <v>3</v>
      </c>
      <c r="N124" t="n">
        <v>68.95999999999999</v>
      </c>
      <c r="O124" t="n">
        <v>33113.03</v>
      </c>
      <c r="P124" t="n">
        <v>194.35</v>
      </c>
      <c r="Q124" t="n">
        <v>467.07</v>
      </c>
      <c r="R124" t="n">
        <v>54.4</v>
      </c>
      <c r="S124" t="n">
        <v>39.61</v>
      </c>
      <c r="T124" t="n">
        <v>2459.88</v>
      </c>
      <c r="U124" t="n">
        <v>0.73</v>
      </c>
      <c r="V124" t="n">
        <v>0.75</v>
      </c>
      <c r="W124" t="n">
        <v>2.62</v>
      </c>
      <c r="X124" t="n">
        <v>0.14</v>
      </c>
      <c r="Y124" t="n">
        <v>1</v>
      </c>
      <c r="Z124" t="n">
        <v>10</v>
      </c>
      <c r="AA124" t="n">
        <v>158.8430483604902</v>
      </c>
      <c r="AB124" t="n">
        <v>217.3360664274427</v>
      </c>
      <c r="AC124" t="n">
        <v>196.5938172807548</v>
      </c>
      <c r="AD124" t="n">
        <v>158843.0483604902</v>
      </c>
      <c r="AE124" t="n">
        <v>217336.0664274427</v>
      </c>
      <c r="AF124" t="n">
        <v>3.995865294505582e-06</v>
      </c>
      <c r="AG124" t="n">
        <v>8</v>
      </c>
      <c r="AH124" t="n">
        <v>196593.8172807548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5.4518</v>
      </c>
      <c r="E125" t="n">
        <v>18.34</v>
      </c>
      <c r="F125" t="n">
        <v>15.48</v>
      </c>
      <c r="G125" t="n">
        <v>154.76</v>
      </c>
      <c r="H125" t="n">
        <v>2.12</v>
      </c>
      <c r="I125" t="n">
        <v>6</v>
      </c>
      <c r="J125" t="n">
        <v>267.06</v>
      </c>
      <c r="K125" t="n">
        <v>56.13</v>
      </c>
      <c r="L125" t="n">
        <v>31.75</v>
      </c>
      <c r="M125" t="n">
        <v>2</v>
      </c>
      <c r="N125" t="n">
        <v>69.18000000000001</v>
      </c>
      <c r="O125" t="n">
        <v>33171.26</v>
      </c>
      <c r="P125" t="n">
        <v>194.3</v>
      </c>
      <c r="Q125" t="n">
        <v>467.07</v>
      </c>
      <c r="R125" t="n">
        <v>54.48</v>
      </c>
      <c r="S125" t="n">
        <v>39.61</v>
      </c>
      <c r="T125" t="n">
        <v>2500.36</v>
      </c>
      <c r="U125" t="n">
        <v>0.73</v>
      </c>
      <c r="V125" t="n">
        <v>0.75</v>
      </c>
      <c r="W125" t="n">
        <v>2.62</v>
      </c>
      <c r="X125" t="n">
        <v>0.14</v>
      </c>
      <c r="Y125" t="n">
        <v>1</v>
      </c>
      <c r="Z125" t="n">
        <v>10</v>
      </c>
      <c r="AA125" t="n">
        <v>158.8513164515476</v>
      </c>
      <c r="AB125" t="n">
        <v>217.3473791943898</v>
      </c>
      <c r="AC125" t="n">
        <v>196.6040503731022</v>
      </c>
      <c r="AD125" t="n">
        <v>158851.3164515476</v>
      </c>
      <c r="AE125" t="n">
        <v>217347.3791943899</v>
      </c>
      <c r="AF125" t="n">
        <v>3.994839436034903e-06</v>
      </c>
      <c r="AG125" t="n">
        <v>8</v>
      </c>
      <c r="AH125" t="n">
        <v>196604.0503731022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5.455</v>
      </c>
      <c r="E126" t="n">
        <v>18.33</v>
      </c>
      <c r="F126" t="n">
        <v>15.47</v>
      </c>
      <c r="G126" t="n">
        <v>154.66</v>
      </c>
      <c r="H126" t="n">
        <v>2.13</v>
      </c>
      <c r="I126" t="n">
        <v>6</v>
      </c>
      <c r="J126" t="n">
        <v>267.53</v>
      </c>
      <c r="K126" t="n">
        <v>56.13</v>
      </c>
      <c r="L126" t="n">
        <v>32</v>
      </c>
      <c r="M126" t="n">
        <v>2</v>
      </c>
      <c r="N126" t="n">
        <v>69.40000000000001</v>
      </c>
      <c r="O126" t="n">
        <v>33229.58</v>
      </c>
      <c r="P126" t="n">
        <v>193.85</v>
      </c>
      <c r="Q126" t="n">
        <v>467.07</v>
      </c>
      <c r="R126" t="n">
        <v>54.24</v>
      </c>
      <c r="S126" t="n">
        <v>39.61</v>
      </c>
      <c r="T126" t="n">
        <v>2378.99</v>
      </c>
      <c r="U126" t="n">
        <v>0.73</v>
      </c>
      <c r="V126" t="n">
        <v>0.75</v>
      </c>
      <c r="W126" t="n">
        <v>2.62</v>
      </c>
      <c r="X126" t="n">
        <v>0.13</v>
      </c>
      <c r="Y126" t="n">
        <v>1</v>
      </c>
      <c r="Z126" t="n">
        <v>10</v>
      </c>
      <c r="AA126" t="n">
        <v>158.5898768798936</v>
      </c>
      <c r="AB126" t="n">
        <v>216.9896660385531</v>
      </c>
      <c r="AC126" t="n">
        <v>196.2804768588048</v>
      </c>
      <c r="AD126" t="n">
        <v>158589.8768798936</v>
      </c>
      <c r="AE126" t="n">
        <v>216989.6660385531</v>
      </c>
      <c r="AF126" t="n">
        <v>3.997184255396455e-06</v>
      </c>
      <c r="AG126" t="n">
        <v>8</v>
      </c>
      <c r="AH126" t="n">
        <v>196280.4768588048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5.4525</v>
      </c>
      <c r="E127" t="n">
        <v>18.34</v>
      </c>
      <c r="F127" t="n">
        <v>15.47</v>
      </c>
      <c r="G127" t="n">
        <v>154.74</v>
      </c>
      <c r="H127" t="n">
        <v>2.14</v>
      </c>
      <c r="I127" t="n">
        <v>6</v>
      </c>
      <c r="J127" t="n">
        <v>268</v>
      </c>
      <c r="K127" t="n">
        <v>56.13</v>
      </c>
      <c r="L127" t="n">
        <v>32.25</v>
      </c>
      <c r="M127" t="n">
        <v>1</v>
      </c>
      <c r="N127" t="n">
        <v>69.63</v>
      </c>
      <c r="O127" t="n">
        <v>33287.98</v>
      </c>
      <c r="P127" t="n">
        <v>193.98</v>
      </c>
      <c r="Q127" t="n">
        <v>467.07</v>
      </c>
      <c r="R127" t="n">
        <v>54.37</v>
      </c>
      <c r="S127" t="n">
        <v>39.61</v>
      </c>
      <c r="T127" t="n">
        <v>2443.78</v>
      </c>
      <c r="U127" t="n">
        <v>0.73</v>
      </c>
      <c r="V127" t="n">
        <v>0.75</v>
      </c>
      <c r="W127" t="n">
        <v>2.62</v>
      </c>
      <c r="X127" t="n">
        <v>0.14</v>
      </c>
      <c r="Y127" t="n">
        <v>1</v>
      </c>
      <c r="Z127" t="n">
        <v>10</v>
      </c>
      <c r="AA127" t="n">
        <v>158.691169882182</v>
      </c>
      <c r="AB127" t="n">
        <v>217.128259593016</v>
      </c>
      <c r="AC127" t="n">
        <v>196.4058432389471</v>
      </c>
      <c r="AD127" t="n">
        <v>158691.169882182</v>
      </c>
      <c r="AE127" t="n">
        <v>217128.259593016</v>
      </c>
      <c r="AF127" t="n">
        <v>3.995352365270242e-06</v>
      </c>
      <c r="AG127" t="n">
        <v>8</v>
      </c>
      <c r="AH127" t="n">
        <v>196405.8432389471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5.4531</v>
      </c>
      <c r="E128" t="n">
        <v>18.34</v>
      </c>
      <c r="F128" t="n">
        <v>15.47</v>
      </c>
      <c r="G128" t="n">
        <v>154.72</v>
      </c>
      <c r="H128" t="n">
        <v>2.15</v>
      </c>
      <c r="I128" t="n">
        <v>6</v>
      </c>
      <c r="J128" t="n">
        <v>268.48</v>
      </c>
      <c r="K128" t="n">
        <v>56.13</v>
      </c>
      <c r="L128" t="n">
        <v>32.5</v>
      </c>
      <c r="M128" t="n">
        <v>1</v>
      </c>
      <c r="N128" t="n">
        <v>69.84999999999999</v>
      </c>
      <c r="O128" t="n">
        <v>33346.47</v>
      </c>
      <c r="P128" t="n">
        <v>193.88</v>
      </c>
      <c r="Q128" t="n">
        <v>467.08</v>
      </c>
      <c r="R128" t="n">
        <v>54.39</v>
      </c>
      <c r="S128" t="n">
        <v>39.61</v>
      </c>
      <c r="T128" t="n">
        <v>2456.62</v>
      </c>
      <c r="U128" t="n">
        <v>0.73</v>
      </c>
      <c r="V128" t="n">
        <v>0.75</v>
      </c>
      <c r="W128" t="n">
        <v>2.62</v>
      </c>
      <c r="X128" t="n">
        <v>0.14</v>
      </c>
      <c r="Y128" t="n">
        <v>1</v>
      </c>
      <c r="Z128" t="n">
        <v>10</v>
      </c>
      <c r="AA128" t="n">
        <v>158.6363357881195</v>
      </c>
      <c r="AB128" t="n">
        <v>217.0532331664102</v>
      </c>
      <c r="AC128" t="n">
        <v>196.3379772291962</v>
      </c>
      <c r="AD128" t="n">
        <v>158636.3357881195</v>
      </c>
      <c r="AE128" t="n">
        <v>217053.2331664102</v>
      </c>
      <c r="AF128" t="n">
        <v>3.995792018900534e-06</v>
      </c>
      <c r="AG128" t="n">
        <v>8</v>
      </c>
      <c r="AH128" t="n">
        <v>196337.9772291962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5.4517</v>
      </c>
      <c r="E129" t="n">
        <v>18.34</v>
      </c>
      <c r="F129" t="n">
        <v>15.48</v>
      </c>
      <c r="G129" t="n">
        <v>154.77</v>
      </c>
      <c r="H129" t="n">
        <v>2.17</v>
      </c>
      <c r="I129" t="n">
        <v>6</v>
      </c>
      <c r="J129" t="n">
        <v>268.95</v>
      </c>
      <c r="K129" t="n">
        <v>56.13</v>
      </c>
      <c r="L129" t="n">
        <v>32.75</v>
      </c>
      <c r="M129" t="n">
        <v>1</v>
      </c>
      <c r="N129" t="n">
        <v>70.08</v>
      </c>
      <c r="O129" t="n">
        <v>33405.04</v>
      </c>
      <c r="P129" t="n">
        <v>193.91</v>
      </c>
      <c r="Q129" t="n">
        <v>467.07</v>
      </c>
      <c r="R129" t="n">
        <v>54.45</v>
      </c>
      <c r="S129" t="n">
        <v>39.61</v>
      </c>
      <c r="T129" t="n">
        <v>2485.01</v>
      </c>
      <c r="U129" t="n">
        <v>0.73</v>
      </c>
      <c r="V129" t="n">
        <v>0.75</v>
      </c>
      <c r="W129" t="n">
        <v>2.62</v>
      </c>
      <c r="X129" t="n">
        <v>0.14</v>
      </c>
      <c r="Y129" t="n">
        <v>1</v>
      </c>
      <c r="Z129" t="n">
        <v>10</v>
      </c>
      <c r="AA129" t="n">
        <v>158.6800429696197</v>
      </c>
      <c r="AB129" t="n">
        <v>217.1130352603635</v>
      </c>
      <c r="AC129" t="n">
        <v>196.3920718952354</v>
      </c>
      <c r="AD129" t="n">
        <v>158680.0429696197</v>
      </c>
      <c r="AE129" t="n">
        <v>217113.0352603635</v>
      </c>
      <c r="AF129" t="n">
        <v>3.994766160429854e-06</v>
      </c>
      <c r="AG129" t="n">
        <v>8</v>
      </c>
      <c r="AH129" t="n">
        <v>196392.0718952354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5.4517</v>
      </c>
      <c r="E130" t="n">
        <v>18.34</v>
      </c>
      <c r="F130" t="n">
        <v>15.48</v>
      </c>
      <c r="G130" t="n">
        <v>154.77</v>
      </c>
      <c r="H130" t="n">
        <v>2.18</v>
      </c>
      <c r="I130" t="n">
        <v>6</v>
      </c>
      <c r="J130" t="n">
        <v>269.43</v>
      </c>
      <c r="K130" t="n">
        <v>56.13</v>
      </c>
      <c r="L130" t="n">
        <v>33</v>
      </c>
      <c r="M130" t="n">
        <v>0</v>
      </c>
      <c r="N130" t="n">
        <v>70.3</v>
      </c>
      <c r="O130" t="n">
        <v>33463.7</v>
      </c>
      <c r="P130" t="n">
        <v>194.22</v>
      </c>
      <c r="Q130" t="n">
        <v>467.07</v>
      </c>
      <c r="R130" t="n">
        <v>54.45</v>
      </c>
      <c r="S130" t="n">
        <v>39.61</v>
      </c>
      <c r="T130" t="n">
        <v>2487.86</v>
      </c>
      <c r="U130" t="n">
        <v>0.73</v>
      </c>
      <c r="V130" t="n">
        <v>0.75</v>
      </c>
      <c r="W130" t="n">
        <v>2.62</v>
      </c>
      <c r="X130" t="n">
        <v>0.14</v>
      </c>
      <c r="Y130" t="n">
        <v>1</v>
      </c>
      <c r="Z130" t="n">
        <v>10</v>
      </c>
      <c r="AA130" t="n">
        <v>158.8175745575857</v>
      </c>
      <c r="AB130" t="n">
        <v>217.3012120464839</v>
      </c>
      <c r="AC130" t="n">
        <v>196.5622893529963</v>
      </c>
      <c r="AD130" t="n">
        <v>158817.5745575857</v>
      </c>
      <c r="AE130" t="n">
        <v>217301.2120464839</v>
      </c>
      <c r="AF130" t="n">
        <v>3.994766160429854e-06</v>
      </c>
      <c r="AG130" t="n">
        <v>8</v>
      </c>
      <c r="AH130" t="n">
        <v>196562.2893529963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2024-09-24T16:21:39Z</dcterms:created>
  <dcterms:modified xmlns:dcterms="http://purl.org/dc/terms/" xmlns:xsi="http://www.w3.org/2001/XMLSchema-instance" xsi:type="dcterms:W3CDTF">2024-09-24T16:21:39Z</dcterms:modified>
</cp:coreProperties>
</file>